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STARBUCK\users\amam\lchance\HOME-Rent-Review\HOME-Rent-Review_2025\"/>
    </mc:Choice>
  </mc:AlternateContent>
  <xr:revisionPtr revIDLastSave="0" documentId="13_ncr:1_{5C49A932-889B-401F-8413-03494787728C}" xr6:coauthVersionLast="47" xr6:coauthVersionMax="47" xr10:uidLastSave="{00000000-0000-0000-0000-000000000000}"/>
  <workbookProtection workbookAlgorithmName="SHA-512" workbookHashValue="tFfkh7hjmFAPLOOdMfkx0gP7VZ38WyVjC3Xxjr5jY0BnxW/bRHQIPF9tBw/HrUohk6tjIy/spl0MZHaJBM3lxA==" workbookSaltValue="j3jHWLs2VbID4njE1q3mdA==" workbookSpinCount="100000" lockStructure="1"/>
  <bookViews>
    <workbookView xWindow="35145" yWindow="3870" windowWidth="21600" windowHeight="11835" firstSheet="12" activeTab="12" xr2:uid="{537B2FAF-B020-4525-9218-7D1B137CF3CE}"/>
  </bookViews>
  <sheets>
    <sheet name="Approval_Staff_Only" sheetId="8" state="hidden" r:id="rId1"/>
    <sheet name="ReviewSheet" sheetId="9" state="hidden" r:id="rId2"/>
    <sheet name="Rent Schedule" sheetId="11" state="hidden" r:id="rId3"/>
    <sheet name="Program Rent Review" sheetId="10" state="hidden" r:id="rId4"/>
    <sheet name="Income-Rent Tool HTC" sheetId="12" state="hidden" r:id="rId5"/>
    <sheet name="Income-Rent Tool HOME" sheetId="14" state="hidden" r:id="rId6"/>
    <sheet name="Income-Rent Tool NHTF" sheetId="15" state="hidden" r:id="rId7"/>
    <sheet name="Income-Rent Tool NSP" sheetId="19" state="hidden" r:id="rId8"/>
    <sheet name="Income-Rent Tool MRB" sheetId="13" state="hidden" r:id="rId9"/>
    <sheet name="PropertySummary_Current" sheetId="16" state="hidden" r:id="rId10"/>
    <sheet name="PropertySummary_Proposed" sheetId="18" state="hidden" r:id="rId11"/>
    <sheet name="Data Validation" sheetId="20" state="hidden" r:id="rId12"/>
    <sheet name="Rent Request" sheetId="2" r:id="rId13"/>
    <sheet name="Exhibit 1 (UA)" sheetId="3" r:id="rId14"/>
    <sheet name="Exhibit 2 (UA back up)" sheetId="4" r:id="rId15"/>
    <sheet name="Exhibit 3 (Rent Schedule)" sheetId="5" r:id="rId16"/>
    <sheet name="Exhibit 4 (Rent Roll)" sheetId="6" r:id="rId17"/>
    <sheet name="Exhibit 5 (Operating Statement)" sheetId="7" r:id="rId18"/>
  </sheets>
  <definedNames>
    <definedName name="GA" localSheetId="15">#REF!</definedName>
    <definedName name="GA" localSheetId="5">#REF!</definedName>
    <definedName name="GA" localSheetId="4">#REF!</definedName>
    <definedName name="GA" localSheetId="8">#REF!</definedName>
    <definedName name="GA" localSheetId="6">#REF!</definedName>
    <definedName name="GA" localSheetId="9">#REF!</definedName>
    <definedName name="GA" localSheetId="10">#REF!</definedName>
    <definedName name="GA">#REF!</definedName>
    <definedName name="Ins" localSheetId="15">#REF!</definedName>
    <definedName name="Ins" localSheetId="5">#REF!</definedName>
    <definedName name="Ins" localSheetId="4">#REF!</definedName>
    <definedName name="Ins" localSheetId="8">#REF!</definedName>
    <definedName name="Ins" localSheetId="6">#REF!</definedName>
    <definedName name="Ins" localSheetId="9">#REF!</definedName>
    <definedName name="Ins" localSheetId="10">#REF!</definedName>
    <definedName name="Ins">#REF!</definedName>
    <definedName name="Mgmnt" localSheetId="15">#REF!</definedName>
    <definedName name="Mgmnt" localSheetId="5">#REF!</definedName>
    <definedName name="Mgmnt" localSheetId="4">#REF!</definedName>
    <definedName name="Mgmnt" localSheetId="8">#REF!</definedName>
    <definedName name="Mgmnt" localSheetId="6">#REF!</definedName>
    <definedName name="Mgmnt" localSheetId="9">#REF!</definedName>
    <definedName name="Mgmnt" localSheetId="10">#REF!</definedName>
    <definedName name="Mgmnt">#REF!</definedName>
    <definedName name="MTSP2016" localSheetId="5">#REF!</definedName>
    <definedName name="MTSP2016" localSheetId="4">#REF!</definedName>
    <definedName name="MTSP2016" localSheetId="8">#REF!</definedName>
    <definedName name="MTSP2016" localSheetId="6">#REF!</definedName>
    <definedName name="MTSP2016" localSheetId="9">#REF!</definedName>
    <definedName name="MTSP2016" localSheetId="10">#REF!</definedName>
    <definedName name="MTSP2016">#REF!</definedName>
    <definedName name="PR_PRT" localSheetId="15">#REF!</definedName>
    <definedName name="PR_PRT" localSheetId="5">#REF!</definedName>
    <definedName name="PR_PRT" localSheetId="4">#REF!</definedName>
    <definedName name="PR_PRT" localSheetId="8">#REF!</definedName>
    <definedName name="PR_PRT" localSheetId="6">#REF!</definedName>
    <definedName name="PR_PRT" localSheetId="9">#REF!</definedName>
    <definedName name="PR_PRT" localSheetId="10">#REF!</definedName>
    <definedName name="PR_PRT">#REF!</definedName>
    <definedName name="_xlnm.Print_Area" localSheetId="13">'Exhibit 1 (UA)'!$C$1:$M$39</definedName>
    <definedName name="_xlnm.Print_Area" localSheetId="14">'Exhibit 2 (UA back up)'!$A$1:$N$12</definedName>
    <definedName name="_xlnm.Print_Area" localSheetId="15">'Exhibit 3 (Rent Schedule)'!$A$1:$P$111</definedName>
    <definedName name="_xlnm.Print_Area" localSheetId="5">'Income-Rent Tool HOME'!$A$2:$M$42</definedName>
    <definedName name="_xlnm.Print_Area" localSheetId="4">'Income-Rent Tool HTC'!$A$2:$M$41</definedName>
    <definedName name="_xlnm.Print_Area" localSheetId="8">'Income-Rent Tool MRB'!$A$2:$M$40</definedName>
    <definedName name="_xlnm.Print_Area" localSheetId="6">'Income-Rent Tool NHTF'!$A$2:$M$42</definedName>
    <definedName name="_xlnm.Print_Area" localSheetId="7">'Income-Rent Tool NSP'!$A$1:$M$36</definedName>
    <definedName name="_xlnm.Print_Area" localSheetId="3">'Program Rent Review'!$B$1:$AF$78</definedName>
    <definedName name="_xlnm.Print_Area" localSheetId="12">'Rent Request'!$C$2:$R$54</definedName>
    <definedName name="_xlnm.Print_Area" localSheetId="2">'Rent Schedule'!$A$1:$P$129</definedName>
    <definedName name="_xlnm.Print_Area" localSheetId="1">ReviewSheet!$A$1:$O$141</definedName>
    <definedName name="ratings">#REF!</definedName>
    <definedName name="RM" localSheetId="15">#REF!</definedName>
    <definedName name="RM" localSheetId="5">#REF!</definedName>
    <definedName name="RM" localSheetId="4">#REF!</definedName>
    <definedName name="RM" localSheetId="8">#REF!</definedName>
    <definedName name="RM" localSheetId="6">#REF!</definedName>
    <definedName name="RM" localSheetId="9">#REF!</definedName>
    <definedName name="RM" localSheetId="10">#REF!</definedName>
    <definedName name="RM">#REF!</definedName>
    <definedName name="rr" localSheetId="15">#REF!</definedName>
    <definedName name="rr" localSheetId="5">#REF!</definedName>
    <definedName name="rr" localSheetId="4">#REF!</definedName>
    <definedName name="rr" localSheetId="8">#REF!</definedName>
    <definedName name="rr" localSheetId="6">#REF!</definedName>
    <definedName name="rr" localSheetId="9">#REF!</definedName>
    <definedName name="rr" localSheetId="10">#REF!</definedName>
    <definedName name="rr">#REF!</definedName>
    <definedName name="Util" localSheetId="15">#REF!</definedName>
    <definedName name="Util" localSheetId="5">#REF!</definedName>
    <definedName name="Util" localSheetId="4">#REF!</definedName>
    <definedName name="Util" localSheetId="8">#REF!</definedName>
    <definedName name="Util" localSheetId="6">#REF!</definedName>
    <definedName name="Util" localSheetId="9">#REF!</definedName>
    <definedName name="Util" localSheetId="10">#REF!</definedName>
    <definedName name="Util">#REF!</definedName>
    <definedName name="WST" localSheetId="15">#REF!</definedName>
    <definedName name="WST" localSheetId="5">#REF!</definedName>
    <definedName name="WST" localSheetId="4">#REF!</definedName>
    <definedName name="WST" localSheetId="8">#REF!</definedName>
    <definedName name="WST" localSheetId="6">#REF!</definedName>
    <definedName name="WST" localSheetId="9">#REF!</definedName>
    <definedName name="WST" localSheetId="10">#REF!</definedName>
    <definedName name="W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 i="5" l="1"/>
  <c r="N10" i="5"/>
  <c r="N11" i="5"/>
  <c r="N12" i="5"/>
  <c r="O9" i="11"/>
  <c r="O10" i="11"/>
  <c r="O11" i="11"/>
  <c r="O12" i="11"/>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Q36" i="10" l="1"/>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P36" i="10"/>
  <c r="P37" i="10"/>
  <c r="P38" i="10"/>
  <c r="P39" i="10"/>
  <c r="P40" i="10"/>
  <c r="P41" i="10"/>
  <c r="P42" i="10"/>
  <c r="P43" i="10"/>
  <c r="P44" i="10"/>
  <c r="A24" i="11"/>
  <c r="B24" i="11"/>
  <c r="C24" i="11"/>
  <c r="D24" i="11"/>
  <c r="E24" i="11"/>
  <c r="F24" i="11"/>
  <c r="G24" i="11"/>
  <c r="H24" i="11"/>
  <c r="I24" i="11"/>
  <c r="J24" i="11"/>
  <c r="K24" i="11"/>
  <c r="L24" i="11"/>
  <c r="M24" i="11"/>
  <c r="O24" i="11"/>
  <c r="A25" i="11"/>
  <c r="B25" i="11"/>
  <c r="C25" i="11"/>
  <c r="D25" i="11"/>
  <c r="E25" i="11"/>
  <c r="F25" i="11"/>
  <c r="G25" i="11"/>
  <c r="H25" i="11"/>
  <c r="I25" i="11"/>
  <c r="J25" i="11"/>
  <c r="K25" i="11"/>
  <c r="L25" i="11"/>
  <c r="M25" i="11"/>
  <c r="O25" i="11"/>
  <c r="A26" i="11"/>
  <c r="B26" i="11"/>
  <c r="C26" i="11"/>
  <c r="D26" i="11"/>
  <c r="E26" i="11"/>
  <c r="F26" i="11"/>
  <c r="G26" i="11"/>
  <c r="H26" i="11"/>
  <c r="I26" i="11"/>
  <c r="J26" i="11"/>
  <c r="K26" i="11"/>
  <c r="L26" i="11"/>
  <c r="M26" i="11"/>
  <c r="O26" i="11"/>
  <c r="A27" i="11"/>
  <c r="B27" i="11"/>
  <c r="C27" i="11"/>
  <c r="D27" i="11"/>
  <c r="E27" i="11"/>
  <c r="F27" i="11"/>
  <c r="G27" i="11"/>
  <c r="H27" i="11"/>
  <c r="I27" i="11"/>
  <c r="J27" i="11"/>
  <c r="K27" i="11"/>
  <c r="L27" i="11"/>
  <c r="M27" i="11"/>
  <c r="O27" i="11"/>
  <c r="A28" i="11"/>
  <c r="B28" i="11"/>
  <c r="C28" i="11"/>
  <c r="D28" i="11"/>
  <c r="E28" i="11"/>
  <c r="F28" i="11"/>
  <c r="G28" i="11"/>
  <c r="H28" i="11"/>
  <c r="I28" i="11"/>
  <c r="J28" i="11"/>
  <c r="K28" i="11"/>
  <c r="L28" i="11"/>
  <c r="M28" i="11"/>
  <c r="O28" i="11"/>
  <c r="A29" i="11"/>
  <c r="B29" i="11"/>
  <c r="C29" i="11"/>
  <c r="D29" i="11"/>
  <c r="E29" i="11"/>
  <c r="F29" i="11"/>
  <c r="G29" i="11"/>
  <c r="H29" i="11"/>
  <c r="I29" i="11"/>
  <c r="J29" i="11"/>
  <c r="K29" i="11"/>
  <c r="L29" i="11"/>
  <c r="M29" i="11"/>
  <c r="O29" i="11"/>
  <c r="A30" i="11"/>
  <c r="B30" i="11"/>
  <c r="C30" i="11"/>
  <c r="D30" i="11"/>
  <c r="E30" i="11"/>
  <c r="F30" i="11"/>
  <c r="G30" i="11"/>
  <c r="H30" i="11"/>
  <c r="I30" i="11"/>
  <c r="J30" i="11"/>
  <c r="K30" i="11"/>
  <c r="L30" i="11"/>
  <c r="M30" i="11"/>
  <c r="O30" i="11"/>
  <c r="A31" i="11"/>
  <c r="B31" i="11"/>
  <c r="C31" i="11"/>
  <c r="D31" i="11"/>
  <c r="E31" i="11"/>
  <c r="F31" i="11"/>
  <c r="G31" i="11"/>
  <c r="H31" i="11"/>
  <c r="I31" i="11"/>
  <c r="J31" i="11"/>
  <c r="K31" i="11"/>
  <c r="L31" i="11"/>
  <c r="M31" i="11"/>
  <c r="O31" i="11"/>
  <c r="A32" i="11"/>
  <c r="B32" i="11"/>
  <c r="C32" i="11"/>
  <c r="D32" i="11"/>
  <c r="E32" i="11"/>
  <c r="F32" i="11"/>
  <c r="G32" i="11"/>
  <c r="H32" i="11"/>
  <c r="I32" i="11"/>
  <c r="J32" i="11"/>
  <c r="K32" i="11"/>
  <c r="L32" i="11"/>
  <c r="M32" i="11"/>
  <c r="O32" i="11"/>
  <c r="A33" i="11"/>
  <c r="B33" i="11"/>
  <c r="C33" i="11"/>
  <c r="D33" i="11"/>
  <c r="E33" i="11"/>
  <c r="F33" i="11"/>
  <c r="G33" i="11"/>
  <c r="H33" i="11"/>
  <c r="I33" i="11"/>
  <c r="J33" i="11"/>
  <c r="K33" i="11"/>
  <c r="L33" i="11"/>
  <c r="M33" i="11"/>
  <c r="O33" i="11"/>
  <c r="A34" i="11"/>
  <c r="B34" i="11"/>
  <c r="C34" i="11"/>
  <c r="D34" i="11"/>
  <c r="E34" i="11"/>
  <c r="F34" i="11"/>
  <c r="G34" i="11"/>
  <c r="H34" i="11"/>
  <c r="I34" i="11"/>
  <c r="J34" i="11"/>
  <c r="K34" i="11"/>
  <c r="L34" i="11"/>
  <c r="M34" i="11"/>
  <c r="O34" i="11"/>
  <c r="A35" i="11"/>
  <c r="B35" i="11"/>
  <c r="C35" i="11"/>
  <c r="D35" i="11"/>
  <c r="E35" i="11"/>
  <c r="F35" i="11"/>
  <c r="G35" i="11"/>
  <c r="H35" i="11"/>
  <c r="I35" i="11"/>
  <c r="J35" i="11"/>
  <c r="K35" i="11"/>
  <c r="L35" i="11"/>
  <c r="M35" i="11"/>
  <c r="O35" i="11"/>
  <c r="A36" i="11"/>
  <c r="B36" i="11"/>
  <c r="C36" i="11"/>
  <c r="D36" i="11"/>
  <c r="E36" i="11"/>
  <c r="F36" i="11"/>
  <c r="G36" i="11"/>
  <c r="H36" i="11"/>
  <c r="I36" i="11"/>
  <c r="J36" i="11"/>
  <c r="K36" i="11"/>
  <c r="L36" i="11"/>
  <c r="M36" i="11"/>
  <c r="O36" i="11"/>
  <c r="A37" i="11"/>
  <c r="B37" i="11"/>
  <c r="C37" i="11"/>
  <c r="D37" i="11"/>
  <c r="E37" i="11"/>
  <c r="F37" i="11"/>
  <c r="G37" i="11"/>
  <c r="H37" i="11"/>
  <c r="I37" i="11"/>
  <c r="J37" i="11"/>
  <c r="K37" i="11"/>
  <c r="L37" i="11"/>
  <c r="M37" i="11"/>
  <c r="O37" i="11"/>
  <c r="A38" i="11"/>
  <c r="B38" i="11"/>
  <c r="C38" i="11"/>
  <c r="D38" i="11"/>
  <c r="E38" i="11"/>
  <c r="F38" i="11"/>
  <c r="G38" i="11"/>
  <c r="H38" i="11"/>
  <c r="I38" i="11"/>
  <c r="J38" i="11"/>
  <c r="K38" i="11"/>
  <c r="L38" i="11"/>
  <c r="M38" i="11"/>
  <c r="O38" i="11"/>
  <c r="A39" i="11"/>
  <c r="B39" i="11"/>
  <c r="C39" i="11"/>
  <c r="D39" i="11"/>
  <c r="E39" i="11"/>
  <c r="F39" i="11"/>
  <c r="G39" i="11"/>
  <c r="H39" i="11"/>
  <c r="I39" i="11"/>
  <c r="J39" i="11"/>
  <c r="K39" i="11"/>
  <c r="L39" i="11"/>
  <c r="M39" i="11"/>
  <c r="O39" i="11"/>
  <c r="A40" i="11"/>
  <c r="B40" i="11"/>
  <c r="C40" i="11"/>
  <c r="D40" i="11"/>
  <c r="E40" i="11"/>
  <c r="F40" i="11"/>
  <c r="G40" i="11"/>
  <c r="H40" i="11"/>
  <c r="I40" i="11"/>
  <c r="J40" i="11"/>
  <c r="K40" i="11"/>
  <c r="L40" i="11"/>
  <c r="M40" i="11"/>
  <c r="O40" i="11"/>
  <c r="A41" i="11"/>
  <c r="B41" i="11"/>
  <c r="C41" i="11"/>
  <c r="D41" i="11"/>
  <c r="E41" i="11"/>
  <c r="F41" i="11"/>
  <c r="G41" i="11"/>
  <c r="H41" i="11"/>
  <c r="I41" i="11"/>
  <c r="J41" i="11"/>
  <c r="K41" i="11"/>
  <c r="L41" i="11"/>
  <c r="M41" i="11"/>
  <c r="O41" i="11"/>
  <c r="A42" i="11"/>
  <c r="B42" i="11"/>
  <c r="C42" i="11"/>
  <c r="D42" i="11"/>
  <c r="E42" i="11"/>
  <c r="F42" i="11"/>
  <c r="G42" i="11"/>
  <c r="H42" i="11"/>
  <c r="I42" i="11"/>
  <c r="J42" i="11"/>
  <c r="K42" i="11"/>
  <c r="L42" i="11"/>
  <c r="M42" i="11"/>
  <c r="O42" i="11"/>
  <c r="A43" i="11"/>
  <c r="B43" i="11"/>
  <c r="C43" i="11"/>
  <c r="D43" i="11"/>
  <c r="E43" i="11"/>
  <c r="F43" i="11"/>
  <c r="G43" i="11"/>
  <c r="H43" i="11"/>
  <c r="I43" i="11"/>
  <c r="J43" i="11"/>
  <c r="K43" i="11"/>
  <c r="L43" i="11"/>
  <c r="M43" i="11"/>
  <c r="O43" i="11"/>
  <c r="A44" i="11"/>
  <c r="B44" i="11"/>
  <c r="C44" i="11"/>
  <c r="D44" i="11"/>
  <c r="E44" i="11"/>
  <c r="F44" i="11"/>
  <c r="G44" i="11"/>
  <c r="H44" i="11"/>
  <c r="I44" i="11"/>
  <c r="J44" i="11"/>
  <c r="K44" i="11"/>
  <c r="L44" i="11"/>
  <c r="M44" i="11"/>
  <c r="O44" i="11"/>
  <c r="A45" i="11"/>
  <c r="B45" i="11"/>
  <c r="C45" i="11"/>
  <c r="D45" i="11"/>
  <c r="E45" i="11"/>
  <c r="F45" i="11"/>
  <c r="G45" i="11"/>
  <c r="H45" i="11"/>
  <c r="I45" i="11"/>
  <c r="J45" i="11"/>
  <c r="K45" i="11"/>
  <c r="L45" i="11"/>
  <c r="M45" i="11"/>
  <c r="O45" i="11"/>
  <c r="A46" i="11"/>
  <c r="B46" i="11"/>
  <c r="C46" i="11"/>
  <c r="D46" i="11"/>
  <c r="E46" i="11"/>
  <c r="F46" i="11"/>
  <c r="G46" i="11"/>
  <c r="H46" i="11"/>
  <c r="I46" i="11"/>
  <c r="J46" i="11"/>
  <c r="K46" i="11"/>
  <c r="L46" i="11"/>
  <c r="M46" i="11"/>
  <c r="O46" i="11"/>
  <c r="A47" i="11"/>
  <c r="B47" i="11"/>
  <c r="C47" i="11"/>
  <c r="D47" i="11"/>
  <c r="E47" i="11"/>
  <c r="F47" i="11"/>
  <c r="G47" i="11"/>
  <c r="H47" i="11"/>
  <c r="I47" i="11"/>
  <c r="J47" i="11"/>
  <c r="K47" i="11"/>
  <c r="L47" i="11"/>
  <c r="M47" i="11"/>
  <c r="O47" i="11"/>
  <c r="A48" i="11"/>
  <c r="B48" i="11"/>
  <c r="C48" i="11"/>
  <c r="D48" i="11"/>
  <c r="E48" i="11"/>
  <c r="F48" i="11"/>
  <c r="G48" i="11"/>
  <c r="H48" i="11"/>
  <c r="I48" i="11"/>
  <c r="J48" i="11"/>
  <c r="K48" i="11"/>
  <c r="L48" i="11"/>
  <c r="M48" i="11"/>
  <c r="O48" i="11"/>
  <c r="A49" i="11"/>
  <c r="B49" i="11"/>
  <c r="C49" i="11"/>
  <c r="D49" i="11"/>
  <c r="E49" i="11"/>
  <c r="F49" i="11"/>
  <c r="G49" i="11"/>
  <c r="H49" i="11"/>
  <c r="I49" i="11"/>
  <c r="J49" i="11"/>
  <c r="K49" i="11"/>
  <c r="L49" i="11"/>
  <c r="M49" i="11"/>
  <c r="O49" i="11"/>
  <c r="A50" i="11"/>
  <c r="B50" i="11"/>
  <c r="C50" i="11"/>
  <c r="D50" i="11"/>
  <c r="E50" i="11"/>
  <c r="F50" i="11"/>
  <c r="G50" i="11"/>
  <c r="H50" i="11"/>
  <c r="I50" i="11"/>
  <c r="J50" i="11"/>
  <c r="K50" i="11"/>
  <c r="L50" i="11"/>
  <c r="M50" i="11"/>
  <c r="O50" i="11"/>
  <c r="A51" i="11"/>
  <c r="B51" i="11"/>
  <c r="C51" i="11"/>
  <c r="D51" i="11"/>
  <c r="E51" i="11"/>
  <c r="F51" i="11"/>
  <c r="G51" i="11"/>
  <c r="H51" i="11"/>
  <c r="I51" i="11"/>
  <c r="J51" i="11"/>
  <c r="K51" i="11"/>
  <c r="L51" i="11"/>
  <c r="M51" i="11"/>
  <c r="O51" i="11"/>
  <c r="A52" i="11"/>
  <c r="B52" i="11"/>
  <c r="C52" i="11"/>
  <c r="D52" i="11"/>
  <c r="E52" i="11"/>
  <c r="F52" i="11"/>
  <c r="G52" i="11"/>
  <c r="H52" i="11"/>
  <c r="I52" i="11"/>
  <c r="J52" i="11"/>
  <c r="K52" i="11"/>
  <c r="L52" i="11"/>
  <c r="M52" i="11"/>
  <c r="O52" i="11"/>
  <c r="A53" i="11"/>
  <c r="B53" i="11"/>
  <c r="C53" i="11"/>
  <c r="D53" i="11"/>
  <c r="E53" i="11"/>
  <c r="F53" i="11"/>
  <c r="G53" i="11"/>
  <c r="H53" i="11"/>
  <c r="I53" i="11"/>
  <c r="J53" i="11"/>
  <c r="K53" i="11"/>
  <c r="L53" i="11"/>
  <c r="M53" i="11"/>
  <c r="O53" i="11"/>
  <c r="A54" i="11"/>
  <c r="B54" i="11"/>
  <c r="C54" i="11"/>
  <c r="D54" i="11"/>
  <c r="E54" i="11"/>
  <c r="F54" i="11"/>
  <c r="G54" i="11"/>
  <c r="H54" i="11"/>
  <c r="I54" i="11"/>
  <c r="J54" i="11"/>
  <c r="K54" i="11"/>
  <c r="L54" i="11"/>
  <c r="M54" i="11"/>
  <c r="O54" i="11"/>
  <c r="A55" i="11"/>
  <c r="B55" i="11"/>
  <c r="C55" i="11"/>
  <c r="D55" i="11"/>
  <c r="E55" i="11"/>
  <c r="F55" i="11"/>
  <c r="G55" i="11"/>
  <c r="H55" i="11"/>
  <c r="I55" i="11"/>
  <c r="J55" i="11"/>
  <c r="K55" i="11"/>
  <c r="L55" i="11"/>
  <c r="M55" i="11"/>
  <c r="O55" i="11"/>
  <c r="Z12" i="11" l="1"/>
  <c r="BF7" i="10" s="1"/>
  <c r="F35" i="14" l="1"/>
  <c r="G35" i="14"/>
  <c r="H35" i="14"/>
  <c r="I35" i="14"/>
  <c r="J35" i="14"/>
  <c r="E35" i="14"/>
  <c r="T13" i="11" l="1"/>
  <c r="E97" i="11"/>
  <c r="O68" i="11"/>
  <c r="N68" i="11"/>
  <c r="O67" i="11"/>
  <c r="N67" i="11"/>
  <c r="O66" i="11"/>
  <c r="N66" i="11"/>
  <c r="O65" i="11"/>
  <c r="N65" i="11"/>
  <c r="O64" i="11"/>
  <c r="N64" i="11"/>
  <c r="P71" i="5"/>
  <c r="P70" i="5"/>
  <c r="N64" i="5"/>
  <c r="N65" i="5"/>
  <c r="N66" i="5"/>
  <c r="N67" i="5"/>
  <c r="N68" i="5"/>
  <c r="O68" i="5"/>
  <c r="O67" i="5"/>
  <c r="O66" i="5"/>
  <c r="O65" i="5"/>
  <c r="O64" i="5"/>
  <c r="G81" i="5"/>
  <c r="G83" i="5"/>
  <c r="T16" i="11" l="1"/>
  <c r="E97" i="5"/>
  <c r="A19" i="11"/>
  <c r="B19" i="11"/>
  <c r="C19" i="11"/>
  <c r="D19" i="11"/>
  <c r="E19" i="11"/>
  <c r="F19" i="11"/>
  <c r="G19" i="11"/>
  <c r="H19" i="11"/>
  <c r="I19" i="11"/>
  <c r="J19" i="11"/>
  <c r="K19" i="11"/>
  <c r="L19" i="11"/>
  <c r="M19" i="11"/>
  <c r="O19" i="11"/>
  <c r="Z18" i="5" l="1"/>
  <c r="Z17" i="5"/>
  <c r="Z16" i="5"/>
  <c r="Z15" i="5"/>
  <c r="Z14" i="5"/>
  <c r="Z13" i="5"/>
  <c r="Z10" i="5"/>
  <c r="Z12" i="5"/>
  <c r="T13" i="5"/>
  <c r="A11" i="11"/>
  <c r="B11" i="11"/>
  <c r="C11" i="11"/>
  <c r="D11" i="11"/>
  <c r="E11" i="11"/>
  <c r="F11" i="11"/>
  <c r="G11" i="11"/>
  <c r="H11" i="11"/>
  <c r="I11" i="11"/>
  <c r="J11" i="11"/>
  <c r="K11" i="11"/>
  <c r="L11" i="11"/>
  <c r="M11" i="11"/>
  <c r="A12" i="11"/>
  <c r="B12" i="11"/>
  <c r="C12" i="11"/>
  <c r="D12" i="11"/>
  <c r="E12" i="11"/>
  <c r="F12" i="11"/>
  <c r="G12" i="11"/>
  <c r="H12" i="11"/>
  <c r="I12" i="11"/>
  <c r="J12" i="11"/>
  <c r="K12" i="11"/>
  <c r="L12" i="11"/>
  <c r="M12" i="11"/>
  <c r="A13" i="11"/>
  <c r="B13" i="11"/>
  <c r="C13" i="11"/>
  <c r="D13" i="11"/>
  <c r="E13" i="11"/>
  <c r="F13" i="11"/>
  <c r="G13" i="11"/>
  <c r="H13" i="11"/>
  <c r="I13" i="11"/>
  <c r="J13" i="11"/>
  <c r="K13" i="11"/>
  <c r="L13" i="11"/>
  <c r="M13" i="11"/>
  <c r="O13" i="11"/>
  <c r="A14" i="11"/>
  <c r="B14" i="11"/>
  <c r="C14" i="11"/>
  <c r="D14" i="11"/>
  <c r="E14" i="11"/>
  <c r="F14" i="11"/>
  <c r="G14" i="11"/>
  <c r="H14" i="11"/>
  <c r="I14" i="11"/>
  <c r="J14" i="11"/>
  <c r="K14" i="11"/>
  <c r="L14" i="11"/>
  <c r="M14" i="11"/>
  <c r="O14" i="11"/>
  <c r="A15" i="11"/>
  <c r="B15" i="11"/>
  <c r="C15" i="11"/>
  <c r="D15" i="11"/>
  <c r="E15" i="11"/>
  <c r="F15" i="11"/>
  <c r="G15" i="11"/>
  <c r="H15" i="11"/>
  <c r="I15" i="11"/>
  <c r="J15" i="11"/>
  <c r="K15" i="11"/>
  <c r="L15" i="11"/>
  <c r="M15" i="11"/>
  <c r="O15" i="11"/>
  <c r="A16" i="11"/>
  <c r="B16" i="11"/>
  <c r="C16" i="11"/>
  <c r="D16" i="11"/>
  <c r="E16" i="11"/>
  <c r="F16" i="11"/>
  <c r="G16" i="11"/>
  <c r="H16" i="11"/>
  <c r="I16" i="11"/>
  <c r="J16" i="11"/>
  <c r="K16" i="11"/>
  <c r="L16" i="11"/>
  <c r="M16" i="11"/>
  <c r="O16" i="11"/>
  <c r="A17" i="11"/>
  <c r="B17" i="11"/>
  <c r="C17" i="11"/>
  <c r="D17" i="11"/>
  <c r="E17" i="11"/>
  <c r="F17" i="11"/>
  <c r="G17" i="11"/>
  <c r="H17" i="11"/>
  <c r="I17" i="11"/>
  <c r="J17" i="11"/>
  <c r="K17" i="11"/>
  <c r="L17" i="11"/>
  <c r="M17" i="11"/>
  <c r="O17" i="11"/>
  <c r="A18" i="11"/>
  <c r="B18" i="11"/>
  <c r="C18" i="11"/>
  <c r="D18" i="11"/>
  <c r="E18" i="11"/>
  <c r="F18" i="11"/>
  <c r="G18" i="11"/>
  <c r="H18" i="11"/>
  <c r="I18" i="11"/>
  <c r="J18" i="11"/>
  <c r="K18" i="11"/>
  <c r="L18" i="11"/>
  <c r="M18" i="11"/>
  <c r="O18" i="11"/>
  <c r="P19" i="11"/>
  <c r="A20" i="11"/>
  <c r="B20" i="11"/>
  <c r="C20" i="11"/>
  <c r="D20" i="11"/>
  <c r="E20" i="11"/>
  <c r="F20" i="11"/>
  <c r="G20" i="11"/>
  <c r="H20" i="11"/>
  <c r="I20" i="11"/>
  <c r="J20" i="11"/>
  <c r="K20" i="11"/>
  <c r="L20" i="11"/>
  <c r="M20" i="11"/>
  <c r="O20" i="11"/>
  <c r="A21" i="11"/>
  <c r="B21" i="11"/>
  <c r="C21" i="11"/>
  <c r="D21" i="11"/>
  <c r="E21" i="11"/>
  <c r="F21" i="11"/>
  <c r="G21" i="11"/>
  <c r="H21" i="11"/>
  <c r="P21" i="11" s="1"/>
  <c r="I21" i="11"/>
  <c r="J21" i="11"/>
  <c r="K21" i="11"/>
  <c r="L21" i="11"/>
  <c r="M21" i="11"/>
  <c r="O21" i="11"/>
  <c r="A22" i="11"/>
  <c r="B22" i="11"/>
  <c r="C22" i="11"/>
  <c r="D22" i="11"/>
  <c r="E22" i="11"/>
  <c r="F22" i="11"/>
  <c r="G22" i="11"/>
  <c r="H22" i="11"/>
  <c r="I22" i="11"/>
  <c r="J22" i="11"/>
  <c r="K22" i="11"/>
  <c r="L22" i="11"/>
  <c r="M22" i="11"/>
  <c r="O22" i="11"/>
  <c r="A23" i="11"/>
  <c r="B23" i="11"/>
  <c r="C23" i="11"/>
  <c r="D23" i="11"/>
  <c r="E23" i="11"/>
  <c r="F23" i="11"/>
  <c r="G23" i="11"/>
  <c r="H23" i="11"/>
  <c r="I23" i="11"/>
  <c r="J23" i="11"/>
  <c r="K23" i="11"/>
  <c r="L23" i="11"/>
  <c r="M23" i="11"/>
  <c r="O23" i="11"/>
  <c r="P43" i="11"/>
  <c r="P47" i="11"/>
  <c r="P54" i="11"/>
  <c r="B9" i="11"/>
  <c r="C9" i="11"/>
  <c r="D9" i="11"/>
  <c r="E9" i="11"/>
  <c r="F9" i="11"/>
  <c r="G9" i="11"/>
  <c r="H9" i="11"/>
  <c r="I9" i="11"/>
  <c r="J9" i="11"/>
  <c r="K9" i="11"/>
  <c r="L9" i="11"/>
  <c r="M9" i="11"/>
  <c r="B10" i="11"/>
  <c r="C10" i="11"/>
  <c r="D10" i="11"/>
  <c r="E10" i="11"/>
  <c r="F10" i="11"/>
  <c r="G10" i="11"/>
  <c r="H10" i="11"/>
  <c r="I10" i="11"/>
  <c r="J10" i="11"/>
  <c r="K10" i="11"/>
  <c r="L10" i="11"/>
  <c r="M10" i="11"/>
  <c r="A10" i="11"/>
  <c r="A9" i="11"/>
  <c r="B21" i="10"/>
  <c r="P10" i="11" l="1"/>
  <c r="P11" i="11"/>
  <c r="P15" i="11"/>
  <c r="P53" i="11"/>
  <c r="P49" i="11"/>
  <c r="P45" i="11"/>
  <c r="P41" i="11"/>
  <c r="P37" i="11"/>
  <c r="P29" i="11"/>
  <c r="P50" i="11"/>
  <c r="P46" i="11"/>
  <c r="P42" i="11"/>
  <c r="P38" i="11"/>
  <c r="P34" i="11"/>
  <c r="P30" i="11"/>
  <c r="P26" i="11"/>
  <c r="P17" i="11"/>
  <c r="P13" i="11"/>
  <c r="P51" i="11"/>
  <c r="P39" i="11"/>
  <c r="P63" i="11"/>
  <c r="P71" i="11"/>
  <c r="P62" i="11"/>
  <c r="P70" i="11"/>
  <c r="D21" i="10"/>
  <c r="G94" i="11"/>
  <c r="G90" i="11"/>
  <c r="G99" i="11"/>
  <c r="G93" i="11"/>
  <c r="G89" i="11"/>
  <c r="G98" i="11"/>
  <c r="G92" i="11"/>
  <c r="G96" i="11"/>
  <c r="G91" i="11"/>
  <c r="G95" i="11"/>
  <c r="P35" i="11"/>
  <c r="P31" i="11"/>
  <c r="P27" i="11"/>
  <c r="P23" i="11"/>
  <c r="P55" i="11"/>
  <c r="P52" i="11"/>
  <c r="P48" i="11"/>
  <c r="P44" i="11"/>
  <c r="P40" i="11"/>
  <c r="P36" i="11"/>
  <c r="P32" i="11"/>
  <c r="P28" i="11"/>
  <c r="P24" i="11"/>
  <c r="P20" i="11"/>
  <c r="P75" i="11"/>
  <c r="P80" i="11"/>
  <c r="P77" i="11"/>
  <c r="P83" i="11"/>
  <c r="P79" i="11"/>
  <c r="P81" i="11"/>
  <c r="P84" i="11"/>
  <c r="P76" i="11"/>
  <c r="P78" i="11"/>
  <c r="G63" i="11"/>
  <c r="G65" i="11"/>
  <c r="G71" i="11"/>
  <c r="G62" i="11"/>
  <c r="G67" i="11"/>
  <c r="G68" i="11"/>
  <c r="G70" i="11"/>
  <c r="G64" i="11"/>
  <c r="G66" i="11"/>
  <c r="G81" i="11"/>
  <c r="G78" i="11"/>
  <c r="G77" i="11"/>
  <c r="G80" i="11"/>
  <c r="G84" i="11"/>
  <c r="G76" i="11"/>
  <c r="G83" i="11"/>
  <c r="G79" i="11"/>
  <c r="G75" i="11"/>
  <c r="P33" i="11"/>
  <c r="P25" i="11"/>
  <c r="P99" i="11"/>
  <c r="P93" i="11"/>
  <c r="P89" i="11"/>
  <c r="P98" i="11"/>
  <c r="P92" i="11"/>
  <c r="P91" i="11"/>
  <c r="P90" i="11"/>
  <c r="D110" i="11"/>
  <c r="D109" i="11"/>
  <c r="D108" i="11"/>
  <c r="D107" i="11"/>
  <c r="D106" i="11"/>
  <c r="D105" i="11"/>
  <c r="P22" i="11"/>
  <c r="P18" i="11"/>
  <c r="P14" i="11"/>
  <c r="P16" i="11"/>
  <c r="P12" i="11"/>
  <c r="P9" i="11"/>
  <c r="G5" i="11"/>
  <c r="F5" i="11"/>
  <c r="G4" i="11"/>
  <c r="F4" i="11"/>
  <c r="D5" i="11"/>
  <c r="C5" i="11"/>
  <c r="D4" i="11"/>
  <c r="C4" i="11"/>
  <c r="C3" i="11"/>
  <c r="S25" i="11"/>
  <c r="S24" i="11"/>
  <c r="S23" i="11"/>
  <c r="S22" i="11"/>
  <c r="S21" i="11"/>
  <c r="AA18" i="11"/>
  <c r="Z18" i="11"/>
  <c r="BF13" i="10" s="1"/>
  <c r="Y18" i="11"/>
  <c r="BE13" i="10" s="1"/>
  <c r="X18" i="11"/>
  <c r="BD13" i="10" s="1"/>
  <c r="W18" i="11"/>
  <c r="BC13" i="10" s="1"/>
  <c r="V18" i="11"/>
  <c r="BB13" i="10" s="1"/>
  <c r="U18" i="11"/>
  <c r="BA13" i="10" s="1"/>
  <c r="T18" i="11"/>
  <c r="S18" i="11"/>
  <c r="AA17" i="11"/>
  <c r="Z17" i="11"/>
  <c r="BF12" i="10" s="1"/>
  <c r="Y17" i="11"/>
  <c r="BE12" i="10" s="1"/>
  <c r="X17" i="11"/>
  <c r="BD12" i="10" s="1"/>
  <c r="W17" i="11"/>
  <c r="BC12" i="10" s="1"/>
  <c r="V17" i="11"/>
  <c r="BB12" i="10" s="1"/>
  <c r="U17" i="11"/>
  <c r="BA12" i="10" s="1"/>
  <c r="T17" i="11"/>
  <c r="S17" i="11"/>
  <c r="AA16" i="11"/>
  <c r="Z16" i="11"/>
  <c r="BF11" i="10" s="1"/>
  <c r="Y16" i="11"/>
  <c r="BE11" i="10" s="1"/>
  <c r="X16" i="11"/>
  <c r="BD11" i="10" s="1"/>
  <c r="W16" i="11"/>
  <c r="BC11" i="10" s="1"/>
  <c r="V16" i="11"/>
  <c r="BB11" i="10" s="1"/>
  <c r="U16" i="11"/>
  <c r="BA11" i="10" s="1"/>
  <c r="S16" i="11"/>
  <c r="AA15" i="11"/>
  <c r="Z15" i="11"/>
  <c r="BF10" i="10" s="1"/>
  <c r="Y15" i="11"/>
  <c r="BE10" i="10" s="1"/>
  <c r="X15" i="11"/>
  <c r="BD10" i="10" s="1"/>
  <c r="W15" i="11"/>
  <c r="BC10" i="10" s="1"/>
  <c r="V15" i="11"/>
  <c r="BB10" i="10" s="1"/>
  <c r="U15" i="11"/>
  <c r="BA10" i="10" s="1"/>
  <c r="S15" i="11"/>
  <c r="AA14" i="11"/>
  <c r="Z14" i="11"/>
  <c r="BF9" i="10" s="1"/>
  <c r="Y14" i="11"/>
  <c r="BE9" i="10" s="1"/>
  <c r="X14" i="11"/>
  <c r="BD9" i="10" s="1"/>
  <c r="W14" i="11"/>
  <c r="BC9" i="10" s="1"/>
  <c r="V14" i="11"/>
  <c r="BB9" i="10" s="1"/>
  <c r="U14" i="11"/>
  <c r="BA9" i="10" s="1"/>
  <c r="S14" i="11"/>
  <c r="AA13" i="11"/>
  <c r="Z13" i="11"/>
  <c r="BF8" i="10" s="1"/>
  <c r="Y13" i="11"/>
  <c r="BE8" i="10" s="1"/>
  <c r="X13" i="11"/>
  <c r="BD8" i="10" s="1"/>
  <c r="W13" i="11"/>
  <c r="BC8" i="10" s="1"/>
  <c r="V13" i="11"/>
  <c r="BB8" i="10" s="1"/>
  <c r="U13" i="11"/>
  <c r="BA8" i="10" s="1"/>
  <c r="S13" i="11"/>
  <c r="AA12" i="11"/>
  <c r="Y12" i="11"/>
  <c r="BE7" i="10" s="1"/>
  <c r="X12" i="11"/>
  <c r="BD7" i="10" s="1"/>
  <c r="W12" i="11"/>
  <c r="BC7" i="10" s="1"/>
  <c r="V12" i="11"/>
  <c r="BB7" i="10" s="1"/>
  <c r="U12" i="11"/>
  <c r="BA7" i="10" s="1"/>
  <c r="T12" i="11"/>
  <c r="S12" i="11"/>
  <c r="AA11" i="11"/>
  <c r="Z11" i="11"/>
  <c r="BF6" i="10" s="1"/>
  <c r="Y11" i="11"/>
  <c r="BE6" i="10" s="1"/>
  <c r="X11" i="11"/>
  <c r="BD6" i="10" s="1"/>
  <c r="W11" i="11"/>
  <c r="BC6" i="10" s="1"/>
  <c r="V11" i="11"/>
  <c r="BB6" i="10" s="1"/>
  <c r="U11" i="11"/>
  <c r="BA6" i="10" s="1"/>
  <c r="T11" i="11"/>
  <c r="S11" i="11"/>
  <c r="AA10" i="11"/>
  <c r="Z10" i="11"/>
  <c r="BF5" i="10" s="1"/>
  <c r="Y10" i="11"/>
  <c r="BE5" i="10" s="1"/>
  <c r="X10" i="11"/>
  <c r="BD5" i="10" s="1"/>
  <c r="W10" i="11"/>
  <c r="BC5" i="10" s="1"/>
  <c r="V10" i="11"/>
  <c r="BB5" i="10" s="1"/>
  <c r="U10" i="11"/>
  <c r="BA5" i="10" s="1"/>
  <c r="T10" i="11"/>
  <c r="S10" i="11"/>
  <c r="AA9" i="11"/>
  <c r="Z9" i="11"/>
  <c r="BF4" i="10" s="1"/>
  <c r="Y9" i="11"/>
  <c r="BE4" i="10" s="1"/>
  <c r="X9" i="11"/>
  <c r="BD4" i="10" s="1"/>
  <c r="W9" i="11"/>
  <c r="BC4" i="10" s="1"/>
  <c r="V9" i="11"/>
  <c r="BB4" i="10" s="1"/>
  <c r="U9" i="11"/>
  <c r="BA4" i="10" s="1"/>
  <c r="T9" i="11"/>
  <c r="S9"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Y18" i="5"/>
  <c r="X18" i="5"/>
  <c r="Y17" i="5"/>
  <c r="X17" i="5"/>
  <c r="Y16" i="5"/>
  <c r="X16" i="5"/>
  <c r="Y15" i="5"/>
  <c r="X15" i="5"/>
  <c r="Y14" i="5"/>
  <c r="X14" i="5"/>
  <c r="Y13" i="5"/>
  <c r="X13" i="5"/>
  <c r="Y12" i="5"/>
  <c r="W18" i="5"/>
  <c r="W17" i="5"/>
  <c r="W16" i="5"/>
  <c r="W15" i="5"/>
  <c r="W14" i="5"/>
  <c r="W13" i="5"/>
  <c r="V18" i="5"/>
  <c r="V17" i="5"/>
  <c r="V16" i="5"/>
  <c r="V15" i="5"/>
  <c r="V14" i="5"/>
  <c r="V13" i="5"/>
  <c r="AA18" i="5"/>
  <c r="AA17" i="5"/>
  <c r="AA16" i="5"/>
  <c r="AA15" i="5"/>
  <c r="AA14" i="5"/>
  <c r="AA13" i="5"/>
  <c r="AA12" i="5"/>
  <c r="AA11" i="5"/>
  <c r="AA10" i="5"/>
  <c r="AA9" i="5"/>
  <c r="X12" i="5"/>
  <c r="W12" i="5"/>
  <c r="V12" i="5"/>
  <c r="Z11" i="5"/>
  <c r="Y11" i="5"/>
  <c r="X11" i="5"/>
  <c r="W11" i="5"/>
  <c r="V11" i="5"/>
  <c r="U18" i="5"/>
  <c r="U17" i="5"/>
  <c r="U16" i="5"/>
  <c r="U15" i="5"/>
  <c r="U14" i="5"/>
  <c r="U13" i="5"/>
  <c r="U12" i="5"/>
  <c r="U11" i="5"/>
  <c r="F25" i="3"/>
  <c r="U19" i="5" s="1"/>
  <c r="Y10" i="5"/>
  <c r="X10" i="5"/>
  <c r="W10" i="5"/>
  <c r="V10" i="5"/>
  <c r="U10" i="5"/>
  <c r="T18" i="5"/>
  <c r="T17" i="5"/>
  <c r="T12" i="5"/>
  <c r="T11" i="5"/>
  <c r="T10" i="5"/>
  <c r="Z9" i="5"/>
  <c r="Y9" i="5"/>
  <c r="X9" i="5"/>
  <c r="W9" i="5"/>
  <c r="V9" i="5"/>
  <c r="U9" i="5"/>
  <c r="T9" i="5"/>
  <c r="S18" i="5"/>
  <c r="S17" i="5"/>
  <c r="S16" i="5"/>
  <c r="S15" i="5"/>
  <c r="S14" i="5"/>
  <c r="S13" i="5"/>
  <c r="S12" i="5"/>
  <c r="S11" i="5"/>
  <c r="S10" i="5"/>
  <c r="S9" i="5"/>
  <c r="G5" i="5"/>
  <c r="F5" i="5"/>
  <c r="D5" i="5"/>
  <c r="C5" i="5"/>
  <c r="G4" i="5"/>
  <c r="F4" i="5"/>
  <c r="D4" i="5"/>
  <c r="C4" i="5"/>
  <c r="S25" i="5"/>
  <c r="S24" i="5"/>
  <c r="S23" i="5"/>
  <c r="S22" i="5"/>
  <c r="S21" i="5"/>
  <c r="C3" i="5"/>
  <c r="D111" i="11" l="1"/>
  <c r="O80" i="11"/>
  <c r="N80" i="11"/>
  <c r="G82" i="11"/>
  <c r="E79" i="11" s="1"/>
  <c r="E75" i="11"/>
  <c r="F75" i="11"/>
  <c r="P100" i="11"/>
  <c r="O89" i="11" s="1"/>
  <c r="G85" i="11"/>
  <c r="F77" i="11" s="1"/>
  <c r="F64" i="11"/>
  <c r="E64" i="11"/>
  <c r="P82" i="11"/>
  <c r="N75" i="11"/>
  <c r="P97" i="11"/>
  <c r="N98" i="11" s="1"/>
  <c r="N89" i="11"/>
  <c r="E76" i="11"/>
  <c r="G72" i="11"/>
  <c r="F68" i="11"/>
  <c r="E68" i="11"/>
  <c r="P72" i="11"/>
  <c r="F80" i="11"/>
  <c r="E80" i="11"/>
  <c r="F67" i="11"/>
  <c r="E67" i="11"/>
  <c r="O81" i="11"/>
  <c r="N81" i="11"/>
  <c r="G100" i="11"/>
  <c r="P69" i="11"/>
  <c r="N71" i="11" s="1"/>
  <c r="N62" i="11"/>
  <c r="G69" i="11"/>
  <c r="G97" i="11"/>
  <c r="E94" i="11" s="1"/>
  <c r="E89" i="11"/>
  <c r="O77" i="11"/>
  <c r="N77" i="11"/>
  <c r="P85" i="11"/>
  <c r="U19" i="11"/>
  <c r="D22" i="8"/>
  <c r="P93" i="5"/>
  <c r="F35" i="19"/>
  <c r="G35" i="19"/>
  <c r="H35" i="19"/>
  <c r="I35" i="19"/>
  <c r="J35" i="19"/>
  <c r="E35" i="19"/>
  <c r="H27" i="8"/>
  <c r="G96" i="5"/>
  <c r="G95" i="5"/>
  <c r="G93" i="5"/>
  <c r="G73" i="11" l="1"/>
  <c r="N90" i="11"/>
  <c r="O90" i="11"/>
  <c r="O71" i="11"/>
  <c r="N63" i="11"/>
  <c r="O75" i="11"/>
  <c r="O63" i="11"/>
  <c r="O70" i="11"/>
  <c r="F71" i="11"/>
  <c r="N84" i="11"/>
  <c r="F76" i="11"/>
  <c r="E71" i="11"/>
  <c r="E78" i="11"/>
  <c r="F78" i="11"/>
  <c r="F93" i="11"/>
  <c r="F81" i="11"/>
  <c r="E66" i="11"/>
  <c r="E77" i="11"/>
  <c r="O62" i="11"/>
  <c r="P73" i="11"/>
  <c r="E65" i="11"/>
  <c r="E84" i="11"/>
  <c r="E83" i="11"/>
  <c r="F66" i="11"/>
  <c r="O83" i="11"/>
  <c r="N83" i="11"/>
  <c r="F62" i="11"/>
  <c r="F65" i="11"/>
  <c r="E96" i="11"/>
  <c r="E81" i="11"/>
  <c r="O79" i="11"/>
  <c r="N79" i="11"/>
  <c r="O76" i="11"/>
  <c r="E62" i="11"/>
  <c r="N70" i="11"/>
  <c r="N76" i="11"/>
  <c r="E90" i="11"/>
  <c r="F96" i="11"/>
  <c r="F90" i="11"/>
  <c r="P86" i="11"/>
  <c r="N82" i="11"/>
  <c r="O82" i="11"/>
  <c r="F95" i="11"/>
  <c r="F79" i="11"/>
  <c r="E93" i="11"/>
  <c r="O91" i="11"/>
  <c r="O97" i="11"/>
  <c r="N97" i="11"/>
  <c r="P101" i="11"/>
  <c r="N78" i="11"/>
  <c r="O98" i="11"/>
  <c r="E95" i="11"/>
  <c r="F89" i="11"/>
  <c r="F84" i="11"/>
  <c r="E70" i="11"/>
  <c r="O78" i="11"/>
  <c r="N92" i="11"/>
  <c r="F98" i="11"/>
  <c r="F92" i="11"/>
  <c r="O93" i="11"/>
  <c r="F70" i="11"/>
  <c r="O92" i="11"/>
  <c r="F91" i="11"/>
  <c r="G101" i="11"/>
  <c r="E98" i="11"/>
  <c r="O99" i="11"/>
  <c r="E92" i="11"/>
  <c r="N93" i="11"/>
  <c r="F94" i="11"/>
  <c r="F63" i="11"/>
  <c r="E99" i="11"/>
  <c r="N99" i="11"/>
  <c r="O84" i="11"/>
  <c r="N91" i="11"/>
  <c r="E91" i="11"/>
  <c r="F83" i="11"/>
  <c r="G86" i="11"/>
  <c r="E63" i="11"/>
  <c r="F99" i="11"/>
  <c r="I7" i="9"/>
  <c r="I5" i="9"/>
  <c r="C7" i="9"/>
  <c r="C5" i="9"/>
  <c r="D5" i="10"/>
  <c r="D6" i="10"/>
  <c r="X22" i="10" l="1"/>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W67" i="10" s="1"/>
  <c r="X21" i="10"/>
  <c r="B61" i="10"/>
  <c r="D61" i="10"/>
  <c r="AJ61" i="10" s="1"/>
  <c r="F61" i="10"/>
  <c r="P61" i="10"/>
  <c r="R61" i="10"/>
  <c r="B62" i="10"/>
  <c r="D62" i="10"/>
  <c r="F62" i="10"/>
  <c r="H62" i="10"/>
  <c r="AM62" i="10" s="1"/>
  <c r="J62" i="10"/>
  <c r="L62" i="10"/>
  <c r="M62" i="10" s="1"/>
  <c r="R62" i="10"/>
  <c r="B63" i="10"/>
  <c r="D63" i="10"/>
  <c r="AJ63" i="10" s="1"/>
  <c r="J63" i="10"/>
  <c r="L63" i="10"/>
  <c r="S59" i="10"/>
  <c r="AE59" i="10" s="1"/>
  <c r="B64" i="10"/>
  <c r="D64" i="10"/>
  <c r="AJ64" i="10" s="1"/>
  <c r="F64" i="10"/>
  <c r="H64" i="10"/>
  <c r="AM64" i="10" s="1"/>
  <c r="J64" i="10"/>
  <c r="AL64" i="10" s="1"/>
  <c r="S60" i="10"/>
  <c r="AE60" i="10" s="1"/>
  <c r="B65" i="10"/>
  <c r="D65" i="10"/>
  <c r="F65" i="10"/>
  <c r="H65" i="10"/>
  <c r="J65" i="10"/>
  <c r="L65" i="10"/>
  <c r="M65" i="10" s="1"/>
  <c r="R65" i="10"/>
  <c r="B66" i="10"/>
  <c r="D66" i="10"/>
  <c r="F66" i="10"/>
  <c r="J66" i="10"/>
  <c r="L66" i="10"/>
  <c r="R66" i="10"/>
  <c r="B67" i="10"/>
  <c r="D67" i="10"/>
  <c r="F67" i="10"/>
  <c r="H67" i="10"/>
  <c r="AM67" i="10" s="1"/>
  <c r="J67" i="10"/>
  <c r="L67" i="10"/>
  <c r="S63" i="10"/>
  <c r="AE63" i="10" s="1"/>
  <c r="AY11" i="10"/>
  <c r="AY12" i="10"/>
  <c r="AY13" i="10"/>
  <c r="AF59" i="10"/>
  <c r="AF60" i="10"/>
  <c r="AF62" i="10"/>
  <c r="AF64" i="10"/>
  <c r="AF65" i="10"/>
  <c r="AF66" i="10"/>
  <c r="AF67" i="10"/>
  <c r="BI65"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21" i="10"/>
  <c r="H61" i="10"/>
  <c r="J61" i="10"/>
  <c r="L61" i="10"/>
  <c r="M61" i="10" s="1"/>
  <c r="S61" i="10"/>
  <c r="AE61" i="10" s="1"/>
  <c r="F63" i="10"/>
  <c r="H63" i="10"/>
  <c r="AM63" i="10" s="1"/>
  <c r="L64" i="10"/>
  <c r="M64" i="10" s="1"/>
  <c r="S64" i="10"/>
  <c r="AE64" i="10" s="1"/>
  <c r="S65" i="10"/>
  <c r="AE65" i="10" s="1"/>
  <c r="H66" i="10"/>
  <c r="S66" i="10"/>
  <c r="AE66" i="10" s="1"/>
  <c r="S67" i="10"/>
  <c r="AE67" i="10" s="1"/>
  <c r="P23" i="10"/>
  <c r="Q23" i="10"/>
  <c r="R23" i="10"/>
  <c r="P24" i="10"/>
  <c r="Q24" i="10"/>
  <c r="R24" i="10"/>
  <c r="P25" i="10"/>
  <c r="Q25" i="10"/>
  <c r="R25" i="10"/>
  <c r="P26" i="10"/>
  <c r="Q26" i="10"/>
  <c r="R26" i="10"/>
  <c r="P27" i="10"/>
  <c r="Q27" i="10"/>
  <c r="R27" i="10"/>
  <c r="P28" i="10"/>
  <c r="Q28" i="10"/>
  <c r="R28" i="10"/>
  <c r="P29" i="10"/>
  <c r="Q29" i="10"/>
  <c r="R29" i="10"/>
  <c r="P30" i="10"/>
  <c r="Q30" i="10"/>
  <c r="R30" i="10"/>
  <c r="P31" i="10"/>
  <c r="Q31" i="10"/>
  <c r="R31" i="10"/>
  <c r="P32" i="10"/>
  <c r="Q32" i="10"/>
  <c r="R32" i="10"/>
  <c r="P33" i="10"/>
  <c r="Q33" i="10"/>
  <c r="R33" i="10"/>
  <c r="P34" i="10"/>
  <c r="Q34" i="10"/>
  <c r="R34" i="10"/>
  <c r="P35" i="10"/>
  <c r="Q35" i="10"/>
  <c r="R35" i="10"/>
  <c r="R36" i="10"/>
  <c r="R37" i="10"/>
  <c r="R38" i="10"/>
  <c r="R39" i="10"/>
  <c r="R40" i="10"/>
  <c r="R41" i="10"/>
  <c r="R42" i="10"/>
  <c r="R43" i="10"/>
  <c r="R44" i="10"/>
  <c r="P45" i="10"/>
  <c r="R45" i="10"/>
  <c r="P46" i="10"/>
  <c r="R46" i="10"/>
  <c r="P47" i="10"/>
  <c r="R47" i="10"/>
  <c r="P48" i="10"/>
  <c r="R48" i="10"/>
  <c r="P49" i="10"/>
  <c r="R49" i="10"/>
  <c r="P50" i="10"/>
  <c r="R50" i="10"/>
  <c r="P51" i="10"/>
  <c r="R51" i="10"/>
  <c r="P52" i="10"/>
  <c r="R52" i="10"/>
  <c r="P53" i="10"/>
  <c r="R53" i="10"/>
  <c r="P54" i="10"/>
  <c r="R54" i="10"/>
  <c r="P55" i="10"/>
  <c r="R55" i="10"/>
  <c r="P56" i="10"/>
  <c r="R56" i="10"/>
  <c r="P57" i="10"/>
  <c r="R57" i="10"/>
  <c r="P58" i="10"/>
  <c r="R58" i="10"/>
  <c r="P59" i="10"/>
  <c r="R59" i="10"/>
  <c r="P60" i="10"/>
  <c r="R60" i="10"/>
  <c r="P22" i="10"/>
  <c r="R22" i="10"/>
  <c r="Q21" i="10"/>
  <c r="R21" i="10"/>
  <c r="B22" i="10"/>
  <c r="D22" i="10"/>
  <c r="AJ22" i="10" s="1"/>
  <c r="F22" i="10"/>
  <c r="H22" i="10"/>
  <c r="J22" i="10"/>
  <c r="L22" i="10"/>
  <c r="B23" i="10"/>
  <c r="D23" i="10"/>
  <c r="AJ23" i="10" s="1"/>
  <c r="F23" i="10"/>
  <c r="H23" i="10"/>
  <c r="J23" i="10"/>
  <c r="L23" i="10"/>
  <c r="B24" i="10"/>
  <c r="D24" i="10"/>
  <c r="AJ24" i="10" s="1"/>
  <c r="F24" i="10"/>
  <c r="H24" i="10"/>
  <c r="J24" i="10"/>
  <c r="L24" i="10"/>
  <c r="B25" i="10"/>
  <c r="D25" i="10"/>
  <c r="AJ25" i="10" s="1"/>
  <c r="F25" i="10"/>
  <c r="H25" i="10"/>
  <c r="J25" i="10"/>
  <c r="L25" i="10"/>
  <c r="B26" i="10"/>
  <c r="D26" i="10"/>
  <c r="AJ26" i="10" s="1"/>
  <c r="F26" i="10"/>
  <c r="H26" i="10"/>
  <c r="J26" i="10"/>
  <c r="L26" i="10"/>
  <c r="B27" i="10"/>
  <c r="D27" i="10"/>
  <c r="AJ27" i="10" s="1"/>
  <c r="F27" i="10"/>
  <c r="H27" i="10"/>
  <c r="J27" i="10"/>
  <c r="L27" i="10"/>
  <c r="B28" i="10"/>
  <c r="D28" i="10"/>
  <c r="AJ28" i="10" s="1"/>
  <c r="F28" i="10"/>
  <c r="H28" i="10"/>
  <c r="J28" i="10"/>
  <c r="L28" i="10"/>
  <c r="B29" i="10"/>
  <c r="D29" i="10"/>
  <c r="AJ29" i="10" s="1"/>
  <c r="F29" i="10"/>
  <c r="H29" i="10"/>
  <c r="J29" i="10"/>
  <c r="L29" i="10"/>
  <c r="B30" i="10"/>
  <c r="D30" i="10"/>
  <c r="AJ30" i="10" s="1"/>
  <c r="F30" i="10"/>
  <c r="H30" i="10"/>
  <c r="J30" i="10"/>
  <c r="L30" i="10"/>
  <c r="B31" i="10"/>
  <c r="D31" i="10"/>
  <c r="AJ31" i="10" s="1"/>
  <c r="F31" i="10"/>
  <c r="H31" i="10"/>
  <c r="J31" i="10"/>
  <c r="L31" i="10"/>
  <c r="B32" i="10"/>
  <c r="D32" i="10"/>
  <c r="AJ32" i="10" s="1"/>
  <c r="F32" i="10"/>
  <c r="H32" i="10"/>
  <c r="J32" i="10"/>
  <c r="L32" i="10"/>
  <c r="B33" i="10"/>
  <c r="D33" i="10"/>
  <c r="AJ33" i="10" s="1"/>
  <c r="F33" i="10"/>
  <c r="H33" i="10"/>
  <c r="J33" i="10"/>
  <c r="L33" i="10"/>
  <c r="M33" i="10" s="1"/>
  <c r="B34" i="10"/>
  <c r="D34" i="10"/>
  <c r="AJ34" i="10" s="1"/>
  <c r="F34" i="10"/>
  <c r="H34" i="10"/>
  <c r="J34" i="10"/>
  <c r="L34" i="10"/>
  <c r="M34" i="10" s="1"/>
  <c r="B35" i="10"/>
  <c r="D35" i="10"/>
  <c r="AJ35" i="10" s="1"/>
  <c r="F35" i="10"/>
  <c r="H35" i="10"/>
  <c r="J35" i="10"/>
  <c r="L35" i="10"/>
  <c r="B36" i="10"/>
  <c r="D36" i="10"/>
  <c r="AJ36" i="10" s="1"/>
  <c r="F36" i="10"/>
  <c r="H36" i="10"/>
  <c r="J36" i="10"/>
  <c r="L36" i="10"/>
  <c r="B37" i="10"/>
  <c r="D37" i="10"/>
  <c r="AJ37" i="10" s="1"/>
  <c r="F37" i="10"/>
  <c r="H37" i="10"/>
  <c r="J37" i="10"/>
  <c r="L37" i="10"/>
  <c r="M37" i="10" s="1"/>
  <c r="B38" i="10"/>
  <c r="D38" i="10"/>
  <c r="AJ38" i="10" s="1"/>
  <c r="F38" i="10"/>
  <c r="H38" i="10"/>
  <c r="J38" i="10"/>
  <c r="L38" i="10"/>
  <c r="M38" i="10" s="1"/>
  <c r="B39" i="10"/>
  <c r="D39" i="10"/>
  <c r="AJ39" i="10" s="1"/>
  <c r="F39" i="10"/>
  <c r="H39" i="10"/>
  <c r="J39" i="10"/>
  <c r="L39" i="10"/>
  <c r="M39" i="10" s="1"/>
  <c r="B40" i="10"/>
  <c r="D40" i="10"/>
  <c r="AJ40" i="10" s="1"/>
  <c r="F40" i="10"/>
  <c r="H40" i="10"/>
  <c r="J40" i="10"/>
  <c r="L40" i="10"/>
  <c r="M40" i="10" s="1"/>
  <c r="B41" i="10"/>
  <c r="D41" i="10"/>
  <c r="AJ41" i="10" s="1"/>
  <c r="F41" i="10"/>
  <c r="H41" i="10"/>
  <c r="J41" i="10"/>
  <c r="L41" i="10"/>
  <c r="M41" i="10" s="1"/>
  <c r="B42" i="10"/>
  <c r="D42" i="10"/>
  <c r="AJ42" i="10" s="1"/>
  <c r="F42" i="10"/>
  <c r="H42" i="10"/>
  <c r="J42" i="10"/>
  <c r="L42" i="10"/>
  <c r="M42" i="10" s="1"/>
  <c r="B43" i="10"/>
  <c r="D43" i="10"/>
  <c r="AJ43" i="10" s="1"/>
  <c r="F43" i="10"/>
  <c r="H43" i="10"/>
  <c r="J43" i="10"/>
  <c r="L43" i="10"/>
  <c r="M43" i="10" s="1"/>
  <c r="B44" i="10"/>
  <c r="D44" i="10"/>
  <c r="AJ44" i="10" s="1"/>
  <c r="F44" i="10"/>
  <c r="H44" i="10"/>
  <c r="J44" i="10"/>
  <c r="L44" i="10"/>
  <c r="B45" i="10"/>
  <c r="D45" i="10"/>
  <c r="AJ45" i="10" s="1"/>
  <c r="F45" i="10"/>
  <c r="H45" i="10"/>
  <c r="J45" i="10"/>
  <c r="L45" i="10"/>
  <c r="M45" i="10" s="1"/>
  <c r="B46" i="10"/>
  <c r="D46" i="10"/>
  <c r="AJ46" i="10" s="1"/>
  <c r="F46" i="10"/>
  <c r="H46" i="10"/>
  <c r="J46" i="10"/>
  <c r="L46" i="10"/>
  <c r="M46" i="10" s="1"/>
  <c r="B47" i="10"/>
  <c r="D47" i="10"/>
  <c r="AJ47" i="10" s="1"/>
  <c r="F47" i="10"/>
  <c r="H47" i="10"/>
  <c r="J47" i="10"/>
  <c r="L47" i="10"/>
  <c r="M47" i="10" s="1"/>
  <c r="B48" i="10"/>
  <c r="D48" i="10"/>
  <c r="AJ48" i="10" s="1"/>
  <c r="F48" i="10"/>
  <c r="H48" i="10"/>
  <c r="J48" i="10"/>
  <c r="L48" i="10"/>
  <c r="M48" i="10" s="1"/>
  <c r="B49" i="10"/>
  <c r="D49" i="10"/>
  <c r="AJ49" i="10" s="1"/>
  <c r="F49" i="10"/>
  <c r="H49" i="10"/>
  <c r="J49" i="10"/>
  <c r="L49" i="10"/>
  <c r="M49" i="10" s="1"/>
  <c r="B50" i="10"/>
  <c r="D50" i="10"/>
  <c r="AJ50" i="10" s="1"/>
  <c r="F50" i="10"/>
  <c r="H50" i="10"/>
  <c r="J50" i="10"/>
  <c r="L50" i="10"/>
  <c r="M50" i="10" s="1"/>
  <c r="B51" i="10"/>
  <c r="D51" i="10"/>
  <c r="AJ51" i="10" s="1"/>
  <c r="F51" i="10"/>
  <c r="H51" i="10"/>
  <c r="J51" i="10"/>
  <c r="L51" i="10"/>
  <c r="M51" i="10" s="1"/>
  <c r="B52" i="10"/>
  <c r="D52" i="10"/>
  <c r="AJ52" i="10" s="1"/>
  <c r="F52" i="10"/>
  <c r="H52" i="10"/>
  <c r="J52" i="10"/>
  <c r="L52" i="10"/>
  <c r="B53" i="10"/>
  <c r="D53" i="10"/>
  <c r="AJ53" i="10" s="1"/>
  <c r="F53" i="10"/>
  <c r="H53" i="10"/>
  <c r="J53" i="10"/>
  <c r="L53" i="10"/>
  <c r="M53" i="10" s="1"/>
  <c r="B54" i="10"/>
  <c r="D54" i="10"/>
  <c r="AJ54" i="10" s="1"/>
  <c r="F54" i="10"/>
  <c r="H54" i="10"/>
  <c r="J54" i="10"/>
  <c r="L54" i="10"/>
  <c r="M54" i="10" s="1"/>
  <c r="B55" i="10"/>
  <c r="D55" i="10"/>
  <c r="AJ55" i="10" s="1"/>
  <c r="F55" i="10"/>
  <c r="H55" i="10"/>
  <c r="J55" i="10"/>
  <c r="L55" i="10"/>
  <c r="M55" i="10" s="1"/>
  <c r="B56" i="10"/>
  <c r="D56" i="10"/>
  <c r="AJ56" i="10" s="1"/>
  <c r="F56" i="10"/>
  <c r="H56" i="10"/>
  <c r="J56" i="10"/>
  <c r="L56" i="10"/>
  <c r="M56" i="10" s="1"/>
  <c r="B57" i="10"/>
  <c r="D57" i="10"/>
  <c r="AJ57" i="10" s="1"/>
  <c r="F57" i="10"/>
  <c r="H57" i="10"/>
  <c r="J57" i="10"/>
  <c r="L57" i="10"/>
  <c r="M57" i="10" s="1"/>
  <c r="B58" i="10"/>
  <c r="D58" i="10"/>
  <c r="AJ58" i="10" s="1"/>
  <c r="F58" i="10"/>
  <c r="H58" i="10"/>
  <c r="J58" i="10"/>
  <c r="L58" i="10"/>
  <c r="M58" i="10" s="1"/>
  <c r="B59" i="10"/>
  <c r="D59" i="10"/>
  <c r="AJ59" i="10" s="1"/>
  <c r="F59" i="10"/>
  <c r="H59" i="10"/>
  <c r="J59" i="10"/>
  <c r="L59" i="10"/>
  <c r="M59" i="10" s="1"/>
  <c r="B60" i="10"/>
  <c r="D60" i="10"/>
  <c r="AJ60" i="10" s="1"/>
  <c r="F60" i="10"/>
  <c r="H60" i="10"/>
  <c r="J60" i="10"/>
  <c r="L60" i="10"/>
  <c r="M52" i="10" l="1"/>
  <c r="M44" i="10"/>
  <c r="M67" i="10"/>
  <c r="AN67" i="10" s="1"/>
  <c r="M66" i="10"/>
  <c r="AN66" i="10" s="1"/>
  <c r="M60" i="10"/>
  <c r="M36" i="10"/>
  <c r="G63" i="10"/>
  <c r="J21" i="10"/>
  <c r="H21" i="10"/>
  <c r="AJ67" i="10"/>
  <c r="E67" i="10" s="1"/>
  <c r="F21" i="10"/>
  <c r="P21" i="10"/>
  <c r="E62" i="10"/>
  <c r="AJ62" i="10"/>
  <c r="E65" i="10"/>
  <c r="AJ65" i="10"/>
  <c r="AJ21" i="10"/>
  <c r="E66" i="10"/>
  <c r="AJ66" i="10"/>
  <c r="L21" i="10"/>
  <c r="Q22" i="10"/>
  <c r="AZ37" i="10"/>
  <c r="AZ29" i="10"/>
  <c r="AZ26" i="10"/>
  <c r="AZ23" i="10"/>
  <c r="AZ55" i="10"/>
  <c r="AZ39" i="10"/>
  <c r="AZ31" i="10"/>
  <c r="S62" i="10"/>
  <c r="AE62" i="10" s="1"/>
  <c r="AZ34" i="10"/>
  <c r="AZ61" i="10"/>
  <c r="P65" i="10"/>
  <c r="AZ65" i="10" s="1"/>
  <c r="AZ47" i="10"/>
  <c r="AZ36" i="10"/>
  <c r="AZ28" i="10"/>
  <c r="R67" i="10"/>
  <c r="P66" i="10"/>
  <c r="AZ66" i="10" s="1"/>
  <c r="I63" i="10"/>
  <c r="AZ56" i="10"/>
  <c r="AZ48" i="10"/>
  <c r="AZ40" i="10"/>
  <c r="AZ32" i="10"/>
  <c r="AZ24" i="10"/>
  <c r="P67" i="10"/>
  <c r="AT67" i="10" s="1"/>
  <c r="AZ44" i="10"/>
  <c r="AZ60" i="10"/>
  <c r="AZ52" i="10"/>
  <c r="AZ53" i="10"/>
  <c r="AZ45" i="10"/>
  <c r="AZ58" i="10"/>
  <c r="AZ50" i="10"/>
  <c r="AZ42" i="10"/>
  <c r="AZ57" i="10"/>
  <c r="AZ25" i="10"/>
  <c r="AZ49" i="10"/>
  <c r="AZ41" i="10"/>
  <c r="AZ33" i="10"/>
  <c r="I64" i="10"/>
  <c r="AZ54" i="10"/>
  <c r="AZ46" i="10"/>
  <c r="AZ38" i="10"/>
  <c r="AZ30" i="10"/>
  <c r="AK63" i="10"/>
  <c r="AZ22" i="10"/>
  <c r="AX66" i="10"/>
  <c r="O8" i="10"/>
  <c r="O6" i="10"/>
  <c r="O7" i="10"/>
  <c r="O12" i="10"/>
  <c r="O11" i="10"/>
  <c r="O10" i="10"/>
  <c r="O9" i="10"/>
  <c r="AZ51" i="10"/>
  <c r="AZ43" i="10"/>
  <c r="AZ35" i="10"/>
  <c r="AZ27" i="10"/>
  <c r="AZ59" i="10"/>
  <c r="AI62" i="10"/>
  <c r="AK67" i="10"/>
  <c r="G67" i="10" s="1"/>
  <c r="AX64" i="10"/>
  <c r="I62" i="10"/>
  <c r="AW64" i="10"/>
  <c r="AL65" i="10"/>
  <c r="K65" i="10" s="1"/>
  <c r="AV64" i="10"/>
  <c r="AL63" i="10"/>
  <c r="K63" i="10" s="1"/>
  <c r="AX67" i="10"/>
  <c r="AU67" i="10"/>
  <c r="AV67" i="10"/>
  <c r="AW67" i="10"/>
  <c r="P64" i="10"/>
  <c r="AU64" i="10" s="1"/>
  <c r="P63" i="10"/>
  <c r="AT63" i="10" s="1"/>
  <c r="BI64" i="10"/>
  <c r="BI62" i="10"/>
  <c r="BI67" i="10"/>
  <c r="BI66" i="10"/>
  <c r="AI67" i="10"/>
  <c r="C67" i="10" s="1"/>
  <c r="AI66" i="10"/>
  <c r="C66" i="10" s="1"/>
  <c r="E63" i="10"/>
  <c r="G64" i="10"/>
  <c r="AK64" i="10"/>
  <c r="AU63" i="10"/>
  <c r="AV63" i="10"/>
  <c r="AX63" i="10"/>
  <c r="AM65" i="10"/>
  <c r="I65" i="10"/>
  <c r="E64" i="10"/>
  <c r="K66" i="10"/>
  <c r="AL66" i="10"/>
  <c r="AK65" i="10"/>
  <c r="G65" i="10" s="1"/>
  <c r="AL67" i="10"/>
  <c r="K67" i="10" s="1"/>
  <c r="P62" i="10"/>
  <c r="AZ62" i="10" s="1"/>
  <c r="AI65" i="10"/>
  <c r="C65" i="10" s="1"/>
  <c r="K64" i="10"/>
  <c r="AM66" i="10"/>
  <c r="I66" i="10" s="1"/>
  <c r="AI64" i="10"/>
  <c r="C64" i="10" s="1"/>
  <c r="AL62" i="10"/>
  <c r="K62" i="10" s="1"/>
  <c r="R64" i="10"/>
  <c r="I67" i="10"/>
  <c r="AK66" i="10"/>
  <c r="G66" i="10" s="1"/>
  <c r="AK62" i="10"/>
  <c r="G62" i="10" s="1"/>
  <c r="R63" i="10"/>
  <c r="M63" i="10"/>
  <c r="AN63" i="10" s="1"/>
  <c r="BI63" i="10"/>
  <c r="BI60" i="10"/>
  <c r="Y60" i="10"/>
  <c r="AX61" i="10"/>
  <c r="AW61" i="10"/>
  <c r="AT61" i="10"/>
  <c r="AV61" i="10"/>
  <c r="AU61" i="10"/>
  <c r="AN65" i="10"/>
  <c r="AN64" i="10"/>
  <c r="AN62" i="10"/>
  <c r="AI63" i="10"/>
  <c r="C63" i="10" s="1"/>
  <c r="Y61" i="10"/>
  <c r="BI61" i="10"/>
  <c r="Y59" i="10"/>
  <c r="BI59" i="10"/>
  <c r="AX65" i="10"/>
  <c r="AW65" i="10"/>
  <c r="AX62" i="10"/>
  <c r="AV66" i="10"/>
  <c r="AV65" i="10"/>
  <c r="AW62" i="10"/>
  <c r="AU66" i="10"/>
  <c r="AU65" i="10"/>
  <c r="AV62" i="10"/>
  <c r="AU62" i="10"/>
  <c r="H57" i="11"/>
  <c r="B2" i="10"/>
  <c r="AZ67" i="10" l="1"/>
  <c r="AT65" i="10"/>
  <c r="Y65" i="10"/>
  <c r="Y62" i="10"/>
  <c r="Y67" i="10"/>
  <c r="T64" i="10"/>
  <c r="T66" i="10"/>
  <c r="AT64" i="10"/>
  <c r="AT66" i="10"/>
  <c r="AZ63" i="10"/>
  <c r="AW66" i="10"/>
  <c r="Y66" i="10"/>
  <c r="AW63" i="10"/>
  <c r="Y64" i="10"/>
  <c r="O14" i="10"/>
  <c r="P14" i="10"/>
  <c r="AZ64" i="10"/>
  <c r="O13" i="10"/>
  <c r="T67" i="10"/>
  <c r="P68" i="10"/>
  <c r="Y63" i="10"/>
  <c r="T65" i="10"/>
  <c r="AT62" i="10"/>
  <c r="T63" i="10"/>
  <c r="P63" i="5" l="1"/>
  <c r="P62" i="5"/>
  <c r="P84" i="5"/>
  <c r="P83" i="5"/>
  <c r="P81" i="5"/>
  <c r="P80" i="5"/>
  <c r="P79" i="5"/>
  <c r="P78" i="5"/>
  <c r="P76" i="5"/>
  <c r="P77" i="5"/>
  <c r="P75" i="5"/>
  <c r="P92" i="5"/>
  <c r="P91" i="5"/>
  <c r="P90" i="5"/>
  <c r="P89" i="5"/>
  <c r="P99" i="5"/>
  <c r="P98" i="5"/>
  <c r="D110" i="5"/>
  <c r="D109" i="5"/>
  <c r="D108" i="5"/>
  <c r="D107" i="5"/>
  <c r="D106" i="5"/>
  <c r="D105" i="5"/>
  <c r="G99" i="5"/>
  <c r="G98" i="5"/>
  <c r="G94" i="5"/>
  <c r="G92" i="5"/>
  <c r="G91" i="5"/>
  <c r="G90" i="5"/>
  <c r="G89" i="5"/>
  <c r="G84" i="5"/>
  <c r="G75" i="5"/>
  <c r="G76" i="5"/>
  <c r="G77" i="5"/>
  <c r="G78" i="5"/>
  <c r="G79" i="5"/>
  <c r="G80" i="5"/>
  <c r="F80" i="5" s="1"/>
  <c r="G71" i="5"/>
  <c r="G70" i="5"/>
  <c r="G68" i="5"/>
  <c r="G67" i="5"/>
  <c r="G66" i="5"/>
  <c r="G65" i="5"/>
  <c r="G64" i="5"/>
  <c r="G63" i="5"/>
  <c r="G62" i="5"/>
  <c r="E68" i="5" l="1"/>
  <c r="F68" i="5"/>
  <c r="E75" i="5"/>
  <c r="F75" i="5"/>
  <c r="N89" i="5"/>
  <c r="N80" i="5"/>
  <c r="O80" i="5"/>
  <c r="E90" i="5"/>
  <c r="N81" i="5"/>
  <c r="O81" i="5"/>
  <c r="E64" i="5"/>
  <c r="F64" i="5"/>
  <c r="N77" i="5"/>
  <c r="O77" i="5"/>
  <c r="E67" i="5"/>
  <c r="F67" i="5"/>
  <c r="F98" i="5"/>
  <c r="G82" i="5"/>
  <c r="E84" i="5" s="1"/>
  <c r="E77" i="5"/>
  <c r="E80" i="5"/>
  <c r="P72" i="5"/>
  <c r="P97" i="5"/>
  <c r="N92" i="5" s="1"/>
  <c r="G97" i="5"/>
  <c r="F99" i="5" s="1"/>
  <c r="D111" i="5"/>
  <c r="P69" i="5"/>
  <c r="G100" i="5"/>
  <c r="G85" i="5"/>
  <c r="F91" i="5" l="1"/>
  <c r="O70" i="5"/>
  <c r="N71" i="5"/>
  <c r="O71" i="5"/>
  <c r="N70" i="5"/>
  <c r="E89" i="5"/>
  <c r="F79" i="5"/>
  <c r="F90" i="5"/>
  <c r="N99" i="5"/>
  <c r="E99" i="5"/>
  <c r="E93" i="5"/>
  <c r="E96" i="5"/>
  <c r="F93" i="5"/>
  <c r="F96" i="5"/>
  <c r="E95" i="5"/>
  <c r="F95" i="5"/>
  <c r="F94" i="5"/>
  <c r="E83" i="5"/>
  <c r="F83" i="5"/>
  <c r="F81" i="5"/>
  <c r="F77" i="5"/>
  <c r="F92" i="5"/>
  <c r="E98" i="5"/>
  <c r="F89" i="5"/>
  <c r="N97" i="5"/>
  <c r="N93" i="5"/>
  <c r="E94" i="5"/>
  <c r="E92" i="5"/>
  <c r="E78" i="5"/>
  <c r="E79" i="5"/>
  <c r="N90" i="5"/>
  <c r="F78" i="5"/>
  <c r="N91" i="5"/>
  <c r="F76" i="5"/>
  <c r="O63" i="5"/>
  <c r="N98" i="5"/>
  <c r="O62" i="5"/>
  <c r="E91" i="5"/>
  <c r="N63" i="5"/>
  <c r="N62" i="5"/>
  <c r="E76" i="5"/>
  <c r="E81" i="5"/>
  <c r="P85" i="5"/>
  <c r="P82" i="5"/>
  <c r="AN33" i="10"/>
  <c r="AN34" i="10"/>
  <c r="AN36" i="10"/>
  <c r="AN37" i="10"/>
  <c r="AN38" i="10"/>
  <c r="AN39" i="10"/>
  <c r="AN40" i="10"/>
  <c r="AN41" i="10"/>
  <c r="AN42" i="10"/>
  <c r="AN43" i="10"/>
  <c r="AN44" i="10"/>
  <c r="AN45" i="10"/>
  <c r="AN46" i="10"/>
  <c r="AN47" i="10"/>
  <c r="AN48" i="10"/>
  <c r="AN49" i="10"/>
  <c r="AN50" i="10"/>
  <c r="AN51" i="10"/>
  <c r="AN52" i="10"/>
  <c r="AN53" i="10"/>
  <c r="AN54" i="10"/>
  <c r="AN55" i="10"/>
  <c r="AN56" i="10"/>
  <c r="AN57" i="10"/>
  <c r="AN58" i="10"/>
  <c r="AN59" i="10"/>
  <c r="AN60" i="10"/>
  <c r="AN61" i="10"/>
  <c r="N82" i="5" l="1"/>
  <c r="O82" i="5"/>
  <c r="N78" i="5"/>
  <c r="O78" i="5"/>
  <c r="O76" i="5"/>
  <c r="N76" i="5"/>
  <c r="N83" i="5"/>
  <c r="O84" i="5"/>
  <c r="O83" i="5"/>
  <c r="O75" i="5"/>
  <c r="N75" i="5"/>
  <c r="N79" i="5"/>
  <c r="N84" i="5"/>
  <c r="O79" i="5"/>
  <c r="P86" i="5"/>
  <c r="AJ68" i="10"/>
  <c r="D25" i="8" l="1"/>
  <c r="A1" i="9" l="1"/>
  <c r="P100" i="5" l="1"/>
  <c r="O99" i="5" l="1"/>
  <c r="O90" i="5"/>
  <c r="O89" i="5"/>
  <c r="O97" i="5"/>
  <c r="O93" i="5"/>
  <c r="O92" i="5"/>
  <c r="O91" i="5"/>
  <c r="O98" i="5"/>
  <c r="G101" i="5"/>
  <c r="P101" i="5"/>
  <c r="C3" i="9"/>
  <c r="AY5" i="10"/>
  <c r="AY6" i="10"/>
  <c r="AY7" i="10"/>
  <c r="AY8" i="10"/>
  <c r="AY9" i="10"/>
  <c r="AY10" i="10"/>
  <c r="AY4" i="10"/>
  <c r="AR21" i="10" l="1"/>
  <c r="AR22" i="10"/>
  <c r="AR23" i="10"/>
  <c r="BB14" i="10"/>
  <c r="U21" i="10" s="1"/>
  <c r="BC14" i="10"/>
  <c r="U22" i="10" s="1"/>
  <c r="BD14" i="10"/>
  <c r="U23" i="10" s="1"/>
  <c r="BE14" i="10"/>
  <c r="U24" i="10" s="1"/>
  <c r="BF14" i="10"/>
  <c r="BA14" i="10"/>
  <c r="AP67" i="10"/>
  <c r="AP55" i="10"/>
  <c r="AR61" i="10"/>
  <c r="AS61" i="10" s="1"/>
  <c r="AR64" i="10"/>
  <c r="AS64" i="10" s="1"/>
  <c r="AR62" i="10"/>
  <c r="AS62" i="10" s="1"/>
  <c r="AR66" i="10"/>
  <c r="AS66" i="10" s="1"/>
  <c r="AP63" i="10"/>
  <c r="AP52" i="10"/>
  <c r="AP66" i="10"/>
  <c r="AP64" i="10"/>
  <c r="AR67" i="10"/>
  <c r="AS67" i="10" s="1"/>
  <c r="AP54" i="10"/>
  <c r="AR63" i="10"/>
  <c r="AS63" i="10" s="1"/>
  <c r="AP51" i="10"/>
  <c r="AP50" i="10"/>
  <c r="AP61" i="10"/>
  <c r="AP62" i="10"/>
  <c r="AP53" i="10"/>
  <c r="AR65" i="10"/>
  <c r="AS65" i="10" s="1"/>
  <c r="AP49" i="10"/>
  <c r="AP65" i="10"/>
  <c r="U25" i="10" l="1"/>
  <c r="U33" i="10"/>
  <c r="U41" i="10"/>
  <c r="U49" i="10"/>
  <c r="U57" i="10"/>
  <c r="U65" i="10"/>
  <c r="U35" i="10"/>
  <c r="U59" i="10"/>
  <c r="U26" i="10"/>
  <c r="U34" i="10"/>
  <c r="U42" i="10"/>
  <c r="U50" i="10"/>
  <c r="U58" i="10"/>
  <c r="U66" i="10"/>
  <c r="U43" i="10"/>
  <c r="U51" i="10"/>
  <c r="U67" i="10"/>
  <c r="U27" i="10"/>
  <c r="U28" i="10"/>
  <c r="U36" i="10"/>
  <c r="U44" i="10"/>
  <c r="U52" i="10"/>
  <c r="U60" i="10"/>
  <c r="U48" i="10"/>
  <c r="U29" i="10"/>
  <c r="U37" i="10"/>
  <c r="U45" i="10"/>
  <c r="U53" i="10"/>
  <c r="U61" i="10"/>
  <c r="U56" i="10"/>
  <c r="U30" i="10"/>
  <c r="U38" i="10"/>
  <c r="U46" i="10"/>
  <c r="U54" i="10"/>
  <c r="U62" i="10"/>
  <c r="U40" i="10"/>
  <c r="U31" i="10"/>
  <c r="U39" i="10"/>
  <c r="U47" i="10"/>
  <c r="U55" i="10"/>
  <c r="U63" i="10"/>
  <c r="U32" i="10"/>
  <c r="U64" i="10"/>
  <c r="I2" i="18"/>
  <c r="I4" i="18"/>
  <c r="I5" i="18"/>
  <c r="I8" i="18"/>
  <c r="I9" i="18"/>
  <c r="I12" i="18"/>
  <c r="I13" i="18"/>
  <c r="I14" i="18"/>
  <c r="I15" i="18"/>
  <c r="I16" i="18"/>
  <c r="I17" i="18"/>
  <c r="I18" i="18"/>
  <c r="I19" i="18"/>
  <c r="I20" i="18"/>
  <c r="I23" i="18"/>
  <c r="I25" i="18"/>
  <c r="I26" i="18"/>
  <c r="I27" i="18"/>
  <c r="I30" i="18"/>
  <c r="I31" i="18"/>
  <c r="I32" i="18"/>
  <c r="I33" i="18"/>
  <c r="I34" i="18"/>
  <c r="I35" i="18"/>
  <c r="I36" i="18"/>
  <c r="I39" i="18"/>
  <c r="I40" i="18"/>
  <c r="I41" i="18"/>
  <c r="I42" i="18"/>
  <c r="I43" i="18"/>
  <c r="I44" i="18"/>
  <c r="I47" i="18"/>
  <c r="I48" i="18"/>
  <c r="I49" i="18"/>
  <c r="I50" i="18"/>
  <c r="I51" i="18"/>
  <c r="I52" i="18"/>
  <c r="I53" i="18"/>
  <c r="I54" i="18"/>
  <c r="I55" i="18"/>
  <c r="I61" i="18"/>
  <c r="I62" i="18"/>
  <c r="I63" i="18"/>
  <c r="W63" i="10" l="1"/>
  <c r="I45" i="18"/>
  <c r="I64" i="18"/>
  <c r="I28" i="18"/>
  <c r="I37" i="18"/>
  <c r="I56" i="18"/>
  <c r="I21" i="18"/>
  <c r="I58" i="18" l="1"/>
  <c r="AM22" i="10" l="1"/>
  <c r="AM23" i="10"/>
  <c r="AM24" i="10"/>
  <c r="AM25" i="10"/>
  <c r="AM26" i="10"/>
  <c r="AK22" i="10" l="1"/>
  <c r="AK43" i="10"/>
  <c r="AK42" i="10"/>
  <c r="AK24" i="10"/>
  <c r="AK23" i="10"/>
  <c r="AK54" i="10"/>
  <c r="AK61" i="10"/>
  <c r="G61" i="10" s="1"/>
  <c r="AK60" i="10"/>
  <c r="G60" i="10" s="1"/>
  <c r="AK59" i="10"/>
  <c r="G59" i="10" s="1"/>
  <c r="AK58" i="10"/>
  <c r="AK57" i="10"/>
  <c r="AK56" i="10"/>
  <c r="AK55" i="10"/>
  <c r="G55" i="10" s="1"/>
  <c r="AK53" i="10"/>
  <c r="AK52" i="10"/>
  <c r="AK46" i="10"/>
  <c r="AK38" i="10"/>
  <c r="AK30" i="10"/>
  <c r="AK45" i="10"/>
  <c r="AK37" i="10"/>
  <c r="AK29" i="10"/>
  <c r="AK21" i="10"/>
  <c r="AK44" i="10"/>
  <c r="AK36" i="10"/>
  <c r="AK28" i="10"/>
  <c r="AK51" i="10"/>
  <c r="AK35" i="10"/>
  <c r="AK27" i="10"/>
  <c r="G27" i="10" s="1"/>
  <c r="AK50" i="10"/>
  <c r="AK34" i="10"/>
  <c r="G34" i="10" s="1"/>
  <c r="AK26" i="10"/>
  <c r="AK49" i="10"/>
  <c r="AK41" i="10"/>
  <c r="G41" i="10" s="1"/>
  <c r="AK33" i="10"/>
  <c r="AK25" i="10"/>
  <c r="AK48" i="10"/>
  <c r="G48" i="10" s="1"/>
  <c r="AK40" i="10"/>
  <c r="AK32" i="10"/>
  <c r="AK47" i="10"/>
  <c r="AK39" i="10"/>
  <c r="AK31" i="10"/>
  <c r="G69" i="5" l="1"/>
  <c r="E66" i="5" l="1"/>
  <c r="F70" i="5"/>
  <c r="E62" i="5"/>
  <c r="F62" i="5"/>
  <c r="E63" i="5"/>
  <c r="E65" i="5"/>
  <c r="E70" i="5"/>
  <c r="E71" i="5"/>
  <c r="G72" i="5"/>
  <c r="F65" i="5" s="1"/>
  <c r="F63" i="5" l="1"/>
  <c r="F66" i="5"/>
  <c r="F71" i="5"/>
  <c r="F84" i="5"/>
  <c r="G86" i="5"/>
  <c r="G73" i="5"/>
  <c r="I25" i="10" l="1"/>
  <c r="I26" i="10"/>
  <c r="AM30" i="10"/>
  <c r="AM31" i="10"/>
  <c r="AM32" i="10"/>
  <c r="I32" i="10" s="1"/>
  <c r="AM33" i="10"/>
  <c r="I33" i="10" s="1"/>
  <c r="AM34" i="10"/>
  <c r="AM38" i="10"/>
  <c r="AM39" i="10"/>
  <c r="I39" i="10" s="1"/>
  <c r="AM40" i="10"/>
  <c r="I40" i="10" s="1"/>
  <c r="AM41" i="10"/>
  <c r="I41" i="10" s="1"/>
  <c r="AM42" i="10"/>
  <c r="AM47" i="10"/>
  <c r="I47" i="10" s="1"/>
  <c r="AM48" i="10"/>
  <c r="I48" i="10" s="1"/>
  <c r="AM49" i="10"/>
  <c r="AM50" i="10"/>
  <c r="AM55" i="10"/>
  <c r="I55" i="10" s="1"/>
  <c r="AM56" i="10"/>
  <c r="AM57" i="10"/>
  <c r="AM58" i="10"/>
  <c r="AM21" i="10"/>
  <c r="AL21" i="10"/>
  <c r="AL22" i="10"/>
  <c r="AL23" i="10"/>
  <c r="AL24" i="10"/>
  <c r="AL38" i="10"/>
  <c r="AL39" i="10"/>
  <c r="AL40" i="10"/>
  <c r="AL61" i="10" l="1"/>
  <c r="K61" i="10" s="1"/>
  <c r="AL56" i="10"/>
  <c r="AL54" i="10"/>
  <c r="AL55" i="10"/>
  <c r="K55" i="10" s="1"/>
  <c r="AL60" i="10"/>
  <c r="K60" i="10" s="1"/>
  <c r="AL59" i="10"/>
  <c r="K59" i="10" s="1"/>
  <c r="AL58" i="10"/>
  <c r="AL57" i="10"/>
  <c r="AL53" i="10"/>
  <c r="AL52" i="10"/>
  <c r="AL47" i="10"/>
  <c r="AL37" i="10"/>
  <c r="AL44" i="10"/>
  <c r="AL36" i="10"/>
  <c r="AL28" i="10"/>
  <c r="K48" i="10"/>
  <c r="AL48" i="10"/>
  <c r="AL32" i="10"/>
  <c r="AL45" i="10"/>
  <c r="AL51" i="10"/>
  <c r="AL27" i="10"/>
  <c r="K27" i="10" s="1"/>
  <c r="AL30" i="10"/>
  <c r="AL35" i="10"/>
  <c r="AL50" i="10"/>
  <c r="AL42" i="10"/>
  <c r="AL34" i="10"/>
  <c r="K34" i="10" s="1"/>
  <c r="AL26" i="10"/>
  <c r="AL31" i="10"/>
  <c r="AL46" i="10"/>
  <c r="AL29" i="10"/>
  <c r="AL43" i="10"/>
  <c r="AL49" i="10"/>
  <c r="AL41" i="10"/>
  <c r="K41" i="10" s="1"/>
  <c r="AL33" i="10"/>
  <c r="AL25" i="10"/>
  <c r="AM54" i="10"/>
  <c r="I54" i="10" s="1"/>
  <c r="AM51" i="10"/>
  <c r="AM46" i="10"/>
  <c r="I46" i="10" s="1"/>
  <c r="AM43" i="10"/>
  <c r="AM35" i="10"/>
  <c r="AM59" i="10"/>
  <c r="I59" i="10" s="1"/>
  <c r="AM27" i="10"/>
  <c r="I27" i="10" s="1"/>
  <c r="AM61" i="10"/>
  <c r="I61" i="10" s="1"/>
  <c r="AM53" i="10"/>
  <c r="I53" i="10" s="1"/>
  <c r="AM45" i="10"/>
  <c r="AM37" i="10"/>
  <c r="AM29" i="10"/>
  <c r="AM60" i="10"/>
  <c r="I60" i="10" s="1"/>
  <c r="AM52" i="10"/>
  <c r="AM44" i="10"/>
  <c r="AM36" i="10"/>
  <c r="AM28" i="10"/>
  <c r="A25" i="14"/>
  <c r="A25" i="12"/>
  <c r="A25" i="13"/>
  <c r="A25" i="15"/>
  <c r="G44" i="10" l="1"/>
  <c r="BK44" i="10"/>
  <c r="AI45" i="10"/>
  <c r="I45" i="10"/>
  <c r="BK45" i="10"/>
  <c r="BK46" i="10"/>
  <c r="BK47" i="10"/>
  <c r="AW48" i="10"/>
  <c r="BK48" i="10"/>
  <c r="BK49" i="10"/>
  <c r="BK50" i="10"/>
  <c r="BK51" i="10"/>
  <c r="K52" i="10"/>
  <c r="BK52" i="10"/>
  <c r="BK53" i="10"/>
  <c r="AI54" i="10"/>
  <c r="BK54" i="10"/>
  <c r="BK55" i="10"/>
  <c r="K56" i="10"/>
  <c r="BK56" i="10"/>
  <c r="AI57" i="10"/>
  <c r="BK57" i="10"/>
  <c r="BK58" i="10"/>
  <c r="E59" i="10"/>
  <c r="BK59" i="10"/>
  <c r="E60" i="10"/>
  <c r="BK60" i="10"/>
  <c r="AI61" i="10"/>
  <c r="C61" i="10" s="1"/>
  <c r="E61" i="10"/>
  <c r="BK61" i="10"/>
  <c r="BK62" i="10"/>
  <c r="BK63" i="10"/>
  <c r="BK64" i="10"/>
  <c r="BK65" i="10"/>
  <c r="BK66" i="10"/>
  <c r="BK67" i="10"/>
  <c r="T61" i="10" l="1"/>
  <c r="K45" i="10"/>
  <c r="I44" i="10"/>
  <c r="K44" i="10"/>
  <c r="AR54" i="10"/>
  <c r="AS54" i="10" s="1"/>
  <c r="G54" i="10"/>
  <c r="AR50" i="10"/>
  <c r="AS50" i="10" s="1"/>
  <c r="G50" i="10"/>
  <c r="I50" i="10"/>
  <c r="AV46" i="10"/>
  <c r="G46" i="10"/>
  <c r="K54" i="10"/>
  <c r="AW55" i="10"/>
  <c r="AV51" i="10"/>
  <c r="G51" i="10"/>
  <c r="AU47" i="10"/>
  <c r="G47" i="10"/>
  <c r="K46" i="10"/>
  <c r="K47" i="10"/>
  <c r="AR52" i="10"/>
  <c r="AS52" i="10" s="1"/>
  <c r="G52" i="10"/>
  <c r="K50" i="10"/>
  <c r="AV53" i="10"/>
  <c r="G53" i="10"/>
  <c r="G49" i="10"/>
  <c r="I49" i="10"/>
  <c r="AR45" i="10"/>
  <c r="AS45" i="10" s="1"/>
  <c r="G45" i="10"/>
  <c r="K53" i="10"/>
  <c r="I52" i="10"/>
  <c r="I51" i="10"/>
  <c r="K51" i="10"/>
  <c r="K49" i="10"/>
  <c r="AV60" i="10"/>
  <c r="AR59" i="10"/>
  <c r="AS59" i="10" s="1"/>
  <c r="AR58" i="10"/>
  <c r="AS58" i="10" s="1"/>
  <c r="G58" i="10"/>
  <c r="I58" i="10"/>
  <c r="K58" i="10"/>
  <c r="AV57" i="10"/>
  <c r="G57" i="10"/>
  <c r="I57" i="10"/>
  <c r="K57" i="10"/>
  <c r="AV56" i="10"/>
  <c r="G56" i="10"/>
  <c r="I56" i="10"/>
  <c r="AU54" i="10"/>
  <c r="BC67" i="10"/>
  <c r="E47" i="10"/>
  <c r="E53" i="10"/>
  <c r="E52" i="10"/>
  <c r="E54" i="10"/>
  <c r="AI58" i="10"/>
  <c r="C58" i="10" s="1"/>
  <c r="E58" i="10"/>
  <c r="AR60" i="10"/>
  <c r="AS60" i="10" s="1"/>
  <c r="BC56" i="10"/>
  <c r="AX58" i="10"/>
  <c r="AT44" i="10"/>
  <c r="AX59" i="10"/>
  <c r="AU51" i="10"/>
  <c r="AT50" i="10"/>
  <c r="BC50" i="10"/>
  <c r="BC49" i="10"/>
  <c r="AT54" i="10"/>
  <c r="BC47" i="10"/>
  <c r="AU53" i="10"/>
  <c r="C57" i="10"/>
  <c r="AW60" i="10"/>
  <c r="AU58" i="10"/>
  <c r="AR51" i="10"/>
  <c r="AS51" i="10" s="1"/>
  <c r="AU60" i="10"/>
  <c r="AR55" i="10"/>
  <c r="AS55" i="10" s="1"/>
  <c r="AV50" i="10"/>
  <c r="AV48" i="10"/>
  <c r="AU45" i="10"/>
  <c r="AT47" i="10"/>
  <c r="AX53" i="10"/>
  <c r="AI50" i="10"/>
  <c r="C50" i="10" s="1"/>
  <c r="E50" i="10"/>
  <c r="AR47" i="10"/>
  <c r="AS47" i="10" s="1"/>
  <c r="BC61" i="10"/>
  <c r="C62" i="10"/>
  <c r="E46" i="10"/>
  <c r="AI49" i="10"/>
  <c r="C49" i="10" s="1"/>
  <c r="BC57" i="10"/>
  <c r="AT56" i="10"/>
  <c r="E51" i="10"/>
  <c r="AU50" i="10"/>
  <c r="AT48" i="10"/>
  <c r="AT45" i="10"/>
  <c r="E45" i="10"/>
  <c r="E44" i="10"/>
  <c r="AW59" i="10"/>
  <c r="BC58" i="10"/>
  <c r="AT57" i="10"/>
  <c r="AW53" i="10"/>
  <c r="AI48" i="10"/>
  <c r="C48" i="10" s="1"/>
  <c r="C45" i="10"/>
  <c r="AX52" i="10"/>
  <c r="AX60" i="10"/>
  <c r="AU59" i="10"/>
  <c r="AV58" i="10"/>
  <c r="AT53" i="10"/>
  <c r="AW52" i="10"/>
  <c r="AX51" i="10"/>
  <c r="AW47" i="10"/>
  <c r="AU46" i="10"/>
  <c r="AI56" i="10"/>
  <c r="C56" i="10" s="1"/>
  <c r="BC55" i="10"/>
  <c r="AR53" i="10"/>
  <c r="AS53" i="10" s="1"/>
  <c r="AV52" i="10"/>
  <c r="AW51" i="10"/>
  <c r="AV47" i="10"/>
  <c r="AT46" i="10"/>
  <c r="AX45" i="10"/>
  <c r="AV59" i="10"/>
  <c r="AU52" i="10"/>
  <c r="AX50" i="10"/>
  <c r="AR46" i="10"/>
  <c r="AS46" i="10" s="1"/>
  <c r="AW45" i="10"/>
  <c r="AX44" i="10"/>
  <c r="AV44" i="10"/>
  <c r="AW44" i="10"/>
  <c r="AR44" i="10"/>
  <c r="AS44" i="10" s="1"/>
  <c r="AU44" i="10"/>
  <c r="AT59" i="10"/>
  <c r="AI46" i="10"/>
  <c r="C46" i="10" s="1"/>
  <c r="E57" i="10"/>
  <c r="E56" i="10"/>
  <c r="AT60" i="10"/>
  <c r="AI60" i="10"/>
  <c r="C60" i="10" s="1"/>
  <c r="AX56" i="10"/>
  <c r="AR56" i="10"/>
  <c r="AS56" i="10" s="1"/>
  <c r="AU56" i="10"/>
  <c r="AI55" i="10"/>
  <c r="C55" i="10" s="1"/>
  <c r="AV54" i="10"/>
  <c r="AW54" i="10"/>
  <c r="AX54" i="10"/>
  <c r="E48" i="10"/>
  <c r="AU49" i="10"/>
  <c r="AV49" i="10"/>
  <c r="AW49" i="10"/>
  <c r="AX49" i="10"/>
  <c r="AR49" i="10"/>
  <c r="AS49" i="10" s="1"/>
  <c r="AU57" i="10"/>
  <c r="AW57" i="10"/>
  <c r="AX57" i="10"/>
  <c r="AR57" i="10"/>
  <c r="AS57" i="10" s="1"/>
  <c r="AW56" i="10"/>
  <c r="E55" i="10"/>
  <c r="C54" i="10"/>
  <c r="AX48" i="10"/>
  <c r="AR48" i="10"/>
  <c r="AS48" i="10" s="1"/>
  <c r="AU48" i="10"/>
  <c r="AT58" i="10"/>
  <c r="AU55" i="10"/>
  <c r="AV55" i="10"/>
  <c r="AX55" i="10"/>
  <c r="AT55" i="10"/>
  <c r="AT52" i="10"/>
  <c r="AI52" i="10"/>
  <c r="C52" i="10" s="1"/>
  <c r="AT51" i="10"/>
  <c r="AT49" i="10"/>
  <c r="AI47" i="10"/>
  <c r="C47" i="10" s="1"/>
  <c r="AI59" i="10"/>
  <c r="C59" i="10" s="1"/>
  <c r="E49" i="10"/>
  <c r="AW58" i="10"/>
  <c r="AI51" i="10"/>
  <c r="C51" i="10" s="1"/>
  <c r="AW50" i="10"/>
  <c r="AX47" i="10"/>
  <c r="AV45" i="10"/>
  <c r="AI53" i="10"/>
  <c r="C53" i="10" s="1"/>
  <c r="BC51" i="10"/>
  <c r="AX46" i="10"/>
  <c r="AW46" i="10"/>
  <c r="AI44" i="10"/>
  <c r="C44" i="10" s="1"/>
  <c r="T47" i="10" l="1"/>
  <c r="T51" i="10"/>
  <c r="T57" i="10"/>
  <c r="T58" i="10"/>
  <c r="T49" i="10"/>
  <c r="T54" i="10"/>
  <c r="T55" i="10"/>
  <c r="T56" i="10"/>
  <c r="T60" i="10"/>
  <c r="T45" i="10"/>
  <c r="T59" i="10"/>
  <c r="T52" i="10"/>
  <c r="T48" i="10"/>
  <c r="T44" i="10"/>
  <c r="T46" i="10"/>
  <c r="T53" i="10"/>
  <c r="T50" i="10"/>
  <c r="T62" i="10"/>
  <c r="BC62" i="10"/>
  <c r="BC59" i="10"/>
  <c r="BC63" i="10"/>
  <c r="BC44" i="10"/>
  <c r="BC65" i="10"/>
  <c r="BC46" i="10"/>
  <c r="BC54" i="10"/>
  <c r="BC45" i="10"/>
  <c r="BC60" i="10"/>
  <c r="BC48" i="10"/>
  <c r="BC52" i="10"/>
  <c r="BC66" i="10"/>
  <c r="BC53" i="10"/>
  <c r="BC64" i="10"/>
  <c r="AI43" i="10" l="1"/>
  <c r="S45" i="10" l="1"/>
  <c r="S47" i="10"/>
  <c r="S48" i="10"/>
  <c r="S49" i="10"/>
  <c r="S50" i="10"/>
  <c r="S51" i="10"/>
  <c r="S53" i="10"/>
  <c r="S55" i="10"/>
  <c r="S56" i="10"/>
  <c r="S57" i="10"/>
  <c r="S58" i="10"/>
  <c r="BA67" i="10" l="1"/>
  <c r="BA61" i="10"/>
  <c r="BA59" i="10"/>
  <c r="AE57" i="10"/>
  <c r="BA57" i="10"/>
  <c r="BI51" i="10"/>
  <c r="Y51" i="10"/>
  <c r="BI48" i="10"/>
  <c r="Y48" i="10"/>
  <c r="BI47" i="10"/>
  <c r="Y47" i="10"/>
  <c r="BI46" i="10"/>
  <c r="Y46" i="10"/>
  <c r="Y49" i="10"/>
  <c r="BI49" i="10"/>
  <c r="BI53" i="10"/>
  <c r="Y53" i="10"/>
  <c r="BI52" i="10"/>
  <c r="Y52" i="10"/>
  <c r="BA65" i="10"/>
  <c r="Y50" i="10"/>
  <c r="BI50" i="10"/>
  <c r="Y58" i="10"/>
  <c r="BI58" i="10"/>
  <c r="BI57" i="10"/>
  <c r="Y57" i="10"/>
  <c r="BI56" i="10"/>
  <c r="Y56" i="10"/>
  <c r="BI55" i="10"/>
  <c r="Y55" i="10"/>
  <c r="BI54" i="10"/>
  <c r="Y54" i="10"/>
  <c r="AE45" i="10"/>
  <c r="BA45" i="10"/>
  <c r="S44" i="10"/>
  <c r="BA64" i="10"/>
  <c r="Y45" i="10"/>
  <c r="BI45" i="10"/>
  <c r="AE50" i="10"/>
  <c r="BA50" i="10"/>
  <c r="AE48" i="10"/>
  <c r="BA48" i="10"/>
  <c r="AE47" i="10"/>
  <c r="BA47" i="10"/>
  <c r="S46" i="10"/>
  <c r="BA66" i="10"/>
  <c r="BI44" i="10"/>
  <c r="Y44" i="10"/>
  <c r="BA53" i="10"/>
  <c r="AE53" i="10"/>
  <c r="S52" i="10"/>
  <c r="BA51" i="10"/>
  <c r="AE51" i="10"/>
  <c r="AE49" i="10"/>
  <c r="BA49" i="10"/>
  <c r="BA63" i="10"/>
  <c r="AE58" i="10"/>
  <c r="BA58" i="10"/>
  <c r="AE56" i="10"/>
  <c r="BA56" i="10"/>
  <c r="BA55" i="10"/>
  <c r="AE55" i="10"/>
  <c r="S54" i="10"/>
  <c r="BB47" i="10" l="1"/>
  <c r="BD47" i="10"/>
  <c r="BB53" i="10"/>
  <c r="BD53" i="10"/>
  <c r="BB48" i="10"/>
  <c r="BD48" i="10"/>
  <c r="BA60" i="10"/>
  <c r="BD55" i="10"/>
  <c r="BB55" i="10"/>
  <c r="BD56" i="10"/>
  <c r="BB56" i="10"/>
  <c r="BB66" i="10"/>
  <c r="BD66" i="10"/>
  <c r="BD50" i="10"/>
  <c r="BB50" i="10"/>
  <c r="BB64" i="10"/>
  <c r="BD64" i="10"/>
  <c r="BD49" i="10"/>
  <c r="BB49" i="10"/>
  <c r="BD51" i="10"/>
  <c r="BB51" i="10"/>
  <c r="AE44" i="10"/>
  <c r="BA44" i="10"/>
  <c r="BB65" i="10"/>
  <c r="BD65" i="10"/>
  <c r="BB57" i="10"/>
  <c r="BD57" i="10"/>
  <c r="BB61" i="10"/>
  <c r="BD61" i="10"/>
  <c r="BB58" i="10"/>
  <c r="BD58" i="10"/>
  <c r="BB63" i="10"/>
  <c r="BD63" i="10"/>
  <c r="AE46" i="10"/>
  <c r="BA46" i="10"/>
  <c r="BA62" i="10"/>
  <c r="BD67" i="10"/>
  <c r="BB67" i="10"/>
  <c r="BA54" i="10"/>
  <c r="AE54" i="10"/>
  <c r="AE52" i="10"/>
  <c r="BA52" i="10"/>
  <c r="BB45" i="10"/>
  <c r="BD45" i="10"/>
  <c r="BB59" i="10"/>
  <c r="BD59" i="10"/>
  <c r="BB62" i="10" l="1"/>
  <c r="BD62" i="10"/>
  <c r="BB46" i="10"/>
  <c r="BD46" i="10"/>
  <c r="BB44" i="10"/>
  <c r="BD44" i="10"/>
  <c r="BB54" i="10"/>
  <c r="BD54" i="10"/>
  <c r="BB60" i="10"/>
  <c r="BD60" i="10"/>
  <c r="BB52" i="10"/>
  <c r="BD52" i="10"/>
  <c r="BA23" i="10" l="1"/>
  <c r="AI23" i="10"/>
  <c r="BK23" i="10"/>
  <c r="AE23" i="10" l="1"/>
  <c r="G23" i="10" l="1"/>
  <c r="M23" i="10"/>
  <c r="AN23" i="10" s="1"/>
  <c r="E23" i="10"/>
  <c r="I23" i="10"/>
  <c r="AV23" i="10"/>
  <c r="AW23" i="10"/>
  <c r="AX23" i="10"/>
  <c r="C23" i="10"/>
  <c r="BK27" i="10" l="1"/>
  <c r="BK29" i="10"/>
  <c r="BK31" i="10"/>
  <c r="BK35" i="10"/>
  <c r="BK38" i="10"/>
  <c r="BK41" i="10"/>
  <c r="BK43" i="10"/>
  <c r="AI27" i="10" l="1"/>
  <c r="M27" i="10" s="1"/>
  <c r="AN27" i="10" s="1"/>
  <c r="E27" i="10"/>
  <c r="AI29" i="10"/>
  <c r="M29" i="10" s="1"/>
  <c r="AN29" i="10" s="1"/>
  <c r="AI41" i="10"/>
  <c r="AI31" i="10"/>
  <c r="M31" i="10" s="1"/>
  <c r="AN31" i="10" s="1"/>
  <c r="AI35" i="10"/>
  <c r="M35" i="10" s="1"/>
  <c r="AN35" i="10" s="1"/>
  <c r="AI38" i="10"/>
  <c r="E41" i="10"/>
  <c r="A56" i="8" l="1"/>
  <c r="BI23" i="10" l="1"/>
  <c r="BI43" i="10"/>
  <c r="BI41" i="10"/>
  <c r="BI38" i="10"/>
  <c r="BI35" i="10"/>
  <c r="BI31" i="10"/>
  <c r="BI29" i="10"/>
  <c r="BI27" i="10"/>
  <c r="H11" i="12"/>
  <c r="C27" i="10" l="1"/>
  <c r="T27" i="10" s="1"/>
  <c r="S27" i="10"/>
  <c r="S29" i="10"/>
  <c r="S31" i="10"/>
  <c r="S35" i="10"/>
  <c r="S38" i="10"/>
  <c r="C41" i="10"/>
  <c r="T41" i="10" s="1"/>
  <c r="S41" i="10"/>
  <c r="S43" i="10"/>
  <c r="H11" i="14"/>
  <c r="C31" i="10" l="1"/>
  <c r="G31" i="10"/>
  <c r="I31" i="10"/>
  <c r="K31" i="10"/>
  <c r="E31" i="10"/>
  <c r="G35" i="10"/>
  <c r="K35" i="10"/>
  <c r="E35" i="10"/>
  <c r="C29" i="10"/>
  <c r="G29" i="10"/>
  <c r="I29" i="10"/>
  <c r="K29" i="10"/>
  <c r="E29" i="10"/>
  <c r="G38" i="10"/>
  <c r="I38" i="10"/>
  <c r="E38" i="10"/>
  <c r="G43" i="10"/>
  <c r="I43" i="10"/>
  <c r="K43" i="10"/>
  <c r="E43" i="10"/>
  <c r="C43" i="10"/>
  <c r="K38" i="10"/>
  <c r="C38" i="10"/>
  <c r="I35" i="10"/>
  <c r="C35" i="10"/>
  <c r="AT43" i="10"/>
  <c r="AW41" i="10"/>
  <c r="AT35" i="10"/>
  <c r="AT31" i="10"/>
  <c r="AT29" i="10"/>
  <c r="AE38" i="10"/>
  <c r="BA38" i="10"/>
  <c r="AR38" i="10"/>
  <c r="AX38" i="10"/>
  <c r="AW38" i="10"/>
  <c r="AE43" i="10"/>
  <c r="BA43" i="10"/>
  <c r="AE41" i="10"/>
  <c r="BA41" i="10"/>
  <c r="AE35" i="10"/>
  <c r="BA35" i="10"/>
  <c r="BA31" i="10"/>
  <c r="AE31" i="10"/>
  <c r="AE29" i="10"/>
  <c r="BA29" i="10"/>
  <c r="BA27" i="10"/>
  <c r="AE27" i="10"/>
  <c r="AW43" i="10"/>
  <c r="AX43" i="10"/>
  <c r="AR43" i="10"/>
  <c r="AT41" i="10"/>
  <c r="AU41" i="10"/>
  <c r="AR41" i="10"/>
  <c r="AX41" i="10"/>
  <c r="AR35" i="10"/>
  <c r="AX35" i="10"/>
  <c r="AW31" i="10"/>
  <c r="AR31" i="10"/>
  <c r="AX31" i="10"/>
  <c r="AR29" i="10"/>
  <c r="AX29" i="10"/>
  <c r="AW29" i="10"/>
  <c r="AR27" i="10"/>
  <c r="AX27" i="10"/>
  <c r="AV27" i="10"/>
  <c r="AW27" i="10"/>
  <c r="AU23" i="10"/>
  <c r="B13" i="14"/>
  <c r="B11" i="14"/>
  <c r="B13" i="15"/>
  <c r="B11" i="15"/>
  <c r="B13" i="13"/>
  <c r="B11" i="13"/>
  <c r="D20" i="8"/>
  <c r="I17" i="8"/>
  <c r="H17" i="8"/>
  <c r="D17" i="8"/>
  <c r="D15" i="8"/>
  <c r="D13" i="8"/>
  <c r="T43" i="10" l="1"/>
  <c r="T38" i="10"/>
  <c r="T35" i="10"/>
  <c r="T29" i="10"/>
  <c r="T31" i="10"/>
  <c r="AU43" i="10"/>
  <c r="AU35" i="10"/>
  <c r="AU38" i="10"/>
  <c r="AW35" i="10"/>
  <c r="AV29" i="10"/>
  <c r="AV31" i="10"/>
  <c r="AT27" i="10"/>
  <c r="BB23" i="10"/>
  <c r="BC41" i="10"/>
  <c r="BD41" i="10" s="1"/>
  <c r="AV38" i="10"/>
  <c r="BB38" i="10"/>
  <c r="AU27" i="10"/>
  <c r="BB27" i="10"/>
  <c r="BB29" i="10"/>
  <c r="AV43" i="10"/>
  <c r="BB43" i="10"/>
  <c r="AT38" i="10"/>
  <c r="AU31" i="10"/>
  <c r="BB31" i="10"/>
  <c r="BB35" i="10"/>
  <c r="AU29" i="10"/>
  <c r="AS29" i="10"/>
  <c r="AS43" i="10"/>
  <c r="AV41" i="10"/>
  <c r="AS31" i="10"/>
  <c r="AS41" i="10"/>
  <c r="AS35" i="10"/>
  <c r="AS27" i="10"/>
  <c r="Y31" i="10"/>
  <c r="AT23" i="10"/>
  <c r="AS23" i="10"/>
  <c r="Y23" i="10"/>
  <c r="Y35" i="10"/>
  <c r="AV35" i="10"/>
  <c r="Y27" i="10"/>
  <c r="Y41" i="10"/>
  <c r="AS38" i="10"/>
  <c r="Y29" i="10"/>
  <c r="Y43" i="10"/>
  <c r="Y38" i="10"/>
  <c r="AI24" i="10"/>
  <c r="AI25" i="10"/>
  <c r="AI26" i="10"/>
  <c r="AI28" i="10"/>
  <c r="M28" i="10" s="1"/>
  <c r="AN28" i="10" s="1"/>
  <c r="AI32" i="10"/>
  <c r="M32" i="10" s="1"/>
  <c r="AN32" i="10" s="1"/>
  <c r="AI34" i="10"/>
  <c r="AI39" i="10"/>
  <c r="G22" i="10"/>
  <c r="S22" i="10"/>
  <c r="P9" i="10"/>
  <c r="G24" i="10"/>
  <c r="S24" i="10"/>
  <c r="S25" i="10"/>
  <c r="S26" i="10"/>
  <c r="P13" i="10"/>
  <c r="S28" i="10"/>
  <c r="S30" i="10"/>
  <c r="S32" i="10"/>
  <c r="S33" i="10"/>
  <c r="P12" i="10"/>
  <c r="I34" i="10"/>
  <c r="S34" i="10"/>
  <c r="S36" i="10"/>
  <c r="S37" i="10"/>
  <c r="G39" i="10"/>
  <c r="S39" i="10"/>
  <c r="G40" i="10"/>
  <c r="S40" i="10"/>
  <c r="S42" i="10"/>
  <c r="S21" i="10"/>
  <c r="M26" i="10" l="1"/>
  <c r="AN26" i="10" s="1"/>
  <c r="M25" i="10"/>
  <c r="AN25" i="10" s="1"/>
  <c r="M24" i="10"/>
  <c r="AN24" i="10" s="1"/>
  <c r="P10" i="10"/>
  <c r="P7" i="10"/>
  <c r="G42" i="10"/>
  <c r="I42" i="10"/>
  <c r="K42" i="10"/>
  <c r="I36" i="10"/>
  <c r="G36" i="10"/>
  <c r="K36" i="10"/>
  <c r="G33" i="10"/>
  <c r="K33" i="10"/>
  <c r="G30" i="10"/>
  <c r="I30" i="10"/>
  <c r="K30" i="10"/>
  <c r="G26" i="10"/>
  <c r="K26" i="10"/>
  <c r="G21" i="10"/>
  <c r="I21" i="10"/>
  <c r="I37" i="10"/>
  <c r="G37" i="10"/>
  <c r="K37" i="10"/>
  <c r="G32" i="10"/>
  <c r="K32" i="10"/>
  <c r="G28" i="10"/>
  <c r="I28" i="10"/>
  <c r="K28" i="10"/>
  <c r="G25" i="10"/>
  <c r="K25" i="10"/>
  <c r="BC23" i="10"/>
  <c r="BD23" i="10" s="1"/>
  <c r="P8" i="10"/>
  <c r="P11" i="10"/>
  <c r="P6" i="10"/>
  <c r="BB41" i="10"/>
  <c r="BC43" i="10"/>
  <c r="BD43" i="10" s="1"/>
  <c r="I24" i="10"/>
  <c r="I22" i="10"/>
  <c r="K21" i="10"/>
  <c r="BC38" i="10"/>
  <c r="BD38" i="10" s="1"/>
  <c r="BC35" i="10"/>
  <c r="BD35" i="10" s="1"/>
  <c r="BC29" i="10"/>
  <c r="BD29" i="10" s="1"/>
  <c r="BC31" i="10"/>
  <c r="BD31" i="10" s="1"/>
  <c r="BC27" i="10"/>
  <c r="BD27" i="10" s="1"/>
  <c r="K40" i="10"/>
  <c r="K39" i="10"/>
  <c r="C39" i="10"/>
  <c r="E22" i="10"/>
  <c r="C34" i="10"/>
  <c r="C32" i="10"/>
  <c r="E36" i="10"/>
  <c r="AI36" i="10"/>
  <c r="C36" i="10" s="1"/>
  <c r="E28" i="10"/>
  <c r="AI37" i="10"/>
  <c r="C37" i="10" s="1"/>
  <c r="E42" i="10"/>
  <c r="E34" i="10"/>
  <c r="E26" i="10"/>
  <c r="E25" i="10"/>
  <c r="E40" i="10"/>
  <c r="E32" i="10"/>
  <c r="E24" i="10"/>
  <c r="AI33" i="10"/>
  <c r="C33" i="10" s="1"/>
  <c r="AI42" i="10"/>
  <c r="C42" i="10" s="1"/>
  <c r="E39" i="10"/>
  <c r="AI40" i="10"/>
  <c r="C40" i="10" s="1"/>
  <c r="E33" i="10"/>
  <c r="E30" i="10"/>
  <c r="E37" i="10"/>
  <c r="AI30" i="10"/>
  <c r="C26" i="10"/>
  <c r="E21" i="10"/>
  <c r="C28" i="10"/>
  <c r="AI22" i="10"/>
  <c r="AI21" i="10"/>
  <c r="M21" i="10" s="1"/>
  <c r="C25" i="10"/>
  <c r="C24" i="10"/>
  <c r="BK42" i="10"/>
  <c r="AX42" i="10"/>
  <c r="BK40" i="10"/>
  <c r="BA40" i="10"/>
  <c r="AE40" i="10"/>
  <c r="BK39" i="10"/>
  <c r="BI39" i="10"/>
  <c r="BA39" i="10"/>
  <c r="AW39" i="10"/>
  <c r="AV39" i="10"/>
  <c r="AT39" i="10"/>
  <c r="AE39" i="10"/>
  <c r="AU39" i="10"/>
  <c r="BK37" i="10"/>
  <c r="BI37" i="10"/>
  <c r="BA37" i="10"/>
  <c r="AX37" i="10"/>
  <c r="AW37" i="10"/>
  <c r="AE37" i="10"/>
  <c r="BK36" i="10"/>
  <c r="BA36" i="10"/>
  <c r="AV36" i="10"/>
  <c r="AT36" i="10"/>
  <c r="AE36" i="10"/>
  <c r="BK34" i="10"/>
  <c r="BI34" i="10"/>
  <c r="BA34" i="10"/>
  <c r="AE34" i="10"/>
  <c r="AT34" i="10"/>
  <c r="BC34" i="10"/>
  <c r="BK33" i="10"/>
  <c r="BI33" i="10"/>
  <c r="BA33" i="10"/>
  <c r="AE33" i="10"/>
  <c r="BK32" i="10"/>
  <c r="BA32" i="10"/>
  <c r="AW32" i="10"/>
  <c r="AV32" i="10"/>
  <c r="AE32" i="10"/>
  <c r="BK30" i="10"/>
  <c r="BA30" i="10"/>
  <c r="AW30" i="10"/>
  <c r="AV30" i="10"/>
  <c r="AT30" i="10"/>
  <c r="AE30" i="10"/>
  <c r="BC30" i="10"/>
  <c r="BK28" i="10"/>
  <c r="BI28" i="10"/>
  <c r="BA28" i="10"/>
  <c r="AT28" i="10"/>
  <c r="AE28" i="10"/>
  <c r="AR28" i="10"/>
  <c r="AS28" i="10" s="1"/>
  <c r="BC28" i="10"/>
  <c r="BK26" i="10"/>
  <c r="BI26" i="10"/>
  <c r="AW26" i="10"/>
  <c r="AV26" i="10"/>
  <c r="AU26" i="10"/>
  <c r="Y26" i="10"/>
  <c r="BA26" i="10"/>
  <c r="AX26" i="10"/>
  <c r="BK25" i="10"/>
  <c r="BA25" i="10"/>
  <c r="AR25" i="10"/>
  <c r="AE25" i="10"/>
  <c r="BI25" i="10"/>
  <c r="AT25" i="10"/>
  <c r="BK24" i="10"/>
  <c r="BI24" i="10"/>
  <c r="AW24" i="10"/>
  <c r="AV24" i="10"/>
  <c r="AU24" i="10"/>
  <c r="Y24" i="10"/>
  <c r="BA24" i="10"/>
  <c r="AX24" i="10"/>
  <c r="BK22" i="10"/>
  <c r="AV22" i="10"/>
  <c r="BI22" i="10"/>
  <c r="BA22" i="10"/>
  <c r="AX22" i="10"/>
  <c r="BK21" i="10"/>
  <c r="BI21" i="10"/>
  <c r="BA21" i="10"/>
  <c r="AW21" i="10"/>
  <c r="AU21" i="10"/>
  <c r="AE21" i="10"/>
  <c r="AT21" i="10"/>
  <c r="AU13" i="10"/>
  <c r="AU12" i="10"/>
  <c r="AU11" i="10"/>
  <c r="BO10" i="10"/>
  <c r="AU10" i="10"/>
  <c r="J10" i="10"/>
  <c r="BO9" i="10"/>
  <c r="AR30" i="10"/>
  <c r="AU9" i="10"/>
  <c r="J9" i="10"/>
  <c r="BO8" i="10"/>
  <c r="J8" i="10"/>
  <c r="BO7" i="10"/>
  <c r="AT7" i="10"/>
  <c r="J7" i="10"/>
  <c r="BO6" i="10"/>
  <c r="AT6" i="10"/>
  <c r="J6" i="10"/>
  <c r="BO5" i="10"/>
  <c r="AT5" i="10"/>
  <c r="AT4" i="10"/>
  <c r="C30" i="10" l="1"/>
  <c r="M30" i="10"/>
  <c r="AN30" i="10" s="1"/>
  <c r="T39" i="10"/>
  <c r="T26" i="10"/>
  <c r="T33" i="10"/>
  <c r="T36" i="10"/>
  <c r="T42" i="10"/>
  <c r="T25" i="10"/>
  <c r="T28" i="10"/>
  <c r="T40" i="10"/>
  <c r="T37" i="10"/>
  <c r="T32" i="10"/>
  <c r="T34" i="10"/>
  <c r="C21" i="10"/>
  <c r="AN21" i="10"/>
  <c r="C22" i="10"/>
  <c r="M22" i="10"/>
  <c r="AN22" i="10" s="1"/>
  <c r="P16" i="10"/>
  <c r="P15" i="10"/>
  <c r="BB32" i="10"/>
  <c r="BB39" i="10"/>
  <c r="BB34" i="10"/>
  <c r="BB36" i="10"/>
  <c r="BB40" i="10"/>
  <c r="BC39" i="10"/>
  <c r="BD39" i="10" s="1"/>
  <c r="BC36" i="10"/>
  <c r="BD36" i="10" s="1"/>
  <c r="BB30" i="10"/>
  <c r="BD28" i="10"/>
  <c r="BC32" i="10"/>
  <c r="BD32" i="10" s="1"/>
  <c r="BB22" i="10"/>
  <c r="BB24" i="10"/>
  <c r="Y25" i="10"/>
  <c r="AU25" i="10"/>
  <c r="BB26" i="10"/>
  <c r="Y32" i="10"/>
  <c r="AV33" i="10"/>
  <c r="AU33" i="10"/>
  <c r="AT33" i="10"/>
  <c r="AR33" i="10"/>
  <c r="AS33" i="10" s="1"/>
  <c r="AW40" i="10"/>
  <c r="AT40" i="10"/>
  <c r="AX40" i="10"/>
  <c r="AV40" i="10"/>
  <c r="AU40" i="10"/>
  <c r="AR40" i="10"/>
  <c r="AS40" i="10" s="1"/>
  <c r="S68" i="10"/>
  <c r="AD68" i="10"/>
  <c r="AV21" i="10"/>
  <c r="AE22" i="10"/>
  <c r="AS22" i="10"/>
  <c r="AE24" i="10"/>
  <c r="AR24" i="10"/>
  <c r="AS24" i="10" s="1"/>
  <c r="AV25" i="10"/>
  <c r="AE26" i="10"/>
  <c r="AR26" i="10"/>
  <c r="AS26" i="10" s="1"/>
  <c r="BB28" i="10"/>
  <c r="AR32" i="10"/>
  <c r="AS32" i="10" s="1"/>
  <c r="AW25" i="10"/>
  <c r="Y28" i="10"/>
  <c r="AX32" i="10"/>
  <c r="AU32" i="10"/>
  <c r="BI32" i="10"/>
  <c r="AW33" i="10"/>
  <c r="AR34" i="10"/>
  <c r="AS34" i="10" s="1"/>
  <c r="AX34" i="10"/>
  <c r="AU34" i="10"/>
  <c r="AV34" i="10"/>
  <c r="Y21" i="10"/>
  <c r="AX21" i="10"/>
  <c r="AT22" i="10"/>
  <c r="AT24" i="10"/>
  <c r="AX25" i="10"/>
  <c r="AT26" i="10"/>
  <c r="BD30" i="10"/>
  <c r="AT32" i="10"/>
  <c r="AX33" i="10"/>
  <c r="AW34" i="10"/>
  <c r="AR36" i="10"/>
  <c r="AS36" i="10" s="1"/>
  <c r="Y37" i="10"/>
  <c r="AZ21" i="10"/>
  <c r="Y22" i="10"/>
  <c r="AU22" i="10"/>
  <c r="BB25" i="10"/>
  <c r="AX28" i="10"/>
  <c r="AU28" i="10"/>
  <c r="BD34" i="10"/>
  <c r="AR42" i="10"/>
  <c r="AS42" i="10" s="1"/>
  <c r="AW42" i="10"/>
  <c r="AT42" i="10"/>
  <c r="AV42" i="10"/>
  <c r="AU42" i="10"/>
  <c r="Y30" i="10"/>
  <c r="AS21" i="10"/>
  <c r="AW22" i="10"/>
  <c r="AS25" i="10"/>
  <c r="AV28" i="10"/>
  <c r="AV37" i="10"/>
  <c r="AR39" i="10"/>
  <c r="AS39" i="10" s="1"/>
  <c r="AW28" i="10"/>
  <c r="AX30" i="10"/>
  <c r="AU30" i="10"/>
  <c r="AS30" i="10"/>
  <c r="BI30" i="10"/>
  <c r="Y33" i="10"/>
  <c r="Y34" i="10"/>
  <c r="AR37" i="10"/>
  <c r="AS37" i="10" s="1"/>
  <c r="BI42" i="10"/>
  <c r="BI40" i="10"/>
  <c r="Y42" i="10"/>
  <c r="BB33" i="10"/>
  <c r="Y36" i="10"/>
  <c r="AU36" i="10"/>
  <c r="BB37" i="10"/>
  <c r="Y39" i="10"/>
  <c r="BC40" i="10"/>
  <c r="BD40" i="10" s="1"/>
  <c r="Y40" i="10"/>
  <c r="AW36" i="10"/>
  <c r="BI36" i="10"/>
  <c r="AX36" i="10"/>
  <c r="AT37" i="10"/>
  <c r="BA42" i="10"/>
  <c r="BA68" i="10" s="1"/>
  <c r="AE42" i="10"/>
  <c r="AU37" i="10"/>
  <c r="AX39" i="10"/>
  <c r="BC42" i="10"/>
  <c r="T30" i="10" l="1"/>
  <c r="BC21" i="10"/>
  <c r="BD21" i="10" s="1"/>
  <c r="AZ68" i="10"/>
  <c r="AZ70" i="10" s="1"/>
  <c r="T21" i="10"/>
  <c r="BC22" i="10"/>
  <c r="BD22" i="10" s="1"/>
  <c r="BC24" i="10"/>
  <c r="BD24" i="10" s="1"/>
  <c r="AW68" i="10"/>
  <c r="K9" i="10" s="1"/>
  <c r="AE68" i="10"/>
  <c r="AU68" i="10"/>
  <c r="K7" i="10" s="1"/>
  <c r="AT68" i="10"/>
  <c r="K6" i="10" s="1"/>
  <c r="BD42" i="10"/>
  <c r="BC26" i="10"/>
  <c r="BD26" i="10" s="1"/>
  <c r="X68" i="10"/>
  <c r="BB42" i="10"/>
  <c r="AS68" i="10"/>
  <c r="AS70" i="10" s="1"/>
  <c r="AX68" i="10"/>
  <c r="K10" i="10" s="1"/>
  <c r="AV68" i="10"/>
  <c r="K8" i="10" s="1"/>
  <c r="Y68" i="10"/>
  <c r="Y70" i="10" s="1"/>
  <c r="BC25" i="10"/>
  <c r="BD25" i="10" s="1"/>
  <c r="BC33" i="10"/>
  <c r="BD33" i="10" s="1"/>
  <c r="BC37" i="10"/>
  <c r="BD37" i="10" s="1"/>
  <c r="BB21" i="10"/>
  <c r="K11" i="10" l="1"/>
  <c r="L11" i="10" s="1"/>
  <c r="BD68" i="10"/>
  <c r="BC68" i="10"/>
  <c r="BB68" i="10"/>
  <c r="BB70" i="10" s="1"/>
  <c r="L10" i="10" l="1"/>
  <c r="L6" i="10"/>
  <c r="L7" i="10"/>
  <c r="L9" i="10"/>
  <c r="L8" i="10"/>
  <c r="BE370" i="15" l="1"/>
  <c r="BE369" i="15"/>
  <c r="BE368" i="15"/>
  <c r="BE367" i="15"/>
  <c r="BE366" i="15"/>
  <c r="BE365" i="15"/>
  <c r="BE364" i="15"/>
  <c r="BE363" i="15"/>
  <c r="BE362" i="15"/>
  <c r="BE361" i="15"/>
  <c r="BE360" i="15"/>
  <c r="BE359" i="15"/>
  <c r="BE358" i="15"/>
  <c r="BE357" i="15"/>
  <c r="BE356" i="15"/>
  <c r="BE355" i="15"/>
  <c r="BE354" i="15"/>
  <c r="BE353" i="15"/>
  <c r="BE352" i="15"/>
  <c r="BE351" i="15"/>
  <c r="BE350" i="15"/>
  <c r="BE349" i="15"/>
  <c r="BE348" i="15"/>
  <c r="BE347" i="15"/>
  <c r="BE346" i="15"/>
  <c r="BE345" i="15"/>
  <c r="BE344" i="15"/>
  <c r="BE343" i="15"/>
  <c r="BE342" i="15"/>
  <c r="BE341" i="15"/>
  <c r="BE340" i="15"/>
  <c r="BE339" i="15"/>
  <c r="BE338" i="15"/>
  <c r="BE337" i="15"/>
  <c r="BE336" i="15"/>
  <c r="BE335" i="15"/>
  <c r="BE334" i="15"/>
  <c r="BE333" i="15"/>
  <c r="BE332" i="15"/>
  <c r="BE331" i="15"/>
  <c r="BE330" i="15"/>
  <c r="BE329" i="15"/>
  <c r="BE328" i="15"/>
  <c r="BE327" i="15"/>
  <c r="BE326" i="15"/>
  <c r="BE325" i="15"/>
  <c r="BE324" i="15"/>
  <c r="BE323" i="15"/>
  <c r="BE322" i="15"/>
  <c r="BE321" i="15"/>
  <c r="BE320" i="15"/>
  <c r="BE319" i="15"/>
  <c r="BE318" i="15"/>
  <c r="BE317" i="15"/>
  <c r="BE316" i="15"/>
  <c r="BE315" i="15"/>
  <c r="BE314" i="15"/>
  <c r="BE313" i="15"/>
  <c r="BE312" i="15"/>
  <c r="BE311" i="15"/>
  <c r="BE310" i="15"/>
  <c r="BE309" i="15"/>
  <c r="BE308" i="15"/>
  <c r="BE307" i="15"/>
  <c r="BE306" i="15"/>
  <c r="BE305" i="15"/>
  <c r="BE304" i="15"/>
  <c r="BE303" i="15"/>
  <c r="BE302" i="15"/>
  <c r="BE301" i="15"/>
  <c r="BE300" i="15"/>
  <c r="BE299" i="15"/>
  <c r="BE298" i="15"/>
  <c r="BE297" i="15"/>
  <c r="BE296" i="15"/>
  <c r="BE295" i="15"/>
  <c r="BE294" i="15"/>
  <c r="BE293" i="15"/>
  <c r="BE292" i="15"/>
  <c r="BE291" i="15"/>
  <c r="BE290" i="15"/>
  <c r="BE289" i="15"/>
  <c r="BE288" i="15"/>
  <c r="BE287" i="15"/>
  <c r="BE286" i="15"/>
  <c r="BE285" i="15"/>
  <c r="BE284" i="15"/>
  <c r="BE283" i="15"/>
  <c r="BE282" i="15"/>
  <c r="BE281" i="15"/>
  <c r="BE280" i="15"/>
  <c r="BE279" i="15"/>
  <c r="BE278" i="15"/>
  <c r="BE277" i="15"/>
  <c r="BE276" i="15"/>
  <c r="BE275" i="15"/>
  <c r="BE274" i="15"/>
  <c r="BE273" i="15"/>
  <c r="BE272" i="15"/>
  <c r="BE271" i="15"/>
  <c r="BE270" i="15"/>
  <c r="BE269" i="15"/>
  <c r="BE268" i="15"/>
  <c r="BE267" i="15"/>
  <c r="BE266" i="15"/>
  <c r="BE265" i="15"/>
  <c r="BE264" i="15"/>
  <c r="BE263" i="15"/>
  <c r="BE262" i="15"/>
  <c r="BE261" i="15"/>
  <c r="BE260" i="15"/>
  <c r="BE259" i="15"/>
  <c r="BE258" i="15"/>
  <c r="BE257" i="15"/>
  <c r="BE256" i="15"/>
  <c r="BE255" i="15"/>
  <c r="BE254" i="15"/>
  <c r="BE253" i="15"/>
  <c r="BE252" i="15"/>
  <c r="BE251" i="15"/>
  <c r="BE250" i="15"/>
  <c r="BE249" i="15"/>
  <c r="BE248" i="15"/>
  <c r="BE247" i="15"/>
  <c r="BE246" i="15"/>
  <c r="BE245" i="15"/>
  <c r="BE244" i="15"/>
  <c r="BE243" i="15"/>
  <c r="BE242" i="15"/>
  <c r="BE241" i="15"/>
  <c r="BE240" i="15"/>
  <c r="BE239" i="15"/>
  <c r="BE238" i="15"/>
  <c r="BE237" i="15"/>
  <c r="BE236" i="15"/>
  <c r="BE235" i="15"/>
  <c r="BE234" i="15"/>
  <c r="BE233" i="15"/>
  <c r="BE232" i="15"/>
  <c r="BE231" i="15"/>
  <c r="BE230" i="15"/>
  <c r="BE229" i="15"/>
  <c r="BE228" i="15"/>
  <c r="BE227" i="15"/>
  <c r="BE226" i="15"/>
  <c r="BE225" i="15"/>
  <c r="BE224" i="15"/>
  <c r="BE223" i="15"/>
  <c r="BE222" i="15"/>
  <c r="BE221" i="15"/>
  <c r="BE220" i="15"/>
  <c r="BE219" i="15"/>
  <c r="BE218" i="15"/>
  <c r="BE217" i="15"/>
  <c r="BE216" i="15"/>
  <c r="BE215" i="15"/>
  <c r="BE214" i="15"/>
  <c r="BE213" i="15"/>
  <c r="BE212" i="15"/>
  <c r="BE211" i="15"/>
  <c r="BE210" i="15"/>
  <c r="BE209" i="15"/>
  <c r="BE208" i="15"/>
  <c r="BE207" i="15"/>
  <c r="BE206" i="15"/>
  <c r="BE205" i="15"/>
  <c r="BE204" i="15"/>
  <c r="BE203" i="15"/>
  <c r="BE202" i="15"/>
  <c r="BE201" i="15"/>
  <c r="BE200" i="15"/>
  <c r="BE199" i="15"/>
  <c r="L199" i="15"/>
  <c r="K199" i="15"/>
  <c r="J199" i="15"/>
  <c r="I199" i="15"/>
  <c r="H199" i="15"/>
  <c r="G199" i="15"/>
  <c r="F199" i="15"/>
  <c r="E199" i="15"/>
  <c r="BE198" i="15"/>
  <c r="L198" i="15"/>
  <c r="K198" i="15"/>
  <c r="J198" i="15"/>
  <c r="I198" i="15"/>
  <c r="H198" i="15"/>
  <c r="G198" i="15"/>
  <c r="F198" i="15"/>
  <c r="E198" i="15"/>
  <c r="BE197" i="15"/>
  <c r="BE196" i="15"/>
  <c r="L196" i="15"/>
  <c r="K196" i="15"/>
  <c r="J196" i="15"/>
  <c r="I196" i="15"/>
  <c r="H196" i="15"/>
  <c r="G196" i="15"/>
  <c r="F196" i="15"/>
  <c r="E196" i="15"/>
  <c r="BE195" i="15"/>
  <c r="L195" i="15"/>
  <c r="K195" i="15"/>
  <c r="J195" i="15"/>
  <c r="I195" i="15"/>
  <c r="H195" i="15"/>
  <c r="G195" i="15"/>
  <c r="F195" i="15"/>
  <c r="E195" i="15"/>
  <c r="BE194" i="15"/>
  <c r="BE193" i="15"/>
  <c r="BE192" i="15"/>
  <c r="BE191" i="15"/>
  <c r="BE190" i="15"/>
  <c r="BE189" i="15"/>
  <c r="BE188" i="15"/>
  <c r="H188" i="15"/>
  <c r="BE187" i="15"/>
  <c r="J187" i="15"/>
  <c r="I187" i="15"/>
  <c r="H187" i="15"/>
  <c r="G187" i="15"/>
  <c r="F187" i="15"/>
  <c r="E187" i="15"/>
  <c r="BE186" i="15"/>
  <c r="BE185" i="15"/>
  <c r="BE184" i="15"/>
  <c r="BE183" i="15"/>
  <c r="BE182" i="15"/>
  <c r="BE181" i="15"/>
  <c r="BE180" i="15"/>
  <c r="J180" i="15"/>
  <c r="I180" i="15"/>
  <c r="H180" i="15"/>
  <c r="G180" i="15"/>
  <c r="F180" i="15"/>
  <c r="E180" i="15"/>
  <c r="BE179" i="15"/>
  <c r="BE178" i="15"/>
  <c r="BE177" i="15"/>
  <c r="BE176" i="15"/>
  <c r="BE175" i="15"/>
  <c r="BE174" i="15"/>
  <c r="BE173" i="15"/>
  <c r="BE172" i="15"/>
  <c r="L172" i="15"/>
  <c r="K172" i="15"/>
  <c r="J188" i="15" s="1"/>
  <c r="J172" i="15"/>
  <c r="I188" i="15" s="1"/>
  <c r="I172" i="15"/>
  <c r="H181" i="15" s="1"/>
  <c r="H172" i="15"/>
  <c r="G172" i="15"/>
  <c r="G188" i="15" s="1"/>
  <c r="F172" i="15"/>
  <c r="E172" i="15"/>
  <c r="BE171" i="15"/>
  <c r="BE170" i="15"/>
  <c r="BE169" i="15"/>
  <c r="BE168" i="15"/>
  <c r="BE167" i="15"/>
  <c r="BE166" i="15"/>
  <c r="S166" i="15"/>
  <c r="BE165" i="15"/>
  <c r="BE164" i="15"/>
  <c r="S164" i="15"/>
  <c r="BE163" i="15"/>
  <c r="BE162" i="15"/>
  <c r="S162" i="15"/>
  <c r="BE161" i="15"/>
  <c r="BE160" i="15"/>
  <c r="S160" i="15"/>
  <c r="BE159" i="15"/>
  <c r="BE158" i="15"/>
  <c r="S158" i="15"/>
  <c r="BE157" i="15"/>
  <c r="BE156" i="15"/>
  <c r="BE155" i="15"/>
  <c r="S155" i="15"/>
  <c r="S156" i="15" s="1"/>
  <c r="BE153" i="15"/>
  <c r="S153" i="15"/>
  <c r="N153" i="15"/>
  <c r="BE152" i="15"/>
  <c r="BE151" i="15"/>
  <c r="BE150" i="15"/>
  <c r="BE149" i="15"/>
  <c r="AF149" i="15"/>
  <c r="AE149" i="15"/>
  <c r="AD149" i="15"/>
  <c r="AC149" i="15"/>
  <c r="AB149" i="15"/>
  <c r="AA149" i="15"/>
  <c r="Z149" i="15"/>
  <c r="Y149" i="15"/>
  <c r="W149" i="15"/>
  <c r="V149" i="15"/>
  <c r="U149" i="15"/>
  <c r="T149" i="15"/>
  <c r="S149" i="15"/>
  <c r="R149" i="15"/>
  <c r="Q149" i="15"/>
  <c r="P149" i="15"/>
  <c r="BE148" i="15"/>
  <c r="BE147" i="15"/>
  <c r="AF147" i="15"/>
  <c r="AE147" i="15"/>
  <c r="AD147" i="15"/>
  <c r="AC147" i="15"/>
  <c r="AB147" i="15"/>
  <c r="AA147" i="15"/>
  <c r="Z147" i="15"/>
  <c r="Y147" i="15"/>
  <c r="W147" i="15"/>
  <c r="V147" i="15"/>
  <c r="U147" i="15"/>
  <c r="T147" i="15"/>
  <c r="S147" i="15"/>
  <c r="R147" i="15"/>
  <c r="Q147" i="15"/>
  <c r="P147" i="15"/>
  <c r="BE146" i="15"/>
  <c r="BE145" i="15"/>
  <c r="AF145" i="15"/>
  <c r="AE145" i="15"/>
  <c r="AD145" i="15"/>
  <c r="AC145" i="15"/>
  <c r="AB145" i="15"/>
  <c r="AA145" i="15"/>
  <c r="Z145" i="15"/>
  <c r="Y145" i="15"/>
  <c r="W145" i="15"/>
  <c r="V145" i="15"/>
  <c r="U145" i="15"/>
  <c r="T145" i="15"/>
  <c r="S145" i="15"/>
  <c r="R145" i="15"/>
  <c r="Q145" i="15"/>
  <c r="P145" i="15"/>
  <c r="BE144" i="15"/>
  <c r="BE143" i="15"/>
  <c r="AF143" i="15"/>
  <c r="AE143" i="15"/>
  <c r="AD143" i="15"/>
  <c r="AC143" i="15"/>
  <c r="AB143" i="15"/>
  <c r="AA143" i="15"/>
  <c r="Z143" i="15"/>
  <c r="Y143" i="15"/>
  <c r="W143" i="15"/>
  <c r="V143" i="15"/>
  <c r="U143" i="15"/>
  <c r="T143" i="15"/>
  <c r="S143" i="15"/>
  <c r="R143" i="15"/>
  <c r="Q143" i="15"/>
  <c r="P143" i="15"/>
  <c r="BE142" i="15"/>
  <c r="BE141" i="15"/>
  <c r="AF141" i="15"/>
  <c r="AE141" i="15"/>
  <c r="AD141" i="15"/>
  <c r="AC141" i="15"/>
  <c r="AB141" i="15"/>
  <c r="AA141" i="15"/>
  <c r="Z141" i="15"/>
  <c r="Y141" i="15"/>
  <c r="W141" i="15"/>
  <c r="V141" i="15"/>
  <c r="U141" i="15"/>
  <c r="T141" i="15"/>
  <c r="S141" i="15"/>
  <c r="R141" i="15"/>
  <c r="Q141" i="15"/>
  <c r="P141" i="15"/>
  <c r="BE140" i="15"/>
  <c r="AF139" i="15"/>
  <c r="AE139" i="15"/>
  <c r="AD139" i="15"/>
  <c r="AC139" i="15"/>
  <c r="AB139" i="15"/>
  <c r="AA139" i="15"/>
  <c r="Z139" i="15"/>
  <c r="Y139" i="15"/>
  <c r="W139" i="15"/>
  <c r="V139" i="15"/>
  <c r="U139" i="15"/>
  <c r="T139" i="15"/>
  <c r="S139" i="15"/>
  <c r="R139" i="15"/>
  <c r="Q139" i="15"/>
  <c r="P139" i="15"/>
  <c r="BE137" i="15"/>
  <c r="BE136" i="15"/>
  <c r="BE135" i="15"/>
  <c r="BE134" i="15"/>
  <c r="L134" i="15"/>
  <c r="K134" i="15"/>
  <c r="J134" i="15"/>
  <c r="I134" i="15"/>
  <c r="H134" i="15"/>
  <c r="G134" i="15"/>
  <c r="F134" i="15"/>
  <c r="E134" i="15"/>
  <c r="BE133" i="15"/>
  <c r="BE132" i="15"/>
  <c r="BE131" i="15"/>
  <c r="BE130" i="15"/>
  <c r="BE129" i="15"/>
  <c r="BE128" i="15"/>
  <c r="BE127" i="15"/>
  <c r="BE126" i="15"/>
  <c r="BE125" i="15"/>
  <c r="BE124" i="15"/>
  <c r="BE121" i="15"/>
  <c r="BE120" i="15"/>
  <c r="BE119" i="15"/>
  <c r="BE118" i="15"/>
  <c r="BE117" i="15"/>
  <c r="A117" i="15"/>
  <c r="BE116" i="15"/>
  <c r="L116" i="15"/>
  <c r="K116" i="15"/>
  <c r="J116" i="15"/>
  <c r="I116" i="15"/>
  <c r="H116" i="15"/>
  <c r="G116" i="15"/>
  <c r="F116" i="15"/>
  <c r="E116" i="15"/>
  <c r="BE115" i="15"/>
  <c r="BE114" i="15"/>
  <c r="BE113" i="15"/>
  <c r="BE112" i="15"/>
  <c r="BE111" i="15"/>
  <c r="BE110" i="15"/>
  <c r="BE109" i="15"/>
  <c r="BE108" i="15"/>
  <c r="BE105" i="15"/>
  <c r="BE104" i="15"/>
  <c r="BE103" i="15"/>
  <c r="BE102" i="15"/>
  <c r="A102" i="15"/>
  <c r="BE101" i="15"/>
  <c r="BE100" i="15"/>
  <c r="BE99" i="15"/>
  <c r="BE98" i="15"/>
  <c r="L98" i="15"/>
  <c r="K98" i="15"/>
  <c r="J98" i="15"/>
  <c r="I98" i="15"/>
  <c r="H98" i="15"/>
  <c r="G98" i="15"/>
  <c r="F98" i="15"/>
  <c r="E98" i="15"/>
  <c r="BE97" i="15"/>
  <c r="BE96" i="15"/>
  <c r="BE95" i="15"/>
  <c r="AF95" i="15"/>
  <c r="AE95" i="15"/>
  <c r="AD95" i="15"/>
  <c r="AC95" i="15"/>
  <c r="AB95" i="15"/>
  <c r="AA95" i="15"/>
  <c r="Z95" i="15"/>
  <c r="Y95" i="15"/>
  <c r="W95" i="15"/>
  <c r="V95" i="15"/>
  <c r="U95" i="15"/>
  <c r="T95" i="15"/>
  <c r="S95" i="15"/>
  <c r="R95" i="15"/>
  <c r="Q95" i="15"/>
  <c r="P95" i="15"/>
  <c r="BE94" i="15"/>
  <c r="BE93" i="15"/>
  <c r="AF93" i="15"/>
  <c r="AE93" i="15"/>
  <c r="AD93" i="15"/>
  <c r="AC93" i="15"/>
  <c r="AB93" i="15"/>
  <c r="AA93" i="15"/>
  <c r="Z93" i="15"/>
  <c r="Y93" i="15"/>
  <c r="W93" i="15"/>
  <c r="V93" i="15"/>
  <c r="U93" i="15"/>
  <c r="T93" i="15"/>
  <c r="S93" i="15"/>
  <c r="R93" i="15"/>
  <c r="Q93" i="15"/>
  <c r="P93" i="15"/>
  <c r="BE92" i="15"/>
  <c r="AF91" i="15"/>
  <c r="AE91" i="15"/>
  <c r="AD91" i="15"/>
  <c r="AC91" i="15"/>
  <c r="AB91" i="15"/>
  <c r="AA91" i="15"/>
  <c r="Z91" i="15"/>
  <c r="Y91" i="15"/>
  <c r="W91" i="15"/>
  <c r="V91" i="15"/>
  <c r="U91" i="15"/>
  <c r="T91" i="15"/>
  <c r="S91" i="15"/>
  <c r="R91" i="15"/>
  <c r="Q91" i="15"/>
  <c r="P91" i="15"/>
  <c r="BE89" i="15"/>
  <c r="AF89" i="15"/>
  <c r="AE89" i="15"/>
  <c r="AD89" i="15"/>
  <c r="AC89" i="15"/>
  <c r="AB89" i="15"/>
  <c r="AA89" i="15"/>
  <c r="Z89" i="15"/>
  <c r="Y89" i="15"/>
  <c r="W89" i="15"/>
  <c r="V89" i="15"/>
  <c r="U89" i="15"/>
  <c r="T89" i="15"/>
  <c r="S89" i="15"/>
  <c r="R89" i="15"/>
  <c r="Q89" i="15"/>
  <c r="P89" i="15"/>
  <c r="BE88" i="15"/>
  <c r="BE87" i="15"/>
  <c r="AF87" i="15"/>
  <c r="AE87" i="15"/>
  <c r="AD87" i="15"/>
  <c r="AC87" i="15"/>
  <c r="AB87" i="15"/>
  <c r="AA87" i="15"/>
  <c r="Z87" i="15"/>
  <c r="Y87" i="15"/>
  <c r="W87" i="15"/>
  <c r="V87" i="15"/>
  <c r="U87" i="15"/>
  <c r="T87" i="15"/>
  <c r="S87" i="15"/>
  <c r="R87" i="15"/>
  <c r="Q87" i="15"/>
  <c r="P87" i="15"/>
  <c r="BE86" i="15"/>
  <c r="BE85" i="15"/>
  <c r="AF85" i="15"/>
  <c r="AE85" i="15"/>
  <c r="AD85" i="15"/>
  <c r="AC85" i="15"/>
  <c r="AB85" i="15"/>
  <c r="AA85" i="15"/>
  <c r="Z85" i="15"/>
  <c r="Y85" i="15"/>
  <c r="W85" i="15"/>
  <c r="V85" i="15"/>
  <c r="U85" i="15"/>
  <c r="T85" i="15"/>
  <c r="S85" i="15"/>
  <c r="R85" i="15"/>
  <c r="Q85" i="15"/>
  <c r="P85" i="15"/>
  <c r="BE84" i="15"/>
  <c r="BE83" i="15"/>
  <c r="BE82" i="15"/>
  <c r="BE81" i="15"/>
  <c r="BE80" i="15"/>
  <c r="L80" i="15"/>
  <c r="K80" i="15"/>
  <c r="J80" i="15"/>
  <c r="I80" i="15"/>
  <c r="H80" i="15"/>
  <c r="G80" i="15"/>
  <c r="F80" i="15"/>
  <c r="E80" i="15"/>
  <c r="BE79" i="15"/>
  <c r="BE78" i="15"/>
  <c r="BE77" i="15"/>
  <c r="AF77" i="15"/>
  <c r="AE77" i="15"/>
  <c r="AD77" i="15"/>
  <c r="AC77" i="15"/>
  <c r="AB77" i="15"/>
  <c r="AA77" i="15"/>
  <c r="Z77" i="15"/>
  <c r="Y77" i="15"/>
  <c r="W77" i="15"/>
  <c r="V77" i="15"/>
  <c r="U77" i="15"/>
  <c r="T77" i="15"/>
  <c r="S77" i="15"/>
  <c r="R77" i="15"/>
  <c r="Q77" i="15"/>
  <c r="P77" i="15"/>
  <c r="BE76" i="15"/>
  <c r="AF75" i="15"/>
  <c r="AE75" i="15"/>
  <c r="AD75" i="15"/>
  <c r="AC75" i="15"/>
  <c r="AB75" i="15"/>
  <c r="AA75" i="15"/>
  <c r="Z75" i="15"/>
  <c r="Y75" i="15"/>
  <c r="W75" i="15"/>
  <c r="V75" i="15"/>
  <c r="U75" i="15"/>
  <c r="T75" i="15"/>
  <c r="S75" i="15"/>
  <c r="R75" i="15"/>
  <c r="Q75" i="15"/>
  <c r="P75" i="15"/>
  <c r="BE73" i="15"/>
  <c r="AF73" i="15"/>
  <c r="AE73" i="15"/>
  <c r="AD73" i="15"/>
  <c r="AC73" i="15"/>
  <c r="AB73" i="15"/>
  <c r="AA73" i="15"/>
  <c r="Z73" i="15"/>
  <c r="Y73" i="15"/>
  <c r="W73" i="15"/>
  <c r="V73" i="15"/>
  <c r="U73" i="15"/>
  <c r="T73" i="15"/>
  <c r="S73" i="15"/>
  <c r="R73" i="15"/>
  <c r="Q73" i="15"/>
  <c r="P73" i="15"/>
  <c r="BE72" i="15"/>
  <c r="BE71" i="15"/>
  <c r="AF71" i="15"/>
  <c r="AE71" i="15"/>
  <c r="AD71" i="15"/>
  <c r="AC71" i="15"/>
  <c r="AB71" i="15"/>
  <c r="AA71" i="15"/>
  <c r="Z71" i="15"/>
  <c r="Y71" i="15"/>
  <c r="W71" i="15"/>
  <c r="V71" i="15"/>
  <c r="U71" i="15"/>
  <c r="T71" i="15"/>
  <c r="S71" i="15"/>
  <c r="R71" i="15"/>
  <c r="Q71" i="15"/>
  <c r="P71" i="15"/>
  <c r="BE70" i="15"/>
  <c r="BE69" i="15"/>
  <c r="AF69" i="15"/>
  <c r="AE69" i="15"/>
  <c r="AD69" i="15"/>
  <c r="AC69" i="15"/>
  <c r="AB69" i="15"/>
  <c r="AA69" i="15"/>
  <c r="Z69" i="15"/>
  <c r="Y69" i="15"/>
  <c r="W69" i="15"/>
  <c r="V69" i="15"/>
  <c r="U69" i="15"/>
  <c r="T69" i="15"/>
  <c r="S69" i="15"/>
  <c r="R69" i="15"/>
  <c r="Q69" i="15"/>
  <c r="P69" i="15"/>
  <c r="BE68" i="15"/>
  <c r="BE67" i="15"/>
  <c r="AF67" i="15"/>
  <c r="AE67" i="15"/>
  <c r="AD67" i="15"/>
  <c r="AC67" i="15"/>
  <c r="AB67" i="15"/>
  <c r="AA67" i="15"/>
  <c r="Z67" i="15"/>
  <c r="Y67" i="15"/>
  <c r="W67" i="15"/>
  <c r="V67" i="15"/>
  <c r="U67" i="15"/>
  <c r="T67" i="15"/>
  <c r="S67" i="15"/>
  <c r="R67" i="15"/>
  <c r="Q67" i="15"/>
  <c r="P67" i="15"/>
  <c r="BE66" i="15"/>
  <c r="BE65" i="15"/>
  <c r="BE64" i="15"/>
  <c r="A64" i="15"/>
  <c r="BE63" i="15"/>
  <c r="BE62" i="15"/>
  <c r="L62" i="15"/>
  <c r="K62" i="15"/>
  <c r="J62" i="15"/>
  <c r="I62" i="15"/>
  <c r="H62" i="15"/>
  <c r="G62" i="15"/>
  <c r="F62" i="15"/>
  <c r="E62" i="15"/>
  <c r="BE61" i="15"/>
  <c r="BE60" i="15"/>
  <c r="BE59" i="15"/>
  <c r="BE58" i="15"/>
  <c r="BE57" i="15"/>
  <c r="BE56" i="15"/>
  <c r="BE55" i="15"/>
  <c r="BE54" i="15"/>
  <c r="BE53" i="15"/>
  <c r="BE52" i="15"/>
  <c r="BE51" i="15"/>
  <c r="BE50" i="15"/>
  <c r="BE49" i="15"/>
  <c r="BE48" i="15"/>
  <c r="BE47" i="15"/>
  <c r="BE46" i="15"/>
  <c r="BE45" i="15"/>
  <c r="BE44" i="15"/>
  <c r="BE43" i="15"/>
  <c r="BE42" i="15"/>
  <c r="BE41" i="15"/>
  <c r="BE40" i="15"/>
  <c r="BE39" i="15"/>
  <c r="BE38" i="15"/>
  <c r="BE35" i="15"/>
  <c r="BE34" i="15"/>
  <c r="BE33" i="15"/>
  <c r="BE32" i="15"/>
  <c r="BE29" i="15"/>
  <c r="BE28" i="15"/>
  <c r="BE27" i="15"/>
  <c r="BE26" i="15"/>
  <c r="A75" i="15"/>
  <c r="BE25" i="15"/>
  <c r="BE24" i="15"/>
  <c r="BE23" i="15"/>
  <c r="BE22" i="15"/>
  <c r="L22" i="15"/>
  <c r="E22" i="15"/>
  <c r="BE19" i="15"/>
  <c r="F19" i="15"/>
  <c r="E19" i="15"/>
  <c r="BE18" i="15"/>
  <c r="G18" i="15"/>
  <c r="F18" i="15"/>
  <c r="B80" i="15"/>
  <c r="A18" i="15"/>
  <c r="BE17" i="15"/>
  <c r="J17" i="15"/>
  <c r="I17" i="15"/>
  <c r="BE16" i="15"/>
  <c r="K16" i="15"/>
  <c r="J16" i="15"/>
  <c r="BE15" i="15"/>
  <c r="L15" i="15"/>
  <c r="E15" i="15"/>
  <c r="BE14" i="15"/>
  <c r="BE13" i="15"/>
  <c r="AH103" i="15"/>
  <c r="BE12" i="15"/>
  <c r="BE11" i="15"/>
  <c r="K11" i="15"/>
  <c r="BE10" i="15"/>
  <c r="A10" i="15"/>
  <c r="BE370" i="14"/>
  <c r="BE369" i="14"/>
  <c r="BE368" i="14"/>
  <c r="BE367" i="14"/>
  <c r="BE366" i="14"/>
  <c r="BE365" i="14"/>
  <c r="BE364" i="14"/>
  <c r="BE363" i="14"/>
  <c r="BE362" i="14"/>
  <c r="BE361" i="14"/>
  <c r="BE360" i="14"/>
  <c r="BE359" i="14"/>
  <c r="BE358" i="14"/>
  <c r="BE357" i="14"/>
  <c r="BE356" i="14"/>
  <c r="BE355" i="14"/>
  <c r="BE354" i="14"/>
  <c r="BE353" i="14"/>
  <c r="BE352" i="14"/>
  <c r="BE351" i="14"/>
  <c r="BE350" i="14"/>
  <c r="BE349" i="14"/>
  <c r="BE348" i="14"/>
  <c r="BE347" i="14"/>
  <c r="BE346" i="14"/>
  <c r="BE345" i="14"/>
  <c r="BE344" i="14"/>
  <c r="BE343" i="14"/>
  <c r="BE342" i="14"/>
  <c r="BE341" i="14"/>
  <c r="BE340" i="14"/>
  <c r="BE339" i="14"/>
  <c r="BE338" i="14"/>
  <c r="BE337" i="14"/>
  <c r="BE336" i="14"/>
  <c r="BE335" i="14"/>
  <c r="BE334" i="14"/>
  <c r="BE333" i="14"/>
  <c r="BE332" i="14"/>
  <c r="BE331" i="14"/>
  <c r="BE330" i="14"/>
  <c r="BE329" i="14"/>
  <c r="BE328" i="14"/>
  <c r="BE327" i="14"/>
  <c r="BE326" i="14"/>
  <c r="BE325" i="14"/>
  <c r="BE324" i="14"/>
  <c r="BE323" i="14"/>
  <c r="BE322" i="14"/>
  <c r="BE321" i="14"/>
  <c r="BE320" i="14"/>
  <c r="BE319" i="14"/>
  <c r="BE318" i="14"/>
  <c r="BE317" i="14"/>
  <c r="BE316" i="14"/>
  <c r="BE315" i="14"/>
  <c r="BE314" i="14"/>
  <c r="BE313" i="14"/>
  <c r="BE312" i="14"/>
  <c r="BE311" i="14"/>
  <c r="BE310" i="14"/>
  <c r="BE309" i="14"/>
  <c r="BE308" i="14"/>
  <c r="BE307" i="14"/>
  <c r="BE306" i="14"/>
  <c r="BE305" i="14"/>
  <c r="BE304" i="14"/>
  <c r="BE303" i="14"/>
  <c r="BE302" i="14"/>
  <c r="BE301" i="14"/>
  <c r="BE300" i="14"/>
  <c r="BE299" i="14"/>
  <c r="BE298" i="14"/>
  <c r="BE297" i="14"/>
  <c r="BE296" i="14"/>
  <c r="BE295" i="14"/>
  <c r="BE294" i="14"/>
  <c r="BE293" i="14"/>
  <c r="BE292" i="14"/>
  <c r="BE291" i="14"/>
  <c r="BE290" i="14"/>
  <c r="BE289" i="14"/>
  <c r="BE288" i="14"/>
  <c r="BE287" i="14"/>
  <c r="BE286" i="14"/>
  <c r="BE285" i="14"/>
  <c r="BE284" i="14"/>
  <c r="BE283" i="14"/>
  <c r="BE282" i="14"/>
  <c r="BE281" i="14"/>
  <c r="BE280" i="14"/>
  <c r="BE279" i="14"/>
  <c r="BE278" i="14"/>
  <c r="BE277" i="14"/>
  <c r="BE276" i="14"/>
  <c r="BE275" i="14"/>
  <c r="BE274" i="14"/>
  <c r="BE273" i="14"/>
  <c r="BE272" i="14"/>
  <c r="BE271" i="14"/>
  <c r="BE270" i="14"/>
  <c r="BE269" i="14"/>
  <c r="BE268" i="14"/>
  <c r="BE267" i="14"/>
  <c r="BE266" i="14"/>
  <c r="BE265" i="14"/>
  <c r="BE264" i="14"/>
  <c r="BE263" i="14"/>
  <c r="BE262" i="14"/>
  <c r="BE261" i="14"/>
  <c r="BE260" i="14"/>
  <c r="BE259" i="14"/>
  <c r="BE258" i="14"/>
  <c r="BE257" i="14"/>
  <c r="BE256" i="14"/>
  <c r="BE255" i="14"/>
  <c r="BE254" i="14"/>
  <c r="BE253" i="14"/>
  <c r="BE252" i="14"/>
  <c r="BE251" i="14"/>
  <c r="BE250" i="14"/>
  <c r="BE249" i="14"/>
  <c r="BE248" i="14"/>
  <c r="BE247" i="14"/>
  <c r="BE246" i="14"/>
  <c r="BE245" i="14"/>
  <c r="BE244" i="14"/>
  <c r="BE243" i="14"/>
  <c r="BE242" i="14"/>
  <c r="BE241" i="14"/>
  <c r="BE240" i="14"/>
  <c r="BE239" i="14"/>
  <c r="BE238" i="14"/>
  <c r="BE237" i="14"/>
  <c r="BE236" i="14"/>
  <c r="BE235" i="14"/>
  <c r="BE234" i="14"/>
  <c r="BE233" i="14"/>
  <c r="BE232" i="14"/>
  <c r="BE231" i="14"/>
  <c r="BE230" i="14"/>
  <c r="BE229" i="14"/>
  <c r="BE228" i="14"/>
  <c r="BE227" i="14"/>
  <c r="BE226" i="14"/>
  <c r="BE225" i="14"/>
  <c r="BE224" i="14"/>
  <c r="BE223" i="14"/>
  <c r="BE222" i="14"/>
  <c r="BE221" i="14"/>
  <c r="BE220" i="14"/>
  <c r="BE219" i="14"/>
  <c r="BE218" i="14"/>
  <c r="BE217" i="14"/>
  <c r="BE216" i="14"/>
  <c r="BE215" i="14"/>
  <c r="BE214" i="14"/>
  <c r="BE213" i="14"/>
  <c r="BE212" i="14"/>
  <c r="BE211" i="14"/>
  <c r="BE210" i="14"/>
  <c r="BE209" i="14"/>
  <c r="BE208" i="14"/>
  <c r="BE207" i="14"/>
  <c r="BE206" i="14"/>
  <c r="BE205" i="14"/>
  <c r="BE204" i="14"/>
  <c r="BE203" i="14"/>
  <c r="BE202" i="14"/>
  <c r="BE201" i="14"/>
  <c r="BE200" i="14"/>
  <c r="BE199" i="14"/>
  <c r="L199" i="14"/>
  <c r="K199" i="14"/>
  <c r="J199" i="14"/>
  <c r="I199" i="14"/>
  <c r="H199" i="14"/>
  <c r="G199" i="14"/>
  <c r="F199" i="14"/>
  <c r="E199" i="14"/>
  <c r="BE198" i="14"/>
  <c r="L198" i="14"/>
  <c r="K198" i="14"/>
  <c r="J198" i="14"/>
  <c r="I198" i="14"/>
  <c r="H198" i="14"/>
  <c r="G198" i="14"/>
  <c r="F198" i="14"/>
  <c r="E198" i="14"/>
  <c r="BE197" i="14"/>
  <c r="BE196" i="14"/>
  <c r="L196" i="14"/>
  <c r="K196" i="14"/>
  <c r="J196" i="14"/>
  <c r="I196" i="14"/>
  <c r="H196" i="14"/>
  <c r="G196" i="14"/>
  <c r="F196" i="14"/>
  <c r="E196" i="14"/>
  <c r="BE195" i="14"/>
  <c r="L195" i="14"/>
  <c r="K195" i="14"/>
  <c r="J195" i="14"/>
  <c r="I195" i="14"/>
  <c r="H195" i="14"/>
  <c r="G195" i="14"/>
  <c r="F195" i="14"/>
  <c r="E195" i="14"/>
  <c r="BE194" i="14"/>
  <c r="BE193" i="14"/>
  <c r="BE192" i="14"/>
  <c r="BE191" i="14"/>
  <c r="BE190" i="14"/>
  <c r="BE189" i="14"/>
  <c r="BE188" i="14"/>
  <c r="BE187" i="14"/>
  <c r="J187" i="14"/>
  <c r="I187" i="14"/>
  <c r="H187" i="14"/>
  <c r="G187" i="14"/>
  <c r="F187" i="14"/>
  <c r="E187" i="14"/>
  <c r="BE186" i="14"/>
  <c r="BE185" i="14"/>
  <c r="BE184" i="14"/>
  <c r="BE183" i="14"/>
  <c r="BE182" i="14"/>
  <c r="BE181" i="14"/>
  <c r="I181" i="14"/>
  <c r="BE180" i="14"/>
  <c r="J180" i="14"/>
  <c r="I180" i="14"/>
  <c r="H180" i="14"/>
  <c r="G180" i="14"/>
  <c r="F180" i="14"/>
  <c r="E180" i="14"/>
  <c r="BE179" i="14"/>
  <c r="BE178" i="14"/>
  <c r="BE177" i="14"/>
  <c r="BE176" i="14"/>
  <c r="BE175" i="14"/>
  <c r="BE174" i="14"/>
  <c r="BE173" i="14"/>
  <c r="BE172" i="14"/>
  <c r="L172" i="14"/>
  <c r="K172" i="14"/>
  <c r="J188" i="14" s="1"/>
  <c r="J172" i="14"/>
  <c r="I188" i="14" s="1"/>
  <c r="I172" i="14"/>
  <c r="H181" i="14" s="1"/>
  <c r="H172" i="14"/>
  <c r="H188" i="14" s="1"/>
  <c r="G172" i="14"/>
  <c r="G188" i="14" s="1"/>
  <c r="F172" i="14"/>
  <c r="E172" i="14"/>
  <c r="BE171" i="14"/>
  <c r="BE170" i="14"/>
  <c r="BE169" i="14"/>
  <c r="BE168" i="14"/>
  <c r="BE167" i="14"/>
  <c r="BE166" i="14"/>
  <c r="S166" i="14"/>
  <c r="BE165" i="14"/>
  <c r="BE164" i="14"/>
  <c r="S164" i="14"/>
  <c r="BE163" i="14"/>
  <c r="BE162" i="14"/>
  <c r="S162" i="14"/>
  <c r="BE161" i="14"/>
  <c r="BE160" i="14"/>
  <c r="S160" i="14"/>
  <c r="BE159" i="14"/>
  <c r="BE158" i="14"/>
  <c r="S158" i="14"/>
  <c r="BE157" i="14"/>
  <c r="BE156" i="14"/>
  <c r="BE155" i="14"/>
  <c r="S155" i="14"/>
  <c r="S154" i="14" s="1"/>
  <c r="BE153" i="14"/>
  <c r="S153" i="14"/>
  <c r="BE152" i="14"/>
  <c r="BE151" i="14"/>
  <c r="BE150" i="14"/>
  <c r="BE149" i="14"/>
  <c r="AF149" i="14"/>
  <c r="AE149" i="14"/>
  <c r="AD149" i="14"/>
  <c r="AC149" i="14"/>
  <c r="AB149" i="14"/>
  <c r="AA149" i="14"/>
  <c r="Z149" i="14"/>
  <c r="Y149" i="14"/>
  <c r="W149" i="14"/>
  <c r="V149" i="14"/>
  <c r="U149" i="14"/>
  <c r="T149" i="14"/>
  <c r="S149" i="14"/>
  <c r="R149" i="14"/>
  <c r="Q149" i="14"/>
  <c r="P149" i="14"/>
  <c r="BE148" i="14"/>
  <c r="BE147" i="14"/>
  <c r="AF147" i="14"/>
  <c r="AE147" i="14"/>
  <c r="AD147" i="14"/>
  <c r="AC147" i="14"/>
  <c r="AB147" i="14"/>
  <c r="AA147" i="14"/>
  <c r="Z147" i="14"/>
  <c r="Y147" i="14"/>
  <c r="W147" i="14"/>
  <c r="V147" i="14"/>
  <c r="U147" i="14"/>
  <c r="T147" i="14"/>
  <c r="S147" i="14"/>
  <c r="R147" i="14"/>
  <c r="Q147" i="14"/>
  <c r="P147" i="14"/>
  <c r="BE146" i="14"/>
  <c r="BE145" i="14"/>
  <c r="AF145" i="14"/>
  <c r="AE145" i="14"/>
  <c r="AD145" i="14"/>
  <c r="AC145" i="14"/>
  <c r="AB145" i="14"/>
  <c r="AA145" i="14"/>
  <c r="Z145" i="14"/>
  <c r="Y145" i="14"/>
  <c r="W145" i="14"/>
  <c r="V145" i="14"/>
  <c r="U145" i="14"/>
  <c r="T145" i="14"/>
  <c r="S145" i="14"/>
  <c r="R145" i="14"/>
  <c r="Q145" i="14"/>
  <c r="P145" i="14"/>
  <c r="BE144" i="14"/>
  <c r="BE143" i="14"/>
  <c r="AF143" i="14"/>
  <c r="AE143" i="14"/>
  <c r="AD143" i="14"/>
  <c r="AC143" i="14"/>
  <c r="AB143" i="14"/>
  <c r="AA143" i="14"/>
  <c r="Z143" i="14"/>
  <c r="Y143" i="14"/>
  <c r="W143" i="14"/>
  <c r="V143" i="14"/>
  <c r="U143" i="14"/>
  <c r="T143" i="14"/>
  <c r="S143" i="14"/>
  <c r="R143" i="14"/>
  <c r="Q143" i="14"/>
  <c r="P143" i="14"/>
  <c r="BE142" i="14"/>
  <c r="BE141" i="14"/>
  <c r="AF141" i="14"/>
  <c r="AE141" i="14"/>
  <c r="AD141" i="14"/>
  <c r="AC141" i="14"/>
  <c r="AB141" i="14"/>
  <c r="AA141" i="14"/>
  <c r="Z141" i="14"/>
  <c r="Y141" i="14"/>
  <c r="W141" i="14"/>
  <c r="V141" i="14"/>
  <c r="U141" i="14"/>
  <c r="T141" i="14"/>
  <c r="S141" i="14"/>
  <c r="R141" i="14"/>
  <c r="Q141" i="14"/>
  <c r="P141" i="14"/>
  <c r="BE140" i="14"/>
  <c r="AF139" i="14"/>
  <c r="AE139" i="14"/>
  <c r="AD139" i="14"/>
  <c r="AC139" i="14"/>
  <c r="AB139" i="14"/>
  <c r="AA139" i="14"/>
  <c r="Z139" i="14"/>
  <c r="Y139" i="14"/>
  <c r="W139" i="14"/>
  <c r="V139" i="14"/>
  <c r="U139" i="14"/>
  <c r="T139" i="14"/>
  <c r="S139" i="14"/>
  <c r="R139" i="14"/>
  <c r="Q139" i="14"/>
  <c r="P139" i="14"/>
  <c r="BE137" i="14"/>
  <c r="BE136" i="14"/>
  <c r="BE135" i="14"/>
  <c r="BE134" i="14"/>
  <c r="L134" i="14"/>
  <c r="K134" i="14"/>
  <c r="J134" i="14"/>
  <c r="I134" i="14"/>
  <c r="H134" i="14"/>
  <c r="G134" i="14"/>
  <c r="F134" i="14"/>
  <c r="E134" i="14"/>
  <c r="BE133" i="14"/>
  <c r="BE132" i="14"/>
  <c r="BE131" i="14"/>
  <c r="BE130" i="14"/>
  <c r="BE129" i="14"/>
  <c r="BE128" i="14"/>
  <c r="BE127" i="14"/>
  <c r="BE126" i="14"/>
  <c r="BE125" i="14"/>
  <c r="BE124" i="14"/>
  <c r="BE121" i="14"/>
  <c r="BE120" i="14"/>
  <c r="BE119" i="14"/>
  <c r="BE118" i="14"/>
  <c r="BE117" i="14"/>
  <c r="BE116" i="14"/>
  <c r="L116" i="14"/>
  <c r="K116" i="14"/>
  <c r="J116" i="14"/>
  <c r="I116" i="14"/>
  <c r="H116" i="14"/>
  <c r="G116" i="14"/>
  <c r="F116" i="14"/>
  <c r="E116" i="14"/>
  <c r="BE115" i="14"/>
  <c r="BE114" i="14"/>
  <c r="BE113" i="14"/>
  <c r="BE112" i="14"/>
  <c r="BE111" i="14"/>
  <c r="BE110" i="14"/>
  <c r="BE109" i="14"/>
  <c r="BE108" i="14"/>
  <c r="BE105" i="14"/>
  <c r="BE104" i="14"/>
  <c r="BE103" i="14"/>
  <c r="BE102" i="14"/>
  <c r="BE101" i="14"/>
  <c r="BE100" i="14"/>
  <c r="A100" i="14"/>
  <c r="BE99" i="14"/>
  <c r="BE98" i="14"/>
  <c r="L98" i="14"/>
  <c r="K98" i="14"/>
  <c r="J98" i="14"/>
  <c r="I98" i="14"/>
  <c r="H98" i="14"/>
  <c r="G98" i="14"/>
  <c r="F98" i="14"/>
  <c r="E98" i="14"/>
  <c r="BE97" i="14"/>
  <c r="BE96" i="14"/>
  <c r="BE95" i="14"/>
  <c r="AF95" i="14"/>
  <c r="AE95" i="14"/>
  <c r="AD95" i="14"/>
  <c r="AC95" i="14"/>
  <c r="AB95" i="14"/>
  <c r="AA95" i="14"/>
  <c r="Z95" i="14"/>
  <c r="Y95" i="14"/>
  <c r="W95" i="14"/>
  <c r="V95" i="14"/>
  <c r="U95" i="14"/>
  <c r="T95" i="14"/>
  <c r="S95" i="14"/>
  <c r="R95" i="14"/>
  <c r="Q95" i="14"/>
  <c r="P95" i="14"/>
  <c r="BE94" i="14"/>
  <c r="BE93" i="14"/>
  <c r="AF93" i="14"/>
  <c r="AE93" i="14"/>
  <c r="AD93" i="14"/>
  <c r="AC93" i="14"/>
  <c r="AB93" i="14"/>
  <c r="AA93" i="14"/>
  <c r="Z93" i="14"/>
  <c r="Y93" i="14"/>
  <c r="W93" i="14"/>
  <c r="V93" i="14"/>
  <c r="U93" i="14"/>
  <c r="T93" i="14"/>
  <c r="S93" i="14"/>
  <c r="R93" i="14"/>
  <c r="Q93" i="14"/>
  <c r="P93" i="14"/>
  <c r="BE92" i="14"/>
  <c r="AF91" i="14"/>
  <c r="AE91" i="14"/>
  <c r="AD91" i="14"/>
  <c r="AC91" i="14"/>
  <c r="AB91" i="14"/>
  <c r="AA91" i="14"/>
  <c r="Z91" i="14"/>
  <c r="Y91" i="14"/>
  <c r="W91" i="14"/>
  <c r="V91" i="14"/>
  <c r="U91" i="14"/>
  <c r="T91" i="14"/>
  <c r="S91" i="14"/>
  <c r="R91" i="14"/>
  <c r="Q91" i="14"/>
  <c r="P91" i="14"/>
  <c r="BE89" i="14"/>
  <c r="AF89" i="14"/>
  <c r="AE89" i="14"/>
  <c r="AD89" i="14"/>
  <c r="AC89" i="14"/>
  <c r="AB89" i="14"/>
  <c r="AA89" i="14"/>
  <c r="Z89" i="14"/>
  <c r="Y89" i="14"/>
  <c r="W89" i="14"/>
  <c r="V89" i="14"/>
  <c r="U89" i="14"/>
  <c r="T89" i="14"/>
  <c r="S89" i="14"/>
  <c r="R89" i="14"/>
  <c r="Q89" i="14"/>
  <c r="P89" i="14"/>
  <c r="BE88" i="14"/>
  <c r="BE87" i="14"/>
  <c r="AF87" i="14"/>
  <c r="AE87" i="14"/>
  <c r="AD87" i="14"/>
  <c r="AC87" i="14"/>
  <c r="AB87" i="14"/>
  <c r="AA87" i="14"/>
  <c r="Z87" i="14"/>
  <c r="Y87" i="14"/>
  <c r="W87" i="14"/>
  <c r="V87" i="14"/>
  <c r="U87" i="14"/>
  <c r="T87" i="14"/>
  <c r="S87" i="14"/>
  <c r="R87" i="14"/>
  <c r="Q87" i="14"/>
  <c r="P87" i="14"/>
  <c r="BE86" i="14"/>
  <c r="BE85" i="14"/>
  <c r="AF85" i="14"/>
  <c r="AE85" i="14"/>
  <c r="AD85" i="14"/>
  <c r="AC85" i="14"/>
  <c r="AB85" i="14"/>
  <c r="AA85" i="14"/>
  <c r="Z85" i="14"/>
  <c r="Y85" i="14"/>
  <c r="W85" i="14"/>
  <c r="V85" i="14"/>
  <c r="U85" i="14"/>
  <c r="T85" i="14"/>
  <c r="S85" i="14"/>
  <c r="R85" i="14"/>
  <c r="Q85" i="14"/>
  <c r="P85" i="14"/>
  <c r="BE84" i="14"/>
  <c r="BE83" i="14"/>
  <c r="BE82" i="14"/>
  <c r="BE81" i="14"/>
  <c r="BE80" i="14"/>
  <c r="L80" i="14"/>
  <c r="K80" i="14"/>
  <c r="J80" i="14"/>
  <c r="I80" i="14"/>
  <c r="H80" i="14"/>
  <c r="G80" i="14"/>
  <c r="F80" i="14"/>
  <c r="E80" i="14"/>
  <c r="BE79" i="14"/>
  <c r="BE78" i="14"/>
  <c r="BE77" i="14"/>
  <c r="AF77" i="14"/>
  <c r="AE77" i="14"/>
  <c r="AD77" i="14"/>
  <c r="AC77" i="14"/>
  <c r="AB77" i="14"/>
  <c r="AA77" i="14"/>
  <c r="Z77" i="14"/>
  <c r="Y77" i="14"/>
  <c r="W77" i="14"/>
  <c r="V77" i="14"/>
  <c r="U77" i="14"/>
  <c r="T77" i="14"/>
  <c r="S77" i="14"/>
  <c r="R77" i="14"/>
  <c r="Q77" i="14"/>
  <c r="P77" i="14"/>
  <c r="BE76" i="14"/>
  <c r="AF75" i="14"/>
  <c r="AE75" i="14"/>
  <c r="AD75" i="14"/>
  <c r="AC75" i="14"/>
  <c r="AB75" i="14"/>
  <c r="AA75" i="14"/>
  <c r="Z75" i="14"/>
  <c r="Y75" i="14"/>
  <c r="W75" i="14"/>
  <c r="V75" i="14"/>
  <c r="U75" i="14"/>
  <c r="T75" i="14"/>
  <c r="S75" i="14"/>
  <c r="R75" i="14"/>
  <c r="Q75" i="14"/>
  <c r="P75" i="14"/>
  <c r="BE73" i="14"/>
  <c r="AF73" i="14"/>
  <c r="AE73" i="14"/>
  <c r="AD73" i="14"/>
  <c r="AC73" i="14"/>
  <c r="AB73" i="14"/>
  <c r="AA73" i="14"/>
  <c r="Z73" i="14"/>
  <c r="Y73" i="14"/>
  <c r="W73" i="14"/>
  <c r="V73" i="14"/>
  <c r="U73" i="14"/>
  <c r="T73" i="14"/>
  <c r="S73" i="14"/>
  <c r="R73" i="14"/>
  <c r="Q73" i="14"/>
  <c r="P73" i="14"/>
  <c r="BE72" i="14"/>
  <c r="BE71" i="14"/>
  <c r="AF71" i="14"/>
  <c r="AE71" i="14"/>
  <c r="AD71" i="14"/>
  <c r="AC71" i="14"/>
  <c r="AB71" i="14"/>
  <c r="AA71" i="14"/>
  <c r="Z71" i="14"/>
  <c r="Y71" i="14"/>
  <c r="W71" i="14"/>
  <c r="V71" i="14"/>
  <c r="U71" i="14"/>
  <c r="T71" i="14"/>
  <c r="S71" i="14"/>
  <c r="R71" i="14"/>
  <c r="Q71" i="14"/>
  <c r="P71" i="14"/>
  <c r="BE70" i="14"/>
  <c r="BE69" i="14"/>
  <c r="AF69" i="14"/>
  <c r="AE69" i="14"/>
  <c r="AD69" i="14"/>
  <c r="AC69" i="14"/>
  <c r="AB69" i="14"/>
  <c r="AA69" i="14"/>
  <c r="Z69" i="14"/>
  <c r="Y69" i="14"/>
  <c r="W69" i="14"/>
  <c r="V69" i="14"/>
  <c r="U69" i="14"/>
  <c r="T69" i="14"/>
  <c r="S69" i="14"/>
  <c r="R69" i="14"/>
  <c r="Q69" i="14"/>
  <c r="P69" i="14"/>
  <c r="BE68" i="14"/>
  <c r="BE67" i="14"/>
  <c r="AF67" i="14"/>
  <c r="AE67" i="14"/>
  <c r="AD67" i="14"/>
  <c r="AC67" i="14"/>
  <c r="AB67" i="14"/>
  <c r="AA67" i="14"/>
  <c r="Z67" i="14"/>
  <c r="Y67" i="14"/>
  <c r="W67" i="14"/>
  <c r="V67" i="14"/>
  <c r="U67" i="14"/>
  <c r="T67" i="14"/>
  <c r="S67" i="14"/>
  <c r="R67" i="14"/>
  <c r="Q67" i="14"/>
  <c r="P67" i="14"/>
  <c r="BE66" i="14"/>
  <c r="BE65" i="14"/>
  <c r="BE64" i="14"/>
  <c r="BE63" i="14"/>
  <c r="BE62" i="14"/>
  <c r="L62" i="14"/>
  <c r="K62" i="14"/>
  <c r="J62" i="14"/>
  <c r="I62" i="14"/>
  <c r="H62" i="14"/>
  <c r="G62" i="14"/>
  <c r="F62" i="14"/>
  <c r="E62" i="14"/>
  <c r="BE61" i="14"/>
  <c r="BE60" i="14"/>
  <c r="BE59" i="14"/>
  <c r="BE58" i="14"/>
  <c r="BE57" i="14"/>
  <c r="BE56" i="14"/>
  <c r="BE55" i="14"/>
  <c r="BE54" i="14"/>
  <c r="BE53" i="14"/>
  <c r="BE52" i="14"/>
  <c r="BE51" i="14"/>
  <c r="BE50" i="14"/>
  <c r="BE49" i="14"/>
  <c r="BE48" i="14"/>
  <c r="BE47" i="14"/>
  <c r="BE46" i="14"/>
  <c r="BE45" i="14"/>
  <c r="BE44" i="14"/>
  <c r="BE43" i="14"/>
  <c r="BE42" i="14"/>
  <c r="BE41" i="14"/>
  <c r="BE40" i="14"/>
  <c r="BE39" i="14"/>
  <c r="BE38" i="14"/>
  <c r="BE35" i="14"/>
  <c r="BE34" i="14"/>
  <c r="BE33" i="14"/>
  <c r="BE32" i="14"/>
  <c r="BE29" i="14"/>
  <c r="BE28" i="14"/>
  <c r="BE27" i="14"/>
  <c r="BE26" i="14"/>
  <c r="BE25" i="14"/>
  <c r="BE24" i="14"/>
  <c r="BE23" i="14"/>
  <c r="BE22" i="14"/>
  <c r="BE19" i="14"/>
  <c r="BE18" i="14"/>
  <c r="A18" i="14"/>
  <c r="BE17" i="14"/>
  <c r="BE16" i="14"/>
  <c r="BE15" i="14"/>
  <c r="BE14" i="14"/>
  <c r="BE13" i="14"/>
  <c r="BE12" i="14"/>
  <c r="BE11" i="14"/>
  <c r="N65" i="14"/>
  <c r="BE10" i="14"/>
  <c r="BE368" i="13"/>
  <c r="BE367" i="13"/>
  <c r="BE366" i="13"/>
  <c r="BE365" i="13"/>
  <c r="BE364" i="13"/>
  <c r="BE363" i="13"/>
  <c r="BE362" i="13"/>
  <c r="BE361" i="13"/>
  <c r="BE360" i="13"/>
  <c r="BE359" i="13"/>
  <c r="BE358" i="13"/>
  <c r="BE357" i="13"/>
  <c r="BE356" i="13"/>
  <c r="BE355" i="13"/>
  <c r="BE354" i="13"/>
  <c r="BE353" i="13"/>
  <c r="BE352" i="13"/>
  <c r="BE351" i="13"/>
  <c r="BE350" i="13"/>
  <c r="BE349" i="13"/>
  <c r="BE348" i="13"/>
  <c r="BE347" i="13"/>
  <c r="BE346" i="13"/>
  <c r="BE345" i="13"/>
  <c r="BE344" i="13"/>
  <c r="BE343" i="13"/>
  <c r="BE342" i="13"/>
  <c r="BE341" i="13"/>
  <c r="BE340" i="13"/>
  <c r="BE339" i="13"/>
  <c r="BE338" i="13"/>
  <c r="BE337" i="13"/>
  <c r="BE336" i="13"/>
  <c r="BE335" i="13"/>
  <c r="BE334" i="13"/>
  <c r="BE333" i="13"/>
  <c r="BE332" i="13"/>
  <c r="BE331" i="13"/>
  <c r="BE330" i="13"/>
  <c r="BE329" i="13"/>
  <c r="BE328" i="13"/>
  <c r="BE327" i="13"/>
  <c r="BE326" i="13"/>
  <c r="BE325" i="13"/>
  <c r="BE324" i="13"/>
  <c r="BE323" i="13"/>
  <c r="BE322" i="13"/>
  <c r="BE321" i="13"/>
  <c r="BE320" i="13"/>
  <c r="BE319" i="13"/>
  <c r="BE318" i="13"/>
  <c r="BE317" i="13"/>
  <c r="BE316" i="13"/>
  <c r="BE315" i="13"/>
  <c r="BE314" i="13"/>
  <c r="BE313" i="13"/>
  <c r="BE312" i="13"/>
  <c r="BE311" i="13"/>
  <c r="BE310" i="13"/>
  <c r="BE309" i="13"/>
  <c r="BE308" i="13"/>
  <c r="BE307" i="13"/>
  <c r="BE306" i="13"/>
  <c r="BE305" i="13"/>
  <c r="BE304" i="13"/>
  <c r="BE303" i="13"/>
  <c r="BE302" i="13"/>
  <c r="BE301" i="13"/>
  <c r="BE300" i="13"/>
  <c r="BE299" i="13"/>
  <c r="BE298" i="13"/>
  <c r="BE297" i="13"/>
  <c r="BE296" i="13"/>
  <c r="BE295" i="13"/>
  <c r="BE294" i="13"/>
  <c r="BE293" i="13"/>
  <c r="BE292" i="13"/>
  <c r="BE291" i="13"/>
  <c r="BE290" i="13"/>
  <c r="BE289" i="13"/>
  <c r="BE288" i="13"/>
  <c r="BE287" i="13"/>
  <c r="BE286" i="13"/>
  <c r="BE285" i="13"/>
  <c r="BE284" i="13"/>
  <c r="BE283" i="13"/>
  <c r="BE282" i="13"/>
  <c r="BE281" i="13"/>
  <c r="BE280" i="13"/>
  <c r="BE279" i="13"/>
  <c r="BE278" i="13"/>
  <c r="BE277" i="13"/>
  <c r="BE276" i="13"/>
  <c r="BE275" i="13"/>
  <c r="BE274" i="13"/>
  <c r="BE273" i="13"/>
  <c r="BE272" i="13"/>
  <c r="BE271" i="13"/>
  <c r="BE270" i="13"/>
  <c r="BE269" i="13"/>
  <c r="BE268" i="13"/>
  <c r="BE267" i="13"/>
  <c r="BE266" i="13"/>
  <c r="BE265" i="13"/>
  <c r="BE264" i="13"/>
  <c r="BE263" i="13"/>
  <c r="BE262" i="13"/>
  <c r="BE261" i="13"/>
  <c r="BE260" i="13"/>
  <c r="BE259" i="13"/>
  <c r="BE258" i="13"/>
  <c r="BE257" i="13"/>
  <c r="BE256" i="13"/>
  <c r="BE255" i="13"/>
  <c r="BE254" i="13"/>
  <c r="BE253" i="13"/>
  <c r="BE252" i="13"/>
  <c r="BE251" i="13"/>
  <c r="BE250" i="13"/>
  <c r="BE249" i="13"/>
  <c r="BE248" i="13"/>
  <c r="BE247" i="13"/>
  <c r="BE246" i="13"/>
  <c r="BE245" i="13"/>
  <c r="BE244" i="13"/>
  <c r="BE243" i="13"/>
  <c r="BE242" i="13"/>
  <c r="BE241" i="13"/>
  <c r="BE240" i="13"/>
  <c r="BE239" i="13"/>
  <c r="BE238" i="13"/>
  <c r="BE237" i="13"/>
  <c r="BE236" i="13"/>
  <c r="BE235" i="13"/>
  <c r="BE234" i="13"/>
  <c r="BE233" i="13"/>
  <c r="BE232" i="13"/>
  <c r="BE231" i="13"/>
  <c r="BE230" i="13"/>
  <c r="BE229" i="13"/>
  <c r="BE228" i="13"/>
  <c r="BE227" i="13"/>
  <c r="BE226" i="13"/>
  <c r="BE225" i="13"/>
  <c r="BE224" i="13"/>
  <c r="BE223" i="13"/>
  <c r="BE222" i="13"/>
  <c r="BE221" i="13"/>
  <c r="BE220" i="13"/>
  <c r="BE219" i="13"/>
  <c r="BE218" i="13"/>
  <c r="BE217" i="13"/>
  <c r="BE216" i="13"/>
  <c r="BE215" i="13"/>
  <c r="BE214" i="13"/>
  <c r="BE213" i="13"/>
  <c r="BE212" i="13"/>
  <c r="BE211" i="13"/>
  <c r="BE210" i="13"/>
  <c r="BE209" i="13"/>
  <c r="BE208" i="13"/>
  <c r="BE207" i="13"/>
  <c r="BE206" i="13"/>
  <c r="BE205" i="13"/>
  <c r="BE204" i="13"/>
  <c r="BE203" i="13"/>
  <c r="BE202" i="13"/>
  <c r="BE201" i="13"/>
  <c r="BE200" i="13"/>
  <c r="BE199" i="13"/>
  <c r="BE198" i="13"/>
  <c r="BE197" i="13"/>
  <c r="L197" i="13"/>
  <c r="K197" i="13"/>
  <c r="J197" i="13"/>
  <c r="I197" i="13"/>
  <c r="H197" i="13"/>
  <c r="G197" i="13"/>
  <c r="F197" i="13"/>
  <c r="E197" i="13"/>
  <c r="BE196" i="13"/>
  <c r="L196" i="13"/>
  <c r="K196" i="13"/>
  <c r="J196" i="13"/>
  <c r="I196" i="13"/>
  <c r="H196" i="13"/>
  <c r="G196" i="13"/>
  <c r="F196" i="13"/>
  <c r="E196" i="13"/>
  <c r="BE195" i="13"/>
  <c r="BE194" i="13"/>
  <c r="L194" i="13"/>
  <c r="K194" i="13"/>
  <c r="J194" i="13"/>
  <c r="I194" i="13"/>
  <c r="H194" i="13"/>
  <c r="G194" i="13"/>
  <c r="F194" i="13"/>
  <c r="E194" i="13"/>
  <c r="BE193" i="13"/>
  <c r="L193" i="13"/>
  <c r="K193" i="13"/>
  <c r="J193" i="13"/>
  <c r="I193" i="13"/>
  <c r="H193" i="13"/>
  <c r="G193" i="13"/>
  <c r="F193" i="13"/>
  <c r="E193" i="13"/>
  <c r="BE192" i="13"/>
  <c r="BE191" i="13"/>
  <c r="BE190" i="13"/>
  <c r="BE189" i="13"/>
  <c r="BE188" i="13"/>
  <c r="BE187" i="13"/>
  <c r="BE186" i="13"/>
  <c r="BE185" i="13"/>
  <c r="J185" i="13"/>
  <c r="I185" i="13"/>
  <c r="H185" i="13"/>
  <c r="G185" i="13"/>
  <c r="F185" i="13"/>
  <c r="E185" i="13"/>
  <c r="BE184" i="13"/>
  <c r="BE183" i="13"/>
  <c r="BE182" i="13"/>
  <c r="BE181" i="13"/>
  <c r="BE180" i="13"/>
  <c r="BE179" i="13"/>
  <c r="BE178" i="13"/>
  <c r="J178" i="13"/>
  <c r="I178" i="13"/>
  <c r="H178" i="13"/>
  <c r="G178" i="13"/>
  <c r="F178" i="13"/>
  <c r="E178" i="13"/>
  <c r="BE177" i="13"/>
  <c r="BE176" i="13"/>
  <c r="BE175" i="13"/>
  <c r="BE174" i="13"/>
  <c r="BE173" i="13"/>
  <c r="BE172" i="13"/>
  <c r="BE171" i="13"/>
  <c r="BE170" i="13"/>
  <c r="L170" i="13"/>
  <c r="K170" i="13"/>
  <c r="J170" i="13"/>
  <c r="I186" i="13" s="1"/>
  <c r="I170" i="13"/>
  <c r="H179" i="13" s="1"/>
  <c r="H170" i="13"/>
  <c r="G170" i="13"/>
  <c r="G186" i="13" s="1"/>
  <c r="F170" i="13"/>
  <c r="E170" i="13"/>
  <c r="BE169" i="13"/>
  <c r="BE168" i="13"/>
  <c r="BE167" i="13"/>
  <c r="BE166" i="13"/>
  <c r="BE165" i="13"/>
  <c r="BE164" i="13"/>
  <c r="S164" i="13"/>
  <c r="BE163" i="13"/>
  <c r="BE162" i="13"/>
  <c r="S162" i="13"/>
  <c r="BE161" i="13"/>
  <c r="BE160" i="13"/>
  <c r="S160" i="13"/>
  <c r="BE159" i="13"/>
  <c r="BE158" i="13"/>
  <c r="S158" i="13"/>
  <c r="BE157" i="13"/>
  <c r="BE156" i="13"/>
  <c r="S156" i="13"/>
  <c r="BE155" i="13"/>
  <c r="BE154" i="13"/>
  <c r="BE153" i="13"/>
  <c r="S153" i="13"/>
  <c r="S154" i="13" s="1"/>
  <c r="BE151" i="13"/>
  <c r="S151" i="13"/>
  <c r="BE150" i="13"/>
  <c r="BE149" i="13"/>
  <c r="BE148" i="13"/>
  <c r="BE147" i="13"/>
  <c r="AF147" i="13"/>
  <c r="AE147" i="13"/>
  <c r="AD147" i="13"/>
  <c r="AC147" i="13"/>
  <c r="AB147" i="13"/>
  <c r="AA147" i="13"/>
  <c r="Z147" i="13"/>
  <c r="Y147" i="13"/>
  <c r="W147" i="13"/>
  <c r="V147" i="13"/>
  <c r="U147" i="13"/>
  <c r="T147" i="13"/>
  <c r="S147" i="13"/>
  <c r="R147" i="13"/>
  <c r="Q147" i="13"/>
  <c r="P147" i="13"/>
  <c r="A147" i="13"/>
  <c r="BE146" i="13"/>
  <c r="A146" i="13"/>
  <c r="BE145" i="13"/>
  <c r="AF145" i="13"/>
  <c r="AE145" i="13"/>
  <c r="AD145" i="13"/>
  <c r="AC145" i="13"/>
  <c r="AB145" i="13"/>
  <c r="AA145" i="13"/>
  <c r="Z145" i="13"/>
  <c r="Y145" i="13"/>
  <c r="W145" i="13"/>
  <c r="V145" i="13"/>
  <c r="U145" i="13"/>
  <c r="T145" i="13"/>
  <c r="S145" i="13"/>
  <c r="R145" i="13"/>
  <c r="Q145" i="13"/>
  <c r="P145" i="13"/>
  <c r="A145" i="13"/>
  <c r="BE144" i="13"/>
  <c r="A144" i="13"/>
  <c r="BE143" i="13"/>
  <c r="AF143" i="13"/>
  <c r="AE143" i="13"/>
  <c r="AD143" i="13"/>
  <c r="AC143" i="13"/>
  <c r="AB143" i="13"/>
  <c r="AA143" i="13"/>
  <c r="Z143" i="13"/>
  <c r="Y143" i="13"/>
  <c r="W143" i="13"/>
  <c r="V143" i="13"/>
  <c r="U143" i="13"/>
  <c r="T143" i="13"/>
  <c r="S143" i="13"/>
  <c r="R143" i="13"/>
  <c r="Q143" i="13"/>
  <c r="P143" i="13"/>
  <c r="A143" i="13"/>
  <c r="BE142" i="13"/>
  <c r="A142" i="13"/>
  <c r="BE141" i="13"/>
  <c r="AF141" i="13"/>
  <c r="AE141" i="13"/>
  <c r="AD141" i="13"/>
  <c r="AC141" i="13"/>
  <c r="AB141" i="13"/>
  <c r="AA141" i="13"/>
  <c r="Z141" i="13"/>
  <c r="Y141" i="13"/>
  <c r="W141" i="13"/>
  <c r="V141" i="13"/>
  <c r="U141" i="13"/>
  <c r="T141" i="13"/>
  <c r="S141" i="13"/>
  <c r="R141" i="13"/>
  <c r="Q141" i="13"/>
  <c r="P141" i="13"/>
  <c r="A141" i="13"/>
  <c r="BE140" i="13"/>
  <c r="A140" i="13"/>
  <c r="BE139" i="13"/>
  <c r="AF139" i="13"/>
  <c r="AE139" i="13"/>
  <c r="AD139" i="13"/>
  <c r="AC139" i="13"/>
  <c r="AB139" i="13"/>
  <c r="AA139" i="13"/>
  <c r="Z139" i="13"/>
  <c r="Y139" i="13"/>
  <c r="W139" i="13"/>
  <c r="V139" i="13"/>
  <c r="U139" i="13"/>
  <c r="T139" i="13"/>
  <c r="S139" i="13"/>
  <c r="R139" i="13"/>
  <c r="Q139" i="13"/>
  <c r="P139" i="13"/>
  <c r="A139" i="13"/>
  <c r="BE138" i="13"/>
  <c r="A138" i="13"/>
  <c r="AF137" i="13"/>
  <c r="AE137" i="13"/>
  <c r="AD137" i="13"/>
  <c r="AC137" i="13"/>
  <c r="AB137" i="13"/>
  <c r="AA137" i="13"/>
  <c r="Z137" i="13"/>
  <c r="Y137" i="13"/>
  <c r="W137" i="13"/>
  <c r="V137" i="13"/>
  <c r="U137" i="13"/>
  <c r="T137" i="13"/>
  <c r="S137" i="13"/>
  <c r="R137" i="13"/>
  <c r="Q137" i="13"/>
  <c r="P137" i="13"/>
  <c r="A137" i="13"/>
  <c r="A136" i="13"/>
  <c r="BE135" i="13"/>
  <c r="A135" i="13"/>
  <c r="BE134" i="13"/>
  <c r="A134" i="13"/>
  <c r="BE133" i="13"/>
  <c r="A133" i="13"/>
  <c r="BE132" i="13"/>
  <c r="L132" i="13"/>
  <c r="K132" i="13"/>
  <c r="J132" i="13"/>
  <c r="I132" i="13"/>
  <c r="H132" i="13"/>
  <c r="G132" i="13"/>
  <c r="F132" i="13"/>
  <c r="E132" i="13"/>
  <c r="B132" i="13"/>
  <c r="A132" i="13"/>
  <c r="BE131" i="13"/>
  <c r="BE130" i="13"/>
  <c r="BE129" i="13"/>
  <c r="A129" i="13"/>
  <c r="BE128" i="13"/>
  <c r="A128" i="13"/>
  <c r="BE127" i="13"/>
  <c r="A127" i="13"/>
  <c r="BE126" i="13"/>
  <c r="A126" i="13"/>
  <c r="BE125" i="13"/>
  <c r="A125" i="13"/>
  <c r="BE124" i="13"/>
  <c r="A124" i="13"/>
  <c r="BE123" i="13"/>
  <c r="A123" i="13"/>
  <c r="BE122" i="13"/>
  <c r="A122" i="13"/>
  <c r="A121" i="13"/>
  <c r="A120" i="13"/>
  <c r="BE119" i="13"/>
  <c r="A119" i="13"/>
  <c r="BE118" i="13"/>
  <c r="A118" i="13"/>
  <c r="BE117" i="13"/>
  <c r="A117" i="13"/>
  <c r="BE116" i="13"/>
  <c r="A116" i="13"/>
  <c r="BE115" i="13"/>
  <c r="A115" i="13"/>
  <c r="BE114" i="13"/>
  <c r="L114" i="13"/>
  <c r="K114" i="13"/>
  <c r="J114" i="13"/>
  <c r="I114" i="13"/>
  <c r="H114" i="13"/>
  <c r="G114" i="13"/>
  <c r="F114" i="13"/>
  <c r="E114" i="13"/>
  <c r="B114" i="13"/>
  <c r="A114" i="13"/>
  <c r="BE113" i="13"/>
  <c r="BE112" i="13"/>
  <c r="BE111" i="13"/>
  <c r="B111" i="13"/>
  <c r="A111" i="13"/>
  <c r="BE110" i="13"/>
  <c r="A110" i="13"/>
  <c r="BE109" i="13"/>
  <c r="A109" i="13"/>
  <c r="BE108" i="13"/>
  <c r="A108" i="13"/>
  <c r="BE107" i="13"/>
  <c r="A107" i="13"/>
  <c r="BE106" i="13"/>
  <c r="A106" i="13"/>
  <c r="A105" i="13"/>
  <c r="A104" i="13"/>
  <c r="BE103" i="13"/>
  <c r="A103" i="13"/>
  <c r="BE102" i="13"/>
  <c r="A102" i="13"/>
  <c r="BE101" i="13"/>
  <c r="A101" i="13"/>
  <c r="BE100" i="13"/>
  <c r="A100" i="13"/>
  <c r="BE99" i="13"/>
  <c r="A99" i="13"/>
  <c r="BE98" i="13"/>
  <c r="A98" i="13"/>
  <c r="BE97" i="13"/>
  <c r="A97" i="13"/>
  <c r="BE96" i="13"/>
  <c r="L96" i="13"/>
  <c r="K96" i="13"/>
  <c r="J96" i="13"/>
  <c r="I96" i="13"/>
  <c r="H96" i="13"/>
  <c r="G96" i="13"/>
  <c r="F96" i="13"/>
  <c r="E96" i="13"/>
  <c r="B96" i="13"/>
  <c r="A96" i="13"/>
  <c r="BE95" i="13"/>
  <c r="BE94" i="13"/>
  <c r="BE93" i="13"/>
  <c r="AF93" i="13"/>
  <c r="AE93" i="13"/>
  <c r="AD93" i="13"/>
  <c r="AC93" i="13"/>
  <c r="AB93" i="13"/>
  <c r="AA93" i="13"/>
  <c r="Z93" i="13"/>
  <c r="Y93" i="13"/>
  <c r="W93" i="13"/>
  <c r="V93" i="13"/>
  <c r="U93" i="13"/>
  <c r="T93" i="13"/>
  <c r="S93" i="13"/>
  <c r="R93" i="13"/>
  <c r="Q93" i="13"/>
  <c r="P93" i="13"/>
  <c r="A93" i="13"/>
  <c r="BE92" i="13"/>
  <c r="A92" i="13"/>
  <c r="BE91" i="13"/>
  <c r="AF91" i="13"/>
  <c r="AE91" i="13"/>
  <c r="AD91" i="13"/>
  <c r="AC91" i="13"/>
  <c r="AB91" i="13"/>
  <c r="AA91" i="13"/>
  <c r="Z91" i="13"/>
  <c r="Y91" i="13"/>
  <c r="W91" i="13"/>
  <c r="V91" i="13"/>
  <c r="U91" i="13"/>
  <c r="T91" i="13"/>
  <c r="S91" i="13"/>
  <c r="R91" i="13"/>
  <c r="Q91" i="13"/>
  <c r="P91" i="13"/>
  <c r="A91" i="13"/>
  <c r="BE90" i="13"/>
  <c r="A90" i="13"/>
  <c r="AF89" i="13"/>
  <c r="AE89" i="13"/>
  <c r="AD89" i="13"/>
  <c r="AC89" i="13"/>
  <c r="AB89" i="13"/>
  <c r="AA89" i="13"/>
  <c r="Z89" i="13"/>
  <c r="Y89" i="13"/>
  <c r="W89" i="13"/>
  <c r="V89" i="13"/>
  <c r="U89" i="13"/>
  <c r="T89" i="13"/>
  <c r="S89" i="13"/>
  <c r="R89" i="13"/>
  <c r="Q89" i="13"/>
  <c r="P89" i="13"/>
  <c r="A89" i="13"/>
  <c r="A88" i="13"/>
  <c r="BE87" i="13"/>
  <c r="AF87" i="13"/>
  <c r="AE87" i="13"/>
  <c r="AD87" i="13"/>
  <c r="AC87" i="13"/>
  <c r="AB87" i="13"/>
  <c r="AA87" i="13"/>
  <c r="Z87" i="13"/>
  <c r="Y87" i="13"/>
  <c r="W87" i="13"/>
  <c r="V87" i="13"/>
  <c r="U87" i="13"/>
  <c r="T87" i="13"/>
  <c r="S87" i="13"/>
  <c r="R87" i="13"/>
  <c r="Q87" i="13"/>
  <c r="P87" i="13"/>
  <c r="A87" i="13"/>
  <c r="BE86" i="13"/>
  <c r="A86" i="13"/>
  <c r="BE85" i="13"/>
  <c r="AF85" i="13"/>
  <c r="AE85" i="13"/>
  <c r="AD85" i="13"/>
  <c r="AC85" i="13"/>
  <c r="AB85" i="13"/>
  <c r="AA85" i="13"/>
  <c r="Z85" i="13"/>
  <c r="Y85" i="13"/>
  <c r="W85" i="13"/>
  <c r="V85" i="13"/>
  <c r="U85" i="13"/>
  <c r="T85" i="13"/>
  <c r="S85" i="13"/>
  <c r="R85" i="13"/>
  <c r="Q85" i="13"/>
  <c r="P85" i="13"/>
  <c r="A85" i="13"/>
  <c r="BE84" i="13"/>
  <c r="A84" i="13"/>
  <c r="BE83" i="13"/>
  <c r="AF83" i="13"/>
  <c r="AE83" i="13"/>
  <c r="AD83" i="13"/>
  <c r="AC83" i="13"/>
  <c r="AB83" i="13"/>
  <c r="AA83" i="13"/>
  <c r="Z83" i="13"/>
  <c r="Y83" i="13"/>
  <c r="W83" i="13"/>
  <c r="V83" i="13"/>
  <c r="U83" i="13"/>
  <c r="T83" i="13"/>
  <c r="S83" i="13"/>
  <c r="R83" i="13"/>
  <c r="Q83" i="13"/>
  <c r="P83" i="13"/>
  <c r="A83" i="13"/>
  <c r="BE82" i="13"/>
  <c r="A82" i="13"/>
  <c r="BE81" i="13"/>
  <c r="A81" i="13"/>
  <c r="BE80" i="13"/>
  <c r="A80" i="13"/>
  <c r="BE79" i="13"/>
  <c r="A79" i="13"/>
  <c r="BE78" i="13"/>
  <c r="L78" i="13"/>
  <c r="K78" i="13"/>
  <c r="J78" i="13"/>
  <c r="I78" i="13"/>
  <c r="H78" i="13"/>
  <c r="G78" i="13"/>
  <c r="F78" i="13"/>
  <c r="E78" i="13"/>
  <c r="B78" i="13"/>
  <c r="A78" i="13"/>
  <c r="BE77" i="13"/>
  <c r="BE76" i="13"/>
  <c r="BE75" i="13"/>
  <c r="AF75" i="13"/>
  <c r="AE75" i="13"/>
  <c r="AD75" i="13"/>
  <c r="AC75" i="13"/>
  <c r="AB75" i="13"/>
  <c r="AA75" i="13"/>
  <c r="Z75" i="13"/>
  <c r="Y75" i="13"/>
  <c r="W75" i="13"/>
  <c r="V75" i="13"/>
  <c r="U75" i="13"/>
  <c r="T75" i="13"/>
  <c r="S75" i="13"/>
  <c r="R75" i="13"/>
  <c r="Q75" i="13"/>
  <c r="P75" i="13"/>
  <c r="A75" i="13"/>
  <c r="BE74" i="13"/>
  <c r="A74" i="13"/>
  <c r="AF73" i="13"/>
  <c r="AE73" i="13"/>
  <c r="AD73" i="13"/>
  <c r="AC73" i="13"/>
  <c r="AB73" i="13"/>
  <c r="AA73" i="13"/>
  <c r="Z73" i="13"/>
  <c r="Y73" i="13"/>
  <c r="W73" i="13"/>
  <c r="V73" i="13"/>
  <c r="U73" i="13"/>
  <c r="T73" i="13"/>
  <c r="S73" i="13"/>
  <c r="R73" i="13"/>
  <c r="Q73" i="13"/>
  <c r="P73" i="13"/>
  <c r="A73" i="13"/>
  <c r="A72" i="13"/>
  <c r="BE71" i="13"/>
  <c r="AF71" i="13"/>
  <c r="AE71" i="13"/>
  <c r="AD71" i="13"/>
  <c r="AC71" i="13"/>
  <c r="AB71" i="13"/>
  <c r="AA71" i="13"/>
  <c r="Z71" i="13"/>
  <c r="Y71" i="13"/>
  <c r="W71" i="13"/>
  <c r="V71" i="13"/>
  <c r="U71" i="13"/>
  <c r="T71" i="13"/>
  <c r="S71" i="13"/>
  <c r="R71" i="13"/>
  <c r="Q71" i="13"/>
  <c r="P71" i="13"/>
  <c r="A71" i="13"/>
  <c r="BE70" i="13"/>
  <c r="A70" i="13"/>
  <c r="BE69" i="13"/>
  <c r="AF69" i="13"/>
  <c r="AE69" i="13"/>
  <c r="AD69" i="13"/>
  <c r="AC69" i="13"/>
  <c r="AB69" i="13"/>
  <c r="AA69" i="13"/>
  <c r="Z69" i="13"/>
  <c r="Y69" i="13"/>
  <c r="W69" i="13"/>
  <c r="V69" i="13"/>
  <c r="U69" i="13"/>
  <c r="T69" i="13"/>
  <c r="S69" i="13"/>
  <c r="R69" i="13"/>
  <c r="Q69" i="13"/>
  <c r="P69" i="13"/>
  <c r="A69" i="13"/>
  <c r="BE68" i="13"/>
  <c r="A68" i="13"/>
  <c r="BE67" i="13"/>
  <c r="AF67" i="13"/>
  <c r="AE67" i="13"/>
  <c r="AD67" i="13"/>
  <c r="AC67" i="13"/>
  <c r="AB67" i="13"/>
  <c r="AA67" i="13"/>
  <c r="Z67" i="13"/>
  <c r="Y67" i="13"/>
  <c r="W67" i="13"/>
  <c r="V67" i="13"/>
  <c r="U67" i="13"/>
  <c r="T67" i="13"/>
  <c r="S67" i="13"/>
  <c r="R67" i="13"/>
  <c r="Q67" i="13"/>
  <c r="P67" i="13"/>
  <c r="A67" i="13"/>
  <c r="BE66" i="13"/>
  <c r="A66" i="13"/>
  <c r="BE65" i="13"/>
  <c r="AF65" i="13"/>
  <c r="AE65" i="13"/>
  <c r="AD65" i="13"/>
  <c r="AC65" i="13"/>
  <c r="AB65" i="13"/>
  <c r="AA65" i="13"/>
  <c r="Z65" i="13"/>
  <c r="Y65" i="13"/>
  <c r="W65" i="13"/>
  <c r="V65" i="13"/>
  <c r="U65" i="13"/>
  <c r="T65" i="13"/>
  <c r="S65" i="13"/>
  <c r="R65" i="13"/>
  <c r="Q65" i="13"/>
  <c r="P65" i="13"/>
  <c r="A65" i="13"/>
  <c r="BE64" i="13"/>
  <c r="A64" i="13"/>
  <c r="BE63" i="13"/>
  <c r="A63" i="13"/>
  <c r="BE62" i="13"/>
  <c r="A62" i="13"/>
  <c r="BE61" i="13"/>
  <c r="N61" i="13"/>
  <c r="A61" i="13"/>
  <c r="BE60" i="13"/>
  <c r="L60" i="13"/>
  <c r="K60" i="13"/>
  <c r="J60" i="13"/>
  <c r="I60" i="13"/>
  <c r="H60" i="13"/>
  <c r="G60" i="13"/>
  <c r="F60" i="13"/>
  <c r="E60" i="13"/>
  <c r="B60" i="13"/>
  <c r="B133" i="13" s="1"/>
  <c r="A60" i="13"/>
  <c r="BE59" i="13"/>
  <c r="BE58" i="13"/>
  <c r="BE57" i="13"/>
  <c r="BE56" i="13"/>
  <c r="BE55" i="13"/>
  <c r="BE54" i="13"/>
  <c r="BE53" i="13"/>
  <c r="BE52" i="13"/>
  <c r="BE51" i="13"/>
  <c r="BE50" i="13"/>
  <c r="BE49" i="13"/>
  <c r="BE48" i="13"/>
  <c r="BE47" i="13"/>
  <c r="BE46" i="13"/>
  <c r="BE45" i="13"/>
  <c r="BE44" i="13"/>
  <c r="BE43" i="13"/>
  <c r="BE42" i="13"/>
  <c r="BE41" i="13"/>
  <c r="BE40" i="13"/>
  <c r="BE39" i="13"/>
  <c r="BE38" i="13"/>
  <c r="BE37" i="13"/>
  <c r="BE36" i="13"/>
  <c r="BE33" i="13"/>
  <c r="BE32" i="13"/>
  <c r="BE29" i="13"/>
  <c r="BE28" i="13"/>
  <c r="BE27" i="13"/>
  <c r="BE26" i="13"/>
  <c r="BE25" i="13"/>
  <c r="BE24" i="13"/>
  <c r="BE23" i="13"/>
  <c r="BE22" i="13"/>
  <c r="BE19" i="13"/>
  <c r="BE18" i="13"/>
  <c r="A18" i="13"/>
  <c r="BE17" i="13"/>
  <c r="BE16" i="13"/>
  <c r="BE15" i="13"/>
  <c r="BE14" i="13"/>
  <c r="BE13" i="13"/>
  <c r="BE12" i="13"/>
  <c r="BE11" i="13"/>
  <c r="A10" i="13"/>
  <c r="BE10" i="13"/>
  <c r="BE369" i="12"/>
  <c r="BE368" i="12"/>
  <c r="BE367" i="12"/>
  <c r="BE366" i="12"/>
  <c r="BE365" i="12"/>
  <c r="BE364" i="12"/>
  <c r="BE363" i="12"/>
  <c r="BE362" i="12"/>
  <c r="BE361" i="12"/>
  <c r="BE360" i="12"/>
  <c r="BE359" i="12"/>
  <c r="BE358" i="12"/>
  <c r="BE357" i="12"/>
  <c r="BE356" i="12"/>
  <c r="BE355" i="12"/>
  <c r="BE354" i="12"/>
  <c r="BE353" i="12"/>
  <c r="BE352" i="12"/>
  <c r="BE351" i="12"/>
  <c r="BE350" i="12"/>
  <c r="BE349" i="12"/>
  <c r="BE348" i="12"/>
  <c r="BE347" i="12"/>
  <c r="BE346" i="12"/>
  <c r="BE345" i="12"/>
  <c r="BE344" i="12"/>
  <c r="BE343" i="12"/>
  <c r="BE342" i="12"/>
  <c r="BE341" i="12"/>
  <c r="BE340" i="12"/>
  <c r="BE339" i="12"/>
  <c r="BE338" i="12"/>
  <c r="BE337" i="12"/>
  <c r="BE336" i="12"/>
  <c r="BE335" i="12"/>
  <c r="BE334" i="12"/>
  <c r="BE333" i="12"/>
  <c r="BE332" i="12"/>
  <c r="BE331" i="12"/>
  <c r="BE330" i="12"/>
  <c r="BE329" i="12"/>
  <c r="BE328" i="12"/>
  <c r="BE327" i="12"/>
  <c r="BE326" i="12"/>
  <c r="BE325" i="12"/>
  <c r="BE324" i="12"/>
  <c r="BE323" i="12"/>
  <c r="BE322" i="12"/>
  <c r="BE321" i="12"/>
  <c r="BE320" i="12"/>
  <c r="BE319" i="12"/>
  <c r="BE318" i="12"/>
  <c r="BE317" i="12"/>
  <c r="BE316" i="12"/>
  <c r="BE315" i="12"/>
  <c r="BE314" i="12"/>
  <c r="BE313" i="12"/>
  <c r="BE312" i="12"/>
  <c r="BE311" i="12"/>
  <c r="BE310" i="12"/>
  <c r="BE309" i="12"/>
  <c r="BE308" i="12"/>
  <c r="BE307" i="12"/>
  <c r="BE306" i="12"/>
  <c r="BE305" i="12"/>
  <c r="BE304" i="12"/>
  <c r="BE303" i="12"/>
  <c r="BE302" i="12"/>
  <c r="BE301" i="12"/>
  <c r="BE300" i="12"/>
  <c r="BE299" i="12"/>
  <c r="BE298" i="12"/>
  <c r="BE297" i="12"/>
  <c r="BE296" i="12"/>
  <c r="BE295" i="12"/>
  <c r="BE294" i="12"/>
  <c r="BE293" i="12"/>
  <c r="BE292" i="12"/>
  <c r="BE291" i="12"/>
  <c r="BE290" i="12"/>
  <c r="BE289" i="12"/>
  <c r="BE288" i="12"/>
  <c r="BE287" i="12"/>
  <c r="BE286" i="12"/>
  <c r="BE285" i="12"/>
  <c r="BE284" i="12"/>
  <c r="BE283" i="12"/>
  <c r="BE282" i="12"/>
  <c r="BE281" i="12"/>
  <c r="BE280" i="12"/>
  <c r="BE279" i="12"/>
  <c r="BE278" i="12"/>
  <c r="BE277" i="12"/>
  <c r="BE276" i="12"/>
  <c r="BE275" i="12"/>
  <c r="BE274" i="12"/>
  <c r="BE273" i="12"/>
  <c r="BE272" i="12"/>
  <c r="BE271" i="12"/>
  <c r="BE270" i="12"/>
  <c r="BE269" i="12"/>
  <c r="BE268" i="12"/>
  <c r="BE267" i="12"/>
  <c r="BE266" i="12"/>
  <c r="BE265" i="12"/>
  <c r="BE264" i="12"/>
  <c r="BE263" i="12"/>
  <c r="BE262" i="12"/>
  <c r="BE261" i="12"/>
  <c r="BE260" i="12"/>
  <c r="BE259" i="12"/>
  <c r="BE258" i="12"/>
  <c r="BE257" i="12"/>
  <c r="BE256" i="12"/>
  <c r="BE255" i="12"/>
  <c r="BE254" i="12"/>
  <c r="BE253" i="12"/>
  <c r="BE252" i="12"/>
  <c r="BE251" i="12"/>
  <c r="BE250" i="12"/>
  <c r="BE249" i="12"/>
  <c r="BE248" i="12"/>
  <c r="BE247" i="12"/>
  <c r="BE246" i="12"/>
  <c r="BE245" i="12"/>
  <c r="BE244" i="12"/>
  <c r="BE243" i="12"/>
  <c r="BE242" i="12"/>
  <c r="BE241" i="12"/>
  <c r="BE240" i="12"/>
  <c r="BE239" i="12"/>
  <c r="BE238" i="12"/>
  <c r="BE237" i="12"/>
  <c r="BE236" i="12"/>
  <c r="BE235" i="12"/>
  <c r="BE234" i="12"/>
  <c r="BE233" i="12"/>
  <c r="BE232" i="12"/>
  <c r="BE231" i="12"/>
  <c r="BE230" i="12"/>
  <c r="BE229" i="12"/>
  <c r="BE228" i="12"/>
  <c r="BE227" i="12"/>
  <c r="BE226" i="12"/>
  <c r="BE225" i="12"/>
  <c r="BE224" i="12"/>
  <c r="BE223" i="12"/>
  <c r="BE222" i="12"/>
  <c r="BE221" i="12"/>
  <c r="BE220" i="12"/>
  <c r="BE219" i="12"/>
  <c r="BE218" i="12"/>
  <c r="BE217" i="12"/>
  <c r="BE216" i="12"/>
  <c r="BE215" i="12"/>
  <c r="BE214" i="12"/>
  <c r="BE213" i="12"/>
  <c r="BE212" i="12"/>
  <c r="BE211" i="12"/>
  <c r="BE210" i="12"/>
  <c r="BE209" i="12"/>
  <c r="BE208" i="12"/>
  <c r="BE207" i="12"/>
  <c r="BE206" i="12"/>
  <c r="BE205" i="12"/>
  <c r="BE204" i="12"/>
  <c r="BE203" i="12"/>
  <c r="BE202" i="12"/>
  <c r="BE201" i="12"/>
  <c r="BE200" i="12"/>
  <c r="BE199" i="12"/>
  <c r="N199" i="12"/>
  <c r="BE198" i="12"/>
  <c r="BE197" i="12"/>
  <c r="BE196" i="12"/>
  <c r="N196" i="12"/>
  <c r="BE195" i="12"/>
  <c r="BE194" i="12"/>
  <c r="BE193" i="12"/>
  <c r="BE192" i="12"/>
  <c r="BE191" i="12"/>
  <c r="BE190" i="12"/>
  <c r="N190" i="12"/>
  <c r="BE189" i="12"/>
  <c r="N189" i="12"/>
  <c r="BE188" i="12"/>
  <c r="N188" i="12"/>
  <c r="BE187" i="12"/>
  <c r="N187" i="12"/>
  <c r="BE186" i="12"/>
  <c r="N186" i="12"/>
  <c r="BE185" i="12"/>
  <c r="BE184" i="12"/>
  <c r="BE183" i="12"/>
  <c r="N183" i="12"/>
  <c r="BE182" i="12"/>
  <c r="N182" i="12"/>
  <c r="BE181" i="12"/>
  <c r="N181" i="12"/>
  <c r="BE180" i="12"/>
  <c r="N180" i="12"/>
  <c r="BE179" i="12"/>
  <c r="N179" i="12"/>
  <c r="BE178" i="12"/>
  <c r="BE177" i="12"/>
  <c r="BE176" i="12"/>
  <c r="BE175" i="12"/>
  <c r="N175" i="12"/>
  <c r="BE174" i="12"/>
  <c r="N174" i="12"/>
  <c r="BE173" i="12"/>
  <c r="N173" i="12"/>
  <c r="BE172" i="12"/>
  <c r="N172" i="12"/>
  <c r="BE171" i="12"/>
  <c r="N171" i="12"/>
  <c r="BE170" i="12"/>
  <c r="N170" i="12"/>
  <c r="BE169" i="12"/>
  <c r="BE168" i="12"/>
  <c r="BE167" i="12"/>
  <c r="BE166" i="12"/>
  <c r="N166" i="12"/>
  <c r="BE165" i="12"/>
  <c r="S165" i="12"/>
  <c r="BE164" i="12"/>
  <c r="N164" i="12"/>
  <c r="BE163" i="12"/>
  <c r="S163" i="12"/>
  <c r="BE162" i="12"/>
  <c r="N162" i="12"/>
  <c r="BE161" i="12"/>
  <c r="S161" i="12"/>
  <c r="BE160" i="12"/>
  <c r="N160" i="12"/>
  <c r="BE159" i="12"/>
  <c r="S159" i="12"/>
  <c r="BE158" i="12"/>
  <c r="N158" i="12"/>
  <c r="BE157" i="12"/>
  <c r="S157" i="12"/>
  <c r="BE156" i="12"/>
  <c r="N156" i="12"/>
  <c r="BE155" i="12"/>
  <c r="BE154" i="12"/>
  <c r="S154" i="12"/>
  <c r="S155" i="12" s="1"/>
  <c r="N154" i="12"/>
  <c r="BE152" i="12"/>
  <c r="S152" i="12"/>
  <c r="N152" i="12"/>
  <c r="BE151" i="12"/>
  <c r="N151" i="12"/>
  <c r="BE150" i="12"/>
  <c r="BE149" i="12"/>
  <c r="BE148" i="12"/>
  <c r="AF148" i="12"/>
  <c r="AE148" i="12"/>
  <c r="AD148" i="12"/>
  <c r="AC148" i="12"/>
  <c r="AB148" i="12"/>
  <c r="AA148" i="12"/>
  <c r="Z148" i="12"/>
  <c r="Y148" i="12"/>
  <c r="W148" i="12"/>
  <c r="V148" i="12"/>
  <c r="U148" i="12"/>
  <c r="T148" i="12"/>
  <c r="S148" i="12"/>
  <c r="R148" i="12"/>
  <c r="Q148" i="12"/>
  <c r="P148" i="12"/>
  <c r="BE147" i="12"/>
  <c r="BE146" i="12"/>
  <c r="AF146" i="12"/>
  <c r="AE146" i="12"/>
  <c r="AD146" i="12"/>
  <c r="AC146" i="12"/>
  <c r="AB146" i="12"/>
  <c r="AA146" i="12"/>
  <c r="Z146" i="12"/>
  <c r="Y146" i="12"/>
  <c r="W146" i="12"/>
  <c r="V146" i="12"/>
  <c r="U146" i="12"/>
  <c r="T146" i="12"/>
  <c r="S146" i="12"/>
  <c r="R146" i="12"/>
  <c r="Q146" i="12"/>
  <c r="P146" i="12"/>
  <c r="BE145" i="12"/>
  <c r="BE144" i="12"/>
  <c r="AF144" i="12"/>
  <c r="AE144" i="12"/>
  <c r="AD144" i="12"/>
  <c r="AC144" i="12"/>
  <c r="AB144" i="12"/>
  <c r="AA144" i="12"/>
  <c r="Z144" i="12"/>
  <c r="Y144" i="12"/>
  <c r="W144" i="12"/>
  <c r="V144" i="12"/>
  <c r="U144" i="12"/>
  <c r="T144" i="12"/>
  <c r="S144" i="12"/>
  <c r="R144" i="12"/>
  <c r="Q144" i="12"/>
  <c r="P144" i="12"/>
  <c r="BE143" i="12"/>
  <c r="BE142" i="12"/>
  <c r="AF142" i="12"/>
  <c r="AE142" i="12"/>
  <c r="AD142" i="12"/>
  <c r="AC142" i="12"/>
  <c r="AB142" i="12"/>
  <c r="AA142" i="12"/>
  <c r="Z142" i="12"/>
  <c r="Y142" i="12"/>
  <c r="W142" i="12"/>
  <c r="V142" i="12"/>
  <c r="U142" i="12"/>
  <c r="T142" i="12"/>
  <c r="S142" i="12"/>
  <c r="R142" i="12"/>
  <c r="Q142" i="12"/>
  <c r="P142" i="12"/>
  <c r="BE141" i="12"/>
  <c r="BE140" i="12"/>
  <c r="AF140" i="12"/>
  <c r="AE140" i="12"/>
  <c r="AD140" i="12"/>
  <c r="AC140" i="12"/>
  <c r="AB140" i="12"/>
  <c r="AA140" i="12"/>
  <c r="Z140" i="12"/>
  <c r="Y140" i="12"/>
  <c r="W140" i="12"/>
  <c r="V140" i="12"/>
  <c r="U140" i="12"/>
  <c r="T140" i="12"/>
  <c r="S140" i="12"/>
  <c r="R140" i="12"/>
  <c r="Q140" i="12"/>
  <c r="P140" i="12"/>
  <c r="BE139" i="12"/>
  <c r="AF138" i="12"/>
  <c r="AE138" i="12"/>
  <c r="AD138" i="12"/>
  <c r="AC138" i="12"/>
  <c r="AB138" i="12"/>
  <c r="AA138" i="12"/>
  <c r="Z138" i="12"/>
  <c r="Y138" i="12"/>
  <c r="W138" i="12"/>
  <c r="V138" i="12"/>
  <c r="U138" i="12"/>
  <c r="T138" i="12"/>
  <c r="S138" i="12"/>
  <c r="R138" i="12"/>
  <c r="Q138" i="12"/>
  <c r="P138" i="12"/>
  <c r="BE136" i="12"/>
  <c r="N136" i="12"/>
  <c r="BE135" i="12"/>
  <c r="BE134" i="12"/>
  <c r="N134" i="12"/>
  <c r="BE133" i="12"/>
  <c r="N133" i="12"/>
  <c r="BE132" i="12"/>
  <c r="BE131" i="12"/>
  <c r="BE130" i="12"/>
  <c r="N130" i="12"/>
  <c r="BE129" i="12"/>
  <c r="BE128" i="12"/>
  <c r="N128" i="12"/>
  <c r="BE127" i="12"/>
  <c r="BE126" i="12"/>
  <c r="N126" i="12"/>
  <c r="BE125" i="12"/>
  <c r="BE124" i="12"/>
  <c r="N124" i="12"/>
  <c r="BE123" i="12"/>
  <c r="N122" i="12"/>
  <c r="BE120" i="12"/>
  <c r="N120" i="12"/>
  <c r="BE119" i="12"/>
  <c r="BE118" i="12"/>
  <c r="N118" i="12"/>
  <c r="BE117" i="12"/>
  <c r="BE116" i="12"/>
  <c r="N116" i="12"/>
  <c r="BE115" i="12"/>
  <c r="N115" i="12"/>
  <c r="BE114" i="12"/>
  <c r="BE113" i="12"/>
  <c r="BE112" i="12"/>
  <c r="N112" i="12"/>
  <c r="BE111" i="12"/>
  <c r="BE110" i="12"/>
  <c r="N110" i="12"/>
  <c r="BE109" i="12"/>
  <c r="BE108" i="12"/>
  <c r="N108" i="12"/>
  <c r="BE107" i="12"/>
  <c r="N106" i="12"/>
  <c r="BE104" i="12"/>
  <c r="N104" i="12"/>
  <c r="BE103" i="12"/>
  <c r="BE102" i="12"/>
  <c r="N102" i="12"/>
  <c r="BE101" i="12"/>
  <c r="BE100" i="12"/>
  <c r="N100" i="12"/>
  <c r="BE99" i="12"/>
  <c r="BE98" i="12"/>
  <c r="N98" i="12"/>
  <c r="BE97" i="12"/>
  <c r="N97" i="12"/>
  <c r="BE96" i="12"/>
  <c r="BE95" i="12"/>
  <c r="BE94" i="12"/>
  <c r="AF94" i="12"/>
  <c r="AE94" i="12"/>
  <c r="AD94" i="12"/>
  <c r="AC94" i="12"/>
  <c r="AB94" i="12"/>
  <c r="AA94" i="12"/>
  <c r="Z94" i="12"/>
  <c r="Y94" i="12"/>
  <c r="W94" i="12"/>
  <c r="V94" i="12"/>
  <c r="U94" i="12"/>
  <c r="T94" i="12"/>
  <c r="S94" i="12"/>
  <c r="R94" i="12"/>
  <c r="Q94" i="12"/>
  <c r="P94" i="12"/>
  <c r="BE93" i="12"/>
  <c r="BE92" i="12"/>
  <c r="AF92" i="12"/>
  <c r="AE92" i="12"/>
  <c r="AD92" i="12"/>
  <c r="AC92" i="12"/>
  <c r="AB92" i="12"/>
  <c r="AA92" i="12"/>
  <c r="Z92" i="12"/>
  <c r="Y92" i="12"/>
  <c r="W92" i="12"/>
  <c r="V92" i="12"/>
  <c r="U92" i="12"/>
  <c r="T92" i="12"/>
  <c r="S92" i="12"/>
  <c r="R92" i="12"/>
  <c r="Q92" i="12"/>
  <c r="P92" i="12"/>
  <c r="BE91" i="12"/>
  <c r="AF90" i="12"/>
  <c r="AE90" i="12"/>
  <c r="AD90" i="12"/>
  <c r="AC90" i="12"/>
  <c r="AB90" i="12"/>
  <c r="AA90" i="12"/>
  <c r="Z90" i="12"/>
  <c r="Y90" i="12"/>
  <c r="W90" i="12"/>
  <c r="V90" i="12"/>
  <c r="U90" i="12"/>
  <c r="T90" i="12"/>
  <c r="S90" i="12"/>
  <c r="R90" i="12"/>
  <c r="Q90" i="12"/>
  <c r="P90" i="12"/>
  <c r="BE88" i="12"/>
  <c r="AF88" i="12"/>
  <c r="AE88" i="12"/>
  <c r="AD88" i="12"/>
  <c r="AC88" i="12"/>
  <c r="AB88" i="12"/>
  <c r="AA88" i="12"/>
  <c r="Z88" i="12"/>
  <c r="Y88" i="12"/>
  <c r="W88" i="12"/>
  <c r="V88" i="12"/>
  <c r="U88" i="12"/>
  <c r="T88" i="12"/>
  <c r="S88" i="12"/>
  <c r="R88" i="12"/>
  <c r="Q88" i="12"/>
  <c r="P88" i="12"/>
  <c r="BE87" i="12"/>
  <c r="BE86" i="12"/>
  <c r="AF86" i="12"/>
  <c r="AE86" i="12"/>
  <c r="AD86" i="12"/>
  <c r="AC86" i="12"/>
  <c r="AB86" i="12"/>
  <c r="AA86" i="12"/>
  <c r="Z86" i="12"/>
  <c r="Y86" i="12"/>
  <c r="W86" i="12"/>
  <c r="V86" i="12"/>
  <c r="U86" i="12"/>
  <c r="T86" i="12"/>
  <c r="S86" i="12"/>
  <c r="R86" i="12"/>
  <c r="Q86" i="12"/>
  <c r="P86" i="12"/>
  <c r="BE85" i="12"/>
  <c r="BE84" i="12"/>
  <c r="AF84" i="12"/>
  <c r="AE84" i="12"/>
  <c r="AD84" i="12"/>
  <c r="AC84" i="12"/>
  <c r="AB84" i="12"/>
  <c r="AA84" i="12"/>
  <c r="Z84" i="12"/>
  <c r="Y84" i="12"/>
  <c r="W84" i="12"/>
  <c r="V84" i="12"/>
  <c r="U84" i="12"/>
  <c r="T84" i="12"/>
  <c r="S84" i="12"/>
  <c r="R84" i="12"/>
  <c r="Q84" i="12"/>
  <c r="P84" i="12"/>
  <c r="BE83" i="12"/>
  <c r="BE82" i="12"/>
  <c r="N82" i="12"/>
  <c r="BE81" i="12"/>
  <c r="BE80" i="12"/>
  <c r="N80" i="12"/>
  <c r="BE79" i="12"/>
  <c r="N79" i="12"/>
  <c r="BE78" i="12"/>
  <c r="BE77" i="12"/>
  <c r="BE76" i="12"/>
  <c r="AF76" i="12"/>
  <c r="AE76" i="12"/>
  <c r="AD76" i="12"/>
  <c r="AC76" i="12"/>
  <c r="AB76" i="12"/>
  <c r="AA76" i="12"/>
  <c r="Z76" i="12"/>
  <c r="Y76" i="12"/>
  <c r="W76" i="12"/>
  <c r="V76" i="12"/>
  <c r="U76" i="12"/>
  <c r="T76" i="12"/>
  <c r="S76" i="12"/>
  <c r="R76" i="12"/>
  <c r="Q76" i="12"/>
  <c r="P76" i="12"/>
  <c r="BE75" i="12"/>
  <c r="AF74" i="12"/>
  <c r="AE74" i="12"/>
  <c r="AD74" i="12"/>
  <c r="AC74" i="12"/>
  <c r="AB74" i="12"/>
  <c r="AA74" i="12"/>
  <c r="Z74" i="12"/>
  <c r="Y74" i="12"/>
  <c r="W74" i="12"/>
  <c r="V74" i="12"/>
  <c r="U74" i="12"/>
  <c r="T74" i="12"/>
  <c r="S74" i="12"/>
  <c r="R74" i="12"/>
  <c r="Q74" i="12"/>
  <c r="P74" i="12"/>
  <c r="BE72" i="12"/>
  <c r="AF72" i="12"/>
  <c r="AE72" i="12"/>
  <c r="AD72" i="12"/>
  <c r="AC72" i="12"/>
  <c r="AB72" i="12"/>
  <c r="AA72" i="12"/>
  <c r="Z72" i="12"/>
  <c r="Y72" i="12"/>
  <c r="W72" i="12"/>
  <c r="V72" i="12"/>
  <c r="U72" i="12"/>
  <c r="T72" i="12"/>
  <c r="S72" i="12"/>
  <c r="R72" i="12"/>
  <c r="Q72" i="12"/>
  <c r="P72" i="12"/>
  <c r="BE71" i="12"/>
  <c r="BE70" i="12"/>
  <c r="AF70" i="12"/>
  <c r="AE70" i="12"/>
  <c r="AD70" i="12"/>
  <c r="AC70" i="12"/>
  <c r="AB70" i="12"/>
  <c r="AA70" i="12"/>
  <c r="Z70" i="12"/>
  <c r="Y70" i="12"/>
  <c r="W70" i="12"/>
  <c r="V70" i="12"/>
  <c r="U70" i="12"/>
  <c r="T70" i="12"/>
  <c r="S70" i="12"/>
  <c r="R70" i="12"/>
  <c r="Q70" i="12"/>
  <c r="P70" i="12"/>
  <c r="BE69" i="12"/>
  <c r="BE68" i="12"/>
  <c r="AF68" i="12"/>
  <c r="AE68" i="12"/>
  <c r="AD68" i="12"/>
  <c r="AC68" i="12"/>
  <c r="AB68" i="12"/>
  <c r="AA68" i="12"/>
  <c r="Z68" i="12"/>
  <c r="Y68" i="12"/>
  <c r="W68" i="12"/>
  <c r="V68" i="12"/>
  <c r="U68" i="12"/>
  <c r="T68" i="12"/>
  <c r="S68" i="12"/>
  <c r="R68" i="12"/>
  <c r="Q68" i="12"/>
  <c r="P68" i="12"/>
  <c r="BE67" i="12"/>
  <c r="BE66" i="12"/>
  <c r="AF66" i="12"/>
  <c r="AE66" i="12"/>
  <c r="AD66" i="12"/>
  <c r="AC66" i="12"/>
  <c r="AB66" i="12"/>
  <c r="AA66" i="12"/>
  <c r="Z66" i="12"/>
  <c r="Y66" i="12"/>
  <c r="W66" i="12"/>
  <c r="V66" i="12"/>
  <c r="U66" i="12"/>
  <c r="T66" i="12"/>
  <c r="S66" i="12"/>
  <c r="R66" i="12"/>
  <c r="Q66" i="12"/>
  <c r="P66" i="12"/>
  <c r="BE65" i="12"/>
  <c r="BE64" i="12"/>
  <c r="N64" i="12"/>
  <c r="BE63" i="12"/>
  <c r="BE62" i="12"/>
  <c r="N62" i="12"/>
  <c r="BE61" i="12"/>
  <c r="N61" i="12"/>
  <c r="BE60" i="12"/>
  <c r="BE59" i="12"/>
  <c r="BE58" i="12"/>
  <c r="BE57" i="12"/>
  <c r="BE56" i="12"/>
  <c r="BE55" i="12"/>
  <c r="BE54" i="12"/>
  <c r="BE53" i="12"/>
  <c r="BE52" i="12"/>
  <c r="BE51" i="12"/>
  <c r="BE50" i="12"/>
  <c r="BE49" i="12"/>
  <c r="BE48" i="12"/>
  <c r="BE47" i="12"/>
  <c r="BE46" i="12"/>
  <c r="BE45" i="12"/>
  <c r="BE44" i="12"/>
  <c r="BE43" i="12"/>
  <c r="BE42" i="12"/>
  <c r="BE41" i="12"/>
  <c r="BE40" i="12"/>
  <c r="BE39" i="12"/>
  <c r="BE38" i="12"/>
  <c r="BE37" i="12"/>
  <c r="BE34" i="12"/>
  <c r="BE33" i="12"/>
  <c r="BE32" i="12"/>
  <c r="BE29" i="12"/>
  <c r="BE28" i="12"/>
  <c r="BE27" i="12"/>
  <c r="BE26" i="12"/>
  <c r="BE25" i="12"/>
  <c r="BE24" i="12"/>
  <c r="BE23" i="12"/>
  <c r="BE22" i="12"/>
  <c r="BE19" i="12"/>
  <c r="BE18" i="12"/>
  <c r="BE17" i="12"/>
  <c r="BE16" i="12"/>
  <c r="AH102" i="12"/>
  <c r="BE15" i="12"/>
  <c r="BE14" i="12"/>
  <c r="BE13" i="12"/>
  <c r="BE12" i="12"/>
  <c r="BE11" i="12"/>
  <c r="BE10" i="12"/>
  <c r="J186" i="13" l="1"/>
  <c r="S154" i="15"/>
  <c r="C78" i="13"/>
  <c r="H186" i="13"/>
  <c r="S152" i="13"/>
  <c r="B61" i="13"/>
  <c r="B62" i="13" s="1"/>
  <c r="C61" i="13"/>
  <c r="AO103" i="15"/>
  <c r="AN103" i="15"/>
  <c r="AM103" i="15"/>
  <c r="AL103" i="15"/>
  <c r="AK103" i="15"/>
  <c r="AJ103" i="15"/>
  <c r="AI103" i="15"/>
  <c r="AP103" i="15"/>
  <c r="N190" i="15"/>
  <c r="N183" i="15"/>
  <c r="N135" i="15"/>
  <c r="N175" i="15"/>
  <c r="N171" i="15"/>
  <c r="N189" i="15"/>
  <c r="N182" i="15"/>
  <c r="N165" i="15"/>
  <c r="N161" i="15"/>
  <c r="N157" i="15"/>
  <c r="N200" i="15"/>
  <c r="N174" i="15"/>
  <c r="N173" i="15"/>
  <c r="N152" i="15"/>
  <c r="N134" i="15"/>
  <c r="N129" i="15"/>
  <c r="N191" i="15"/>
  <c r="N184" i="15"/>
  <c r="N167" i="15"/>
  <c r="N163" i="15"/>
  <c r="N159" i="15"/>
  <c r="N127" i="15"/>
  <c r="N116" i="15"/>
  <c r="N113" i="15"/>
  <c r="N188" i="15"/>
  <c r="N181" i="15"/>
  <c r="N117" i="15"/>
  <c r="N105" i="15"/>
  <c r="N103" i="15"/>
  <c r="N123" i="15"/>
  <c r="N98" i="15"/>
  <c r="N101" i="15"/>
  <c r="N187" i="15"/>
  <c r="N180" i="15"/>
  <c r="N172" i="15"/>
  <c r="N137" i="15"/>
  <c r="N119" i="15"/>
  <c r="N107" i="15"/>
  <c r="N155" i="15"/>
  <c r="N131" i="15"/>
  <c r="N99" i="15"/>
  <c r="N125" i="15"/>
  <c r="N111" i="15"/>
  <c r="N197" i="15"/>
  <c r="N176" i="15"/>
  <c r="N121" i="15"/>
  <c r="F15" i="15"/>
  <c r="L16" i="15"/>
  <c r="K17" i="15"/>
  <c r="H18" i="15"/>
  <c r="G19" i="15"/>
  <c r="F22" i="15"/>
  <c r="N62" i="15"/>
  <c r="A66" i="15"/>
  <c r="A68" i="15"/>
  <c r="A70" i="15"/>
  <c r="A72" i="15"/>
  <c r="A74" i="15"/>
  <c r="A80" i="15"/>
  <c r="N81" i="15"/>
  <c r="A148" i="15"/>
  <c r="G15" i="15"/>
  <c r="E16" i="15"/>
  <c r="L17" i="15"/>
  <c r="I18" i="15"/>
  <c r="H19" i="15"/>
  <c r="G22" i="15"/>
  <c r="AH105" i="15"/>
  <c r="N109" i="15"/>
  <c r="H15" i="15"/>
  <c r="F16" i="15"/>
  <c r="E17" i="15"/>
  <c r="J18" i="15"/>
  <c r="I19" i="15"/>
  <c r="H22" i="15"/>
  <c r="A63" i="15"/>
  <c r="A77" i="15"/>
  <c r="A82" i="15"/>
  <c r="I15" i="15"/>
  <c r="G16" i="15"/>
  <c r="F17" i="15"/>
  <c r="K18" i="15"/>
  <c r="J19" i="15"/>
  <c r="I22" i="15"/>
  <c r="A65" i="15"/>
  <c r="N80" i="15"/>
  <c r="N83" i="15"/>
  <c r="AH113" i="15"/>
  <c r="AH101" i="15"/>
  <c r="AH107" i="15"/>
  <c r="AH99" i="15"/>
  <c r="AH111" i="15"/>
  <c r="AH109" i="15"/>
  <c r="J15" i="15"/>
  <c r="H16" i="15"/>
  <c r="G17" i="15"/>
  <c r="B116" i="15"/>
  <c r="B113" i="15"/>
  <c r="B98" i="15"/>
  <c r="B134" i="15"/>
  <c r="L18" i="15"/>
  <c r="K19" i="15"/>
  <c r="J22" i="15"/>
  <c r="A134" i="15"/>
  <c r="A139" i="15"/>
  <c r="A137" i="15"/>
  <c r="A125" i="15"/>
  <c r="A123" i="15"/>
  <c r="A121" i="15"/>
  <c r="A138" i="15"/>
  <c r="A126" i="15"/>
  <c r="A122" i="15"/>
  <c r="A112" i="15"/>
  <c r="A109" i="15"/>
  <c r="A136" i="15"/>
  <c r="A124" i="15"/>
  <c r="A120" i="15"/>
  <c r="A131" i="15"/>
  <c r="A128" i="15"/>
  <c r="A89" i="15"/>
  <c r="A87" i="15"/>
  <c r="A85" i="15"/>
  <c r="A144" i="15"/>
  <c r="A143" i="15"/>
  <c r="A129" i="15"/>
  <c r="A118" i="15"/>
  <c r="A105" i="15"/>
  <c r="A100" i="15"/>
  <c r="A91" i="15"/>
  <c r="A149" i="15"/>
  <c r="A119" i="15"/>
  <c r="A108" i="15"/>
  <c r="A95" i="15"/>
  <c r="A93" i="15"/>
  <c r="A140" i="15"/>
  <c r="A135" i="15"/>
  <c r="A116" i="15"/>
  <c r="A113" i="15"/>
  <c r="A103" i="15"/>
  <c r="A146" i="15"/>
  <c r="A145" i="15"/>
  <c r="A107" i="15"/>
  <c r="A98" i="15"/>
  <c r="A90" i="15"/>
  <c r="A88" i="15"/>
  <c r="A86" i="15"/>
  <c r="A84" i="15"/>
  <c r="A104" i="15"/>
  <c r="A101" i="15"/>
  <c r="A142" i="15"/>
  <c r="A141" i="15"/>
  <c r="A130" i="15"/>
  <c r="A127" i="15"/>
  <c r="A111" i="15"/>
  <c r="A110" i="15"/>
  <c r="A106" i="15"/>
  <c r="A94" i="15"/>
  <c r="A92" i="15"/>
  <c r="A67" i="15"/>
  <c r="A69" i="15"/>
  <c r="A71" i="15"/>
  <c r="A73" i="15"/>
  <c r="A83" i="15"/>
  <c r="K15" i="15"/>
  <c r="I16" i="15"/>
  <c r="H17" i="15"/>
  <c r="E18" i="15"/>
  <c r="L19" i="15"/>
  <c r="K22" i="15"/>
  <c r="A62" i="15"/>
  <c r="N63" i="15"/>
  <c r="A81" i="15"/>
  <c r="A99" i="15"/>
  <c r="B62" i="15"/>
  <c r="N65" i="15"/>
  <c r="A76" i="15"/>
  <c r="A147" i="15"/>
  <c r="F188" i="15"/>
  <c r="F181" i="15"/>
  <c r="E188" i="15"/>
  <c r="E181" i="15"/>
  <c r="I181" i="15"/>
  <c r="J181" i="15"/>
  <c r="G181" i="15"/>
  <c r="AH107" i="14"/>
  <c r="AH113" i="14"/>
  <c r="AH111" i="14"/>
  <c r="AH109" i="14"/>
  <c r="AH105" i="14"/>
  <c r="AH99" i="14"/>
  <c r="AH101" i="14"/>
  <c r="AH103" i="14"/>
  <c r="B113" i="14"/>
  <c r="B116" i="14"/>
  <c r="B134" i="14"/>
  <c r="B98" i="14"/>
  <c r="B80" i="14"/>
  <c r="A134" i="14"/>
  <c r="A127" i="14"/>
  <c r="A139" i="14"/>
  <c r="A137" i="14"/>
  <c r="A125" i="14"/>
  <c r="A123" i="14"/>
  <c r="A121" i="14"/>
  <c r="A138" i="14"/>
  <c r="A126" i="14"/>
  <c r="A122" i="14"/>
  <c r="A112" i="14"/>
  <c r="A109" i="14"/>
  <c r="A142" i="14"/>
  <c r="A141" i="14"/>
  <c r="A120" i="14"/>
  <c r="A119" i="14"/>
  <c r="A89" i="14"/>
  <c r="A87" i="14"/>
  <c r="A85" i="14"/>
  <c r="A148" i="14"/>
  <c r="A145" i="14"/>
  <c r="A136" i="14"/>
  <c r="A129" i="14"/>
  <c r="A128" i="14"/>
  <c r="A95" i="14"/>
  <c r="A93" i="14"/>
  <c r="A146" i="14"/>
  <c r="A143" i="14"/>
  <c r="A135" i="14"/>
  <c r="A130" i="14"/>
  <c r="A131" i="14"/>
  <c r="A124" i="14"/>
  <c r="A110" i="14"/>
  <c r="A98" i="14"/>
  <c r="A90" i="14"/>
  <c r="A88" i="14"/>
  <c r="A86" i="14"/>
  <c r="A84" i="14"/>
  <c r="A149" i="14"/>
  <c r="A144" i="14"/>
  <c r="A140" i="14"/>
  <c r="A107" i="14"/>
  <c r="A104" i="14"/>
  <c r="A101" i="14"/>
  <c r="A116" i="14"/>
  <c r="A108" i="14"/>
  <c r="A106" i="14"/>
  <c r="A102" i="14"/>
  <c r="A81" i="14"/>
  <c r="A62" i="14"/>
  <c r="A99" i="14"/>
  <c r="A73" i="14"/>
  <c r="A71" i="14"/>
  <c r="A69" i="14"/>
  <c r="A67" i="14"/>
  <c r="A117" i="14"/>
  <c r="A113" i="14"/>
  <c r="A75" i="14"/>
  <c r="A65" i="14"/>
  <c r="A103" i="14"/>
  <c r="A92" i="14"/>
  <c r="A82" i="14"/>
  <c r="A77" i="14"/>
  <c r="A63" i="14"/>
  <c r="A111" i="14"/>
  <c r="A105" i="14"/>
  <c r="A118" i="14"/>
  <c r="A80" i="14"/>
  <c r="A74" i="14"/>
  <c r="A72" i="14"/>
  <c r="A70" i="14"/>
  <c r="A68" i="14"/>
  <c r="A66" i="14"/>
  <c r="A64" i="14"/>
  <c r="A83" i="14"/>
  <c r="A91" i="14"/>
  <c r="A147" i="14"/>
  <c r="A76" i="14"/>
  <c r="A10" i="14"/>
  <c r="B62" i="14"/>
  <c r="N190" i="14"/>
  <c r="N183" i="14"/>
  <c r="N135" i="14"/>
  <c r="N175" i="14"/>
  <c r="N171" i="14"/>
  <c r="N189" i="14"/>
  <c r="N182" i="14"/>
  <c r="N165" i="14"/>
  <c r="N161" i="14"/>
  <c r="N157" i="14"/>
  <c r="N109" i="14"/>
  <c r="N200" i="14"/>
  <c r="N174" i="14"/>
  <c r="N188" i="14"/>
  <c r="N187" i="14"/>
  <c r="N181" i="14"/>
  <c r="N180" i="14"/>
  <c r="N173" i="14"/>
  <c r="N152" i="14"/>
  <c r="N134" i="14"/>
  <c r="N129" i="14"/>
  <c r="N191" i="14"/>
  <c r="N184" i="14"/>
  <c r="N167" i="14"/>
  <c r="N163" i="14"/>
  <c r="N159" i="14"/>
  <c r="N127" i="14"/>
  <c r="N119" i="14"/>
  <c r="N113" i="14"/>
  <c r="N105" i="14"/>
  <c r="N103" i="14"/>
  <c r="N172" i="14"/>
  <c r="N155" i="14"/>
  <c r="N123" i="14"/>
  <c r="N101" i="14"/>
  <c r="N116" i="14"/>
  <c r="N176" i="14"/>
  <c r="N153" i="14"/>
  <c r="N99" i="14"/>
  <c r="N107" i="14"/>
  <c r="N197" i="14"/>
  <c r="N137" i="14"/>
  <c r="N131" i="14"/>
  <c r="N125" i="14"/>
  <c r="N117" i="14"/>
  <c r="N83" i="14"/>
  <c r="N63" i="14"/>
  <c r="N111" i="14"/>
  <c r="N80" i="14"/>
  <c r="N98" i="14"/>
  <c r="N121" i="14"/>
  <c r="N81" i="14"/>
  <c r="N62" i="14"/>
  <c r="A94" i="14"/>
  <c r="F188" i="14"/>
  <c r="F181" i="14"/>
  <c r="E188" i="14"/>
  <c r="E181" i="14"/>
  <c r="J181" i="14"/>
  <c r="S156" i="14"/>
  <c r="G181" i="14"/>
  <c r="B135" i="13"/>
  <c r="B117" i="13"/>
  <c r="B81" i="13"/>
  <c r="B99" i="13"/>
  <c r="B63" i="13"/>
  <c r="C62" i="13"/>
  <c r="C98" i="13"/>
  <c r="C80" i="13"/>
  <c r="N63" i="13"/>
  <c r="N81" i="13"/>
  <c r="B97" i="13"/>
  <c r="N123" i="13"/>
  <c r="AH111" i="13"/>
  <c r="AH101" i="13"/>
  <c r="AH109" i="13"/>
  <c r="AH99" i="13"/>
  <c r="AH97" i="13"/>
  <c r="AH103" i="13"/>
  <c r="AH107" i="13"/>
  <c r="C60" i="13"/>
  <c r="C116" i="13"/>
  <c r="AH105" i="13"/>
  <c r="F186" i="13"/>
  <c r="F179" i="13"/>
  <c r="E186" i="13"/>
  <c r="E179" i="13"/>
  <c r="N170" i="13"/>
  <c r="N60" i="13"/>
  <c r="N79" i="13"/>
  <c r="B115" i="13"/>
  <c r="C133" i="13"/>
  <c r="C115" i="13"/>
  <c r="C79" i="13"/>
  <c r="C97" i="13"/>
  <c r="B79" i="13"/>
  <c r="C134" i="13"/>
  <c r="B134" i="13"/>
  <c r="B116" i="13"/>
  <c r="B98" i="13"/>
  <c r="B80" i="13"/>
  <c r="C135" i="13"/>
  <c r="C117" i="13"/>
  <c r="C99" i="13"/>
  <c r="C132" i="13"/>
  <c r="C114" i="13"/>
  <c r="C96" i="13"/>
  <c r="N188" i="13"/>
  <c r="N181" i="13"/>
  <c r="N133" i="13"/>
  <c r="N173" i="13"/>
  <c r="N169" i="13"/>
  <c r="N115" i="13"/>
  <c r="N187" i="13"/>
  <c r="N180" i="13"/>
  <c r="N163" i="13"/>
  <c r="N159" i="13"/>
  <c r="N155" i="13"/>
  <c r="N107" i="13"/>
  <c r="N198" i="13"/>
  <c r="N172" i="13"/>
  <c r="N186" i="13"/>
  <c r="N185" i="13"/>
  <c r="N179" i="13"/>
  <c r="N178" i="13"/>
  <c r="N171" i="13"/>
  <c r="N150" i="13"/>
  <c r="N132" i="13"/>
  <c r="N127" i="13"/>
  <c r="N189" i="13"/>
  <c r="N182" i="13"/>
  <c r="N165" i="13"/>
  <c r="N161" i="13"/>
  <c r="N157" i="13"/>
  <c r="N125" i="13"/>
  <c r="N114" i="13"/>
  <c r="N111" i="13"/>
  <c r="N153" i="13"/>
  <c r="N105" i="13"/>
  <c r="N109" i="13"/>
  <c r="N96" i="13"/>
  <c r="N174" i="13"/>
  <c r="N129" i="13"/>
  <c r="N117" i="13"/>
  <c r="N101" i="13"/>
  <c r="N99" i="13"/>
  <c r="N151" i="13"/>
  <c r="N97" i="13"/>
  <c r="N78" i="13"/>
  <c r="N121" i="13"/>
  <c r="N103" i="13"/>
  <c r="N195" i="13"/>
  <c r="N135" i="13"/>
  <c r="N119" i="13"/>
  <c r="I179" i="13"/>
  <c r="J179" i="13"/>
  <c r="G179" i="13"/>
  <c r="AL102" i="12"/>
  <c r="AO102" i="12"/>
  <c r="AM102" i="12"/>
  <c r="AK102" i="12"/>
  <c r="AJ102" i="12"/>
  <c r="AI102" i="12"/>
  <c r="AP102" i="12"/>
  <c r="AN102" i="12"/>
  <c r="S153" i="12"/>
  <c r="AH98" i="12"/>
  <c r="A18" i="12"/>
  <c r="AH108" i="12"/>
  <c r="AH112" i="12"/>
  <c r="AH106" i="12"/>
  <c r="AH100" i="12"/>
  <c r="AH104" i="12"/>
  <c r="AH110" i="12"/>
  <c r="A10" i="12"/>
  <c r="AI101" i="15" l="1"/>
  <c r="AP101" i="15"/>
  <c r="AO101" i="15"/>
  <c r="AN101" i="15"/>
  <c r="AM101" i="15"/>
  <c r="AL101" i="15"/>
  <c r="AK101" i="15"/>
  <c r="AJ101" i="15"/>
  <c r="B135" i="15"/>
  <c r="B117" i="15"/>
  <c r="B99" i="15"/>
  <c r="B81" i="15"/>
  <c r="B63" i="15"/>
  <c r="AM121" i="15"/>
  <c r="I121" i="15" s="1"/>
  <c r="AM139" i="15"/>
  <c r="I139" i="15" s="1"/>
  <c r="I103" i="15"/>
  <c r="AM67" i="15"/>
  <c r="I67" i="15" s="1"/>
  <c r="AM85" i="15"/>
  <c r="I85" i="15" s="1"/>
  <c r="AN139" i="15"/>
  <c r="J139" i="15" s="1"/>
  <c r="AN85" i="15"/>
  <c r="J85" i="15" s="1"/>
  <c r="AN121" i="15"/>
  <c r="J121" i="15" s="1"/>
  <c r="J103" i="15"/>
  <c r="AN67" i="15"/>
  <c r="J67" i="15" s="1"/>
  <c r="AL109" i="15"/>
  <c r="AK109" i="15"/>
  <c r="AP109" i="15"/>
  <c r="AO109" i="15"/>
  <c r="AN109" i="15"/>
  <c r="AM109" i="15"/>
  <c r="AJ109" i="15"/>
  <c r="AI109" i="15"/>
  <c r="AJ111" i="15"/>
  <c r="AI111" i="15"/>
  <c r="AN111" i="15"/>
  <c r="AM111" i="15"/>
  <c r="AL111" i="15"/>
  <c r="AK111" i="15"/>
  <c r="AP111" i="15"/>
  <c r="AO111" i="15"/>
  <c r="AO139" i="15"/>
  <c r="K139" i="15" s="1"/>
  <c r="AO121" i="15"/>
  <c r="K121" i="15" s="1"/>
  <c r="K103" i="15"/>
  <c r="AO67" i="15"/>
  <c r="K67" i="15" s="1"/>
  <c r="AO85" i="15"/>
  <c r="K85" i="15" s="1"/>
  <c r="C134" i="15"/>
  <c r="C116" i="15"/>
  <c r="C98" i="15"/>
  <c r="C80" i="15"/>
  <c r="C62" i="15"/>
  <c r="AK99" i="15"/>
  <c r="AJ99" i="15"/>
  <c r="AI99" i="15"/>
  <c r="AP99" i="15"/>
  <c r="AO99" i="15"/>
  <c r="AN99" i="15"/>
  <c r="AM99" i="15"/>
  <c r="AL99" i="15"/>
  <c r="C135" i="15"/>
  <c r="C117" i="15"/>
  <c r="C99" i="15"/>
  <c r="C63" i="15"/>
  <c r="C81" i="15"/>
  <c r="AP139" i="15"/>
  <c r="L139" i="15" s="1"/>
  <c r="AP121" i="15"/>
  <c r="L121" i="15" s="1"/>
  <c r="L103" i="15"/>
  <c r="AP85" i="15"/>
  <c r="L85" i="15" s="1"/>
  <c r="AP67" i="15"/>
  <c r="L67" i="15" s="1"/>
  <c r="AM107" i="15"/>
  <c r="AJ107" i="15"/>
  <c r="AI107" i="15"/>
  <c r="AP107" i="15"/>
  <c r="AO107" i="15"/>
  <c r="AN107" i="15"/>
  <c r="AL107" i="15"/>
  <c r="AK107" i="15"/>
  <c r="AN105" i="15"/>
  <c r="AP105" i="15"/>
  <c r="AO105" i="15"/>
  <c r="AM105" i="15"/>
  <c r="AL105" i="15"/>
  <c r="AK105" i="15"/>
  <c r="AJ105" i="15"/>
  <c r="AI105" i="15"/>
  <c r="AI121" i="15"/>
  <c r="E121" i="15" s="1"/>
  <c r="E103" i="15"/>
  <c r="AI139" i="15"/>
  <c r="E139" i="15" s="1"/>
  <c r="AI67" i="15"/>
  <c r="E67" i="15" s="1"/>
  <c r="AI85" i="15"/>
  <c r="E85" i="15" s="1"/>
  <c r="AJ121" i="15"/>
  <c r="F121" i="15" s="1"/>
  <c r="AJ139" i="15"/>
  <c r="F139" i="15" s="1"/>
  <c r="AJ85" i="15"/>
  <c r="F85" i="15" s="1"/>
  <c r="F103" i="15"/>
  <c r="AJ67" i="15"/>
  <c r="F67" i="15" s="1"/>
  <c r="AK113" i="15"/>
  <c r="AP113" i="15"/>
  <c r="AO113" i="15"/>
  <c r="AM113" i="15"/>
  <c r="AL113" i="15"/>
  <c r="AJ113" i="15"/>
  <c r="AI113" i="15"/>
  <c r="AN113" i="15"/>
  <c r="AK139" i="15"/>
  <c r="G139" i="15" s="1"/>
  <c r="AK121" i="15"/>
  <c r="G121" i="15" s="1"/>
  <c r="G103" i="15"/>
  <c r="AK67" i="15"/>
  <c r="G67" i="15" s="1"/>
  <c r="AK85" i="15"/>
  <c r="G85" i="15" s="1"/>
  <c r="AL85" i="15"/>
  <c r="H85" i="15" s="1"/>
  <c r="AL121" i="15"/>
  <c r="H121" i="15" s="1"/>
  <c r="AL139" i="15"/>
  <c r="H139" i="15" s="1"/>
  <c r="H103" i="15"/>
  <c r="AL67" i="15"/>
  <c r="H67" i="15" s="1"/>
  <c r="AI101" i="14"/>
  <c r="AO101" i="14"/>
  <c r="AM101" i="14"/>
  <c r="AL101" i="14"/>
  <c r="AK101" i="14"/>
  <c r="AP101" i="14"/>
  <c r="AN101" i="14"/>
  <c r="AJ101" i="14"/>
  <c r="AK99" i="14"/>
  <c r="AI99" i="14"/>
  <c r="AO99" i="14"/>
  <c r="AN99" i="14"/>
  <c r="AM99" i="14"/>
  <c r="AP99" i="14"/>
  <c r="AL99" i="14"/>
  <c r="AJ99" i="14"/>
  <c r="AN105" i="14"/>
  <c r="AP105" i="14"/>
  <c r="AM105" i="14"/>
  <c r="AK105" i="14"/>
  <c r="AJ105" i="14"/>
  <c r="AI105" i="14"/>
  <c r="AO105" i="14"/>
  <c r="AL105" i="14"/>
  <c r="AO109" i="14"/>
  <c r="AL109" i="14"/>
  <c r="AM109" i="14"/>
  <c r="AJ109" i="14"/>
  <c r="AP109" i="14"/>
  <c r="AN109" i="14"/>
  <c r="AK109" i="14"/>
  <c r="AI109" i="14"/>
  <c r="C98" i="14"/>
  <c r="C116" i="14"/>
  <c r="C134" i="14"/>
  <c r="C80" i="14"/>
  <c r="C62" i="14"/>
  <c r="AM111" i="14"/>
  <c r="AJ111" i="14"/>
  <c r="AK111" i="14"/>
  <c r="AP111" i="14"/>
  <c r="AO111" i="14"/>
  <c r="AN111" i="14"/>
  <c r="AI111" i="14"/>
  <c r="AL111" i="14"/>
  <c r="B135" i="14"/>
  <c r="B117" i="14"/>
  <c r="B99" i="14"/>
  <c r="B63" i="14"/>
  <c r="C117" i="14" s="1"/>
  <c r="B81" i="14"/>
  <c r="AK113" i="14"/>
  <c r="AP113" i="14"/>
  <c r="AO113" i="14"/>
  <c r="AN113" i="14"/>
  <c r="AM113" i="14"/>
  <c r="AL113" i="14"/>
  <c r="AJ113" i="14"/>
  <c r="AI113" i="14"/>
  <c r="AP107" i="14"/>
  <c r="AM107" i="14"/>
  <c r="AN107" i="14"/>
  <c r="AK107" i="14"/>
  <c r="AI107" i="14"/>
  <c r="AO107" i="14"/>
  <c r="AL107" i="14"/>
  <c r="AJ107" i="14"/>
  <c r="AO103" i="14"/>
  <c r="AM103" i="14"/>
  <c r="AK103" i="14"/>
  <c r="AJ103" i="14"/>
  <c r="AI103" i="14"/>
  <c r="AP103" i="14"/>
  <c r="AN103" i="14"/>
  <c r="AL103" i="14"/>
  <c r="AL111" i="13"/>
  <c r="AK111" i="13"/>
  <c r="AP111" i="13"/>
  <c r="AO111" i="13"/>
  <c r="AN111" i="13"/>
  <c r="AM111" i="13"/>
  <c r="AJ111" i="13"/>
  <c r="AI111" i="13"/>
  <c r="AN103" i="13"/>
  <c r="AL103" i="13"/>
  <c r="AK103" i="13"/>
  <c r="AJ103" i="13"/>
  <c r="AI103" i="13"/>
  <c r="AP103" i="13"/>
  <c r="AO103" i="13"/>
  <c r="AM103" i="13"/>
  <c r="AI99" i="13"/>
  <c r="AP99" i="13"/>
  <c r="AO99" i="13"/>
  <c r="AN99" i="13"/>
  <c r="AM99" i="13"/>
  <c r="AL99" i="13"/>
  <c r="AK99" i="13"/>
  <c r="AJ99" i="13"/>
  <c r="AK97" i="13"/>
  <c r="AJ97" i="13"/>
  <c r="AI97" i="13"/>
  <c r="AP97" i="13"/>
  <c r="AO97" i="13"/>
  <c r="AN97" i="13"/>
  <c r="AM97" i="13"/>
  <c r="AL97" i="13"/>
  <c r="AN109" i="13"/>
  <c r="AM109" i="13"/>
  <c r="AJ109" i="13"/>
  <c r="AI109" i="13"/>
  <c r="AP109" i="13"/>
  <c r="AO109" i="13"/>
  <c r="AL109" i="13"/>
  <c r="AK109" i="13"/>
  <c r="AM105" i="13"/>
  <c r="AP105" i="13"/>
  <c r="AO105" i="13"/>
  <c r="AN105" i="13"/>
  <c r="AL105" i="13"/>
  <c r="AK105" i="13"/>
  <c r="AJ105" i="13"/>
  <c r="AI105" i="13"/>
  <c r="AP101" i="13"/>
  <c r="AJ101" i="13"/>
  <c r="AI101" i="13"/>
  <c r="AO101" i="13"/>
  <c r="AN101" i="13"/>
  <c r="AM101" i="13"/>
  <c r="AL101" i="13"/>
  <c r="AK101" i="13"/>
  <c r="AO107" i="13"/>
  <c r="AL107" i="13"/>
  <c r="AK107" i="13"/>
  <c r="AP107" i="13"/>
  <c r="AN107" i="13"/>
  <c r="AM107" i="13"/>
  <c r="AJ107" i="13"/>
  <c r="AI107" i="13"/>
  <c r="B118" i="13"/>
  <c r="B136" i="13"/>
  <c r="B100" i="13"/>
  <c r="B64" i="13"/>
  <c r="C63" i="13"/>
  <c r="B82" i="13"/>
  <c r="C81" i="13"/>
  <c r="AJ104" i="12"/>
  <c r="AM104" i="12"/>
  <c r="AO104" i="12"/>
  <c r="AK104" i="12"/>
  <c r="AI104" i="12"/>
  <c r="AN104" i="12"/>
  <c r="AP104" i="12"/>
  <c r="AL104" i="12"/>
  <c r="AO120" i="12"/>
  <c r="AO138" i="12"/>
  <c r="AO84" i="12"/>
  <c r="AO66" i="12"/>
  <c r="AN100" i="12"/>
  <c r="AL100" i="12"/>
  <c r="AI100" i="12"/>
  <c r="AP100" i="12"/>
  <c r="AO100" i="12"/>
  <c r="AM100" i="12"/>
  <c r="AK100" i="12"/>
  <c r="AJ100" i="12"/>
  <c r="AL138" i="12"/>
  <c r="AL84" i="12"/>
  <c r="AL120" i="12"/>
  <c r="AL66" i="12"/>
  <c r="AN110" i="12"/>
  <c r="AI110" i="12"/>
  <c r="AP110" i="12"/>
  <c r="AO110" i="12"/>
  <c r="AM110" i="12"/>
  <c r="AL110" i="12"/>
  <c r="AK110" i="12"/>
  <c r="AJ110" i="12"/>
  <c r="AM138" i="12"/>
  <c r="AM120" i="12"/>
  <c r="AM66" i="12"/>
  <c r="AM84" i="12"/>
  <c r="AI106" i="12"/>
  <c r="AL106" i="12"/>
  <c r="AK106" i="12"/>
  <c r="AP106" i="12"/>
  <c r="AO106" i="12"/>
  <c r="AN106" i="12"/>
  <c r="AM106" i="12"/>
  <c r="AJ106" i="12"/>
  <c r="AN120" i="12"/>
  <c r="AN138" i="12"/>
  <c r="AN84" i="12"/>
  <c r="AN66" i="12"/>
  <c r="AL112" i="12"/>
  <c r="AO112" i="12"/>
  <c r="AJ112" i="12"/>
  <c r="AI112" i="12"/>
  <c r="AP112" i="12"/>
  <c r="AN112" i="12"/>
  <c r="AM112" i="12"/>
  <c r="AK112" i="12"/>
  <c r="AP138" i="12"/>
  <c r="AP120" i="12"/>
  <c r="AP84" i="12"/>
  <c r="AP66" i="12"/>
  <c r="AP108" i="12"/>
  <c r="AK108" i="12"/>
  <c r="AO108" i="12"/>
  <c r="AN108" i="12"/>
  <c r="AM108" i="12"/>
  <c r="AL108" i="12"/>
  <c r="AJ108" i="12"/>
  <c r="AI108" i="12"/>
  <c r="AI120" i="12"/>
  <c r="AI138" i="12"/>
  <c r="AI84" i="12"/>
  <c r="AI66" i="12"/>
  <c r="AJ138" i="12"/>
  <c r="AJ84" i="12"/>
  <c r="AJ120" i="12"/>
  <c r="AJ66" i="12"/>
  <c r="AL98" i="12"/>
  <c r="AI98" i="12"/>
  <c r="AP98" i="12"/>
  <c r="AO98" i="12"/>
  <c r="AN98" i="12"/>
  <c r="AM98" i="12"/>
  <c r="AK98" i="12"/>
  <c r="AJ98" i="12"/>
  <c r="AK138" i="12"/>
  <c r="AK120" i="12"/>
  <c r="AK66" i="12"/>
  <c r="AK84" i="12"/>
  <c r="C63" i="14" l="1"/>
  <c r="AP147" i="15"/>
  <c r="L147" i="15" s="1"/>
  <c r="AP129" i="15"/>
  <c r="L129" i="15" s="1"/>
  <c r="AP93" i="15"/>
  <c r="L93" i="15" s="1"/>
  <c r="L111" i="15"/>
  <c r="AP75" i="15"/>
  <c r="L75" i="15" s="1"/>
  <c r="AO145" i="15"/>
  <c r="K145" i="15" s="1"/>
  <c r="AO91" i="15"/>
  <c r="K91" i="15" s="1"/>
  <c r="K109" i="15"/>
  <c r="AO127" i="15"/>
  <c r="K127" i="15" s="1"/>
  <c r="AO73" i="15"/>
  <c r="K73" i="15" s="1"/>
  <c r="AJ137" i="15"/>
  <c r="F137" i="15" s="1"/>
  <c r="F138" i="15" s="1"/>
  <c r="AJ119" i="15"/>
  <c r="F119" i="15" s="1"/>
  <c r="F120" i="15" s="1"/>
  <c r="F101" i="15"/>
  <c r="F102" i="15" s="1"/>
  <c r="AJ83" i="15"/>
  <c r="F83" i="15" s="1"/>
  <c r="F84" i="15" s="1"/>
  <c r="AJ65" i="15"/>
  <c r="F65" i="15" s="1"/>
  <c r="F66" i="15" s="1"/>
  <c r="AN131" i="15"/>
  <c r="J131" i="15" s="1"/>
  <c r="AN95" i="15"/>
  <c r="J95" i="15" s="1"/>
  <c r="AN149" i="15"/>
  <c r="J149" i="15" s="1"/>
  <c r="J113" i="15"/>
  <c r="AN77" i="15"/>
  <c r="J77" i="15" s="1"/>
  <c r="AM123" i="15"/>
  <c r="I123" i="15" s="1"/>
  <c r="I122" i="15" s="1"/>
  <c r="AM141" i="15"/>
  <c r="I141" i="15" s="1"/>
  <c r="I140" i="15" s="1"/>
  <c r="AM87" i="15"/>
  <c r="I87" i="15" s="1"/>
  <c r="I86" i="15" s="1"/>
  <c r="I105" i="15"/>
  <c r="I104" i="15" s="1"/>
  <c r="AM69" i="15"/>
  <c r="I69" i="15" s="1"/>
  <c r="I68" i="15" s="1"/>
  <c r="AP143" i="15"/>
  <c r="L143" i="15" s="1"/>
  <c r="AP125" i="15"/>
  <c r="L125" i="15" s="1"/>
  <c r="L107" i="15"/>
  <c r="AP89" i="15"/>
  <c r="L89" i="15" s="1"/>
  <c r="AP71" i="15"/>
  <c r="L71" i="15" s="1"/>
  <c r="AO135" i="15"/>
  <c r="K135" i="15" s="1"/>
  <c r="AO117" i="15"/>
  <c r="K117" i="15" s="1"/>
  <c r="K99" i="15"/>
  <c r="AO63" i="15"/>
  <c r="K63" i="15" s="1"/>
  <c r="AO81" i="15"/>
  <c r="K81" i="15" s="1"/>
  <c r="AK129" i="15"/>
  <c r="G129" i="15" s="1"/>
  <c r="AK147" i="15"/>
  <c r="G147" i="15" s="1"/>
  <c r="G111" i="15"/>
  <c r="AK93" i="15"/>
  <c r="G93" i="15" s="1"/>
  <c r="AK75" i="15"/>
  <c r="G75" i="15" s="1"/>
  <c r="AP145" i="15"/>
  <c r="L145" i="15" s="1"/>
  <c r="L146" i="15" s="1"/>
  <c r="AP127" i="15"/>
  <c r="L127" i="15" s="1"/>
  <c r="L128" i="15" s="1"/>
  <c r="L109" i="15"/>
  <c r="AP73" i="15"/>
  <c r="L73" i="15" s="1"/>
  <c r="AP91" i="15"/>
  <c r="L91" i="15" s="1"/>
  <c r="AK119" i="15"/>
  <c r="G119" i="15" s="1"/>
  <c r="G120" i="15" s="1"/>
  <c r="G101" i="15"/>
  <c r="G102" i="15" s="1"/>
  <c r="AK137" i="15"/>
  <c r="G137" i="15" s="1"/>
  <c r="G138" i="15" s="1"/>
  <c r="AK83" i="15"/>
  <c r="G83" i="15" s="1"/>
  <c r="G84" i="15" s="1"/>
  <c r="AK65" i="15"/>
  <c r="G65" i="15" s="1"/>
  <c r="G66" i="15" s="1"/>
  <c r="AN135" i="15"/>
  <c r="J135" i="15" s="1"/>
  <c r="AN117" i="15"/>
  <c r="J117" i="15" s="1"/>
  <c r="J99" i="15"/>
  <c r="AN81" i="15"/>
  <c r="J81" i="15" s="1"/>
  <c r="AN63" i="15"/>
  <c r="J63" i="15" s="1"/>
  <c r="AI149" i="15"/>
  <c r="E149" i="15" s="1"/>
  <c r="E113" i="15"/>
  <c r="AI131" i="15"/>
  <c r="E131" i="15" s="1"/>
  <c r="AI77" i="15"/>
  <c r="E77" i="15" s="1"/>
  <c r="AI95" i="15"/>
  <c r="E95" i="15" s="1"/>
  <c r="AO141" i="15"/>
  <c r="K141" i="15" s="1"/>
  <c r="K140" i="15" s="1"/>
  <c r="K105" i="15"/>
  <c r="K104" i="15" s="1"/>
  <c r="AO123" i="15"/>
  <c r="K123" i="15" s="1"/>
  <c r="K122" i="15" s="1"/>
  <c r="AO69" i="15"/>
  <c r="K69" i="15" s="1"/>
  <c r="K68" i="15" s="1"/>
  <c r="AO87" i="15"/>
  <c r="K87" i="15" s="1"/>
  <c r="K86" i="15" s="1"/>
  <c r="AI143" i="15"/>
  <c r="E143" i="15" s="1"/>
  <c r="AI125" i="15"/>
  <c r="E125" i="15" s="1"/>
  <c r="E107" i="15"/>
  <c r="AI89" i="15"/>
  <c r="E89" i="15" s="1"/>
  <c r="AI71" i="15"/>
  <c r="E71" i="15" s="1"/>
  <c r="AP135" i="15"/>
  <c r="L135" i="15" s="1"/>
  <c r="AP117" i="15"/>
  <c r="L117" i="15" s="1"/>
  <c r="L99" i="15"/>
  <c r="AP63" i="15"/>
  <c r="L63" i="15" s="1"/>
  <c r="AP81" i="15"/>
  <c r="L81" i="15" s="1"/>
  <c r="AL129" i="15"/>
  <c r="H129" i="15" s="1"/>
  <c r="AL147" i="15"/>
  <c r="H147" i="15" s="1"/>
  <c r="H111" i="15"/>
  <c r="AL93" i="15"/>
  <c r="H93" i="15" s="1"/>
  <c r="AL75" i="15"/>
  <c r="H75" i="15" s="1"/>
  <c r="AK145" i="15"/>
  <c r="G145" i="15" s="1"/>
  <c r="G109" i="15"/>
  <c r="AK91" i="15"/>
  <c r="G91" i="15" s="1"/>
  <c r="AK127" i="15"/>
  <c r="G127" i="15" s="1"/>
  <c r="AK73" i="15"/>
  <c r="G73" i="15" s="1"/>
  <c r="AL137" i="15"/>
  <c r="H137" i="15" s="1"/>
  <c r="H138" i="15" s="1"/>
  <c r="AL119" i="15"/>
  <c r="H119" i="15" s="1"/>
  <c r="H120" i="15" s="1"/>
  <c r="AL83" i="15"/>
  <c r="H83" i="15" s="1"/>
  <c r="H84" i="15" s="1"/>
  <c r="H101" i="15"/>
  <c r="H102" i="15" s="1"/>
  <c r="AL65" i="15"/>
  <c r="H65" i="15" s="1"/>
  <c r="H66" i="15" s="1"/>
  <c r="AO143" i="15"/>
  <c r="K143" i="15" s="1"/>
  <c r="K107" i="15"/>
  <c r="AO125" i="15"/>
  <c r="K125" i="15" s="1"/>
  <c r="AO71" i="15"/>
  <c r="K71" i="15" s="1"/>
  <c r="AO89" i="15"/>
  <c r="K89" i="15" s="1"/>
  <c r="AP141" i="15"/>
  <c r="L141" i="15" s="1"/>
  <c r="L105" i="15"/>
  <c r="AP123" i="15"/>
  <c r="L123" i="15" s="1"/>
  <c r="AP87" i="15"/>
  <c r="L87" i="15" s="1"/>
  <c r="AP69" i="15"/>
  <c r="L69" i="15" s="1"/>
  <c r="L68" i="15" s="1"/>
  <c r="E99" i="15"/>
  <c r="AI63" i="15"/>
  <c r="E63" i="15" s="1"/>
  <c r="AI81" i="15"/>
  <c r="E81" i="15" s="1"/>
  <c r="AI117" i="15"/>
  <c r="E117" i="15" s="1"/>
  <c r="AI135" i="15"/>
  <c r="E135" i="15" s="1"/>
  <c r="AL127" i="15"/>
  <c r="H127" i="15" s="1"/>
  <c r="AL145" i="15"/>
  <c r="H145" i="15" s="1"/>
  <c r="H109" i="15"/>
  <c r="AL91" i="15"/>
  <c r="H91" i="15" s="1"/>
  <c r="AL73" i="15"/>
  <c r="H73" i="15" s="1"/>
  <c r="AM137" i="15"/>
  <c r="I137" i="15" s="1"/>
  <c r="I138" i="15" s="1"/>
  <c r="AM119" i="15"/>
  <c r="I119" i="15" s="1"/>
  <c r="I120" i="15" s="1"/>
  <c r="I101" i="15"/>
  <c r="I102" i="15" s="1"/>
  <c r="AM83" i="15"/>
  <c r="I83" i="15" s="1"/>
  <c r="I84" i="15" s="1"/>
  <c r="AM65" i="15"/>
  <c r="I65" i="15" s="1"/>
  <c r="I66" i="15" s="1"/>
  <c r="AM129" i="15"/>
  <c r="I129" i="15" s="1"/>
  <c r="I111" i="15"/>
  <c r="AM147" i="15"/>
  <c r="I147" i="15" s="1"/>
  <c r="AM93" i="15"/>
  <c r="I93" i="15" s="1"/>
  <c r="AM75" i="15"/>
  <c r="I75" i="15" s="1"/>
  <c r="AL131" i="15"/>
  <c r="H131" i="15" s="1"/>
  <c r="AL149" i="15"/>
  <c r="H149" i="15" s="1"/>
  <c r="AL95" i="15"/>
  <c r="H95" i="15" s="1"/>
  <c r="H113" i="15"/>
  <c r="AL77" i="15"/>
  <c r="H77" i="15" s="1"/>
  <c r="AN141" i="15"/>
  <c r="J141" i="15" s="1"/>
  <c r="AN87" i="15"/>
  <c r="J87" i="15" s="1"/>
  <c r="J86" i="15" s="1"/>
  <c r="J105" i="15"/>
  <c r="J104" i="15" s="1"/>
  <c r="AN123" i="15"/>
  <c r="J123" i="15" s="1"/>
  <c r="J122" i="15" s="1"/>
  <c r="AN69" i="15"/>
  <c r="J69" i="15" s="1"/>
  <c r="AM125" i="15"/>
  <c r="I125" i="15" s="1"/>
  <c r="AM89" i="15"/>
  <c r="I89" i="15" s="1"/>
  <c r="AM143" i="15"/>
  <c r="I143" i="15" s="1"/>
  <c r="I107" i="15"/>
  <c r="AM71" i="15"/>
  <c r="I71" i="15" s="1"/>
  <c r="AJ135" i="15"/>
  <c r="F135" i="15" s="1"/>
  <c r="F99" i="15"/>
  <c r="AJ117" i="15"/>
  <c r="F117" i="15" s="1"/>
  <c r="AJ81" i="15"/>
  <c r="F81" i="15" s="1"/>
  <c r="AJ63" i="15"/>
  <c r="F63" i="15" s="1"/>
  <c r="AN129" i="15"/>
  <c r="J129" i="15" s="1"/>
  <c r="J111" i="15"/>
  <c r="AN147" i="15"/>
  <c r="J147" i="15" s="1"/>
  <c r="AN93" i="15"/>
  <c r="J93" i="15" s="1"/>
  <c r="AN75" i="15"/>
  <c r="J75" i="15" s="1"/>
  <c r="AI145" i="15"/>
  <c r="E145" i="15" s="1"/>
  <c r="AI127" i="15"/>
  <c r="E127" i="15" s="1"/>
  <c r="E109" i="15"/>
  <c r="AI91" i="15"/>
  <c r="E91" i="15" s="1"/>
  <c r="AI73" i="15"/>
  <c r="E73" i="15" s="1"/>
  <c r="AN137" i="15"/>
  <c r="J137" i="15" s="1"/>
  <c r="J138" i="15" s="1"/>
  <c r="AN119" i="15"/>
  <c r="J119" i="15" s="1"/>
  <c r="J120" i="15" s="1"/>
  <c r="AN83" i="15"/>
  <c r="J83" i="15" s="1"/>
  <c r="J84" i="15" s="1"/>
  <c r="J101" i="15"/>
  <c r="J102" i="15" s="1"/>
  <c r="AN65" i="15"/>
  <c r="J65" i="15" s="1"/>
  <c r="J66" i="15" s="1"/>
  <c r="AK131" i="15"/>
  <c r="G131" i="15" s="1"/>
  <c r="AK149" i="15"/>
  <c r="G149" i="15" s="1"/>
  <c r="G113" i="15"/>
  <c r="AK95" i="15"/>
  <c r="G95" i="15" s="1"/>
  <c r="AK77" i="15"/>
  <c r="G77" i="15" s="1"/>
  <c r="I113" i="15"/>
  <c r="AM131" i="15"/>
  <c r="I131" i="15" s="1"/>
  <c r="AM95" i="15"/>
  <c r="I95" i="15" s="1"/>
  <c r="AM149" i="15"/>
  <c r="I149" i="15" s="1"/>
  <c r="AM77" i="15"/>
  <c r="I77" i="15" s="1"/>
  <c r="AI141" i="15"/>
  <c r="E141" i="15" s="1"/>
  <c r="AI123" i="15"/>
  <c r="E123" i="15" s="1"/>
  <c r="E122" i="15" s="1"/>
  <c r="AI87" i="15"/>
  <c r="E87" i="15" s="1"/>
  <c r="E105" i="15"/>
  <c r="AI69" i="15"/>
  <c r="E69" i="15" s="1"/>
  <c r="AK143" i="15"/>
  <c r="G143" i="15" s="1"/>
  <c r="G107" i="15"/>
  <c r="AK125" i="15"/>
  <c r="G125" i="15" s="1"/>
  <c r="AK89" i="15"/>
  <c r="G89" i="15" s="1"/>
  <c r="AK71" i="15"/>
  <c r="G71" i="15" s="1"/>
  <c r="AK135" i="15"/>
  <c r="G135" i="15" s="1"/>
  <c r="AK117" i="15"/>
  <c r="G117" i="15" s="1"/>
  <c r="G99" i="15"/>
  <c r="AK81" i="15"/>
  <c r="G81" i="15" s="1"/>
  <c r="AK63" i="15"/>
  <c r="G63" i="15" s="1"/>
  <c r="AI147" i="15"/>
  <c r="E147" i="15" s="1"/>
  <c r="AI129" i="15"/>
  <c r="E129" i="15" s="1"/>
  <c r="E111" i="15"/>
  <c r="AI75" i="15"/>
  <c r="E75" i="15" s="1"/>
  <c r="E76" i="15" s="1"/>
  <c r="AI93" i="15"/>
  <c r="E93" i="15" s="1"/>
  <c r="AJ145" i="15"/>
  <c r="F145" i="15" s="1"/>
  <c r="F109" i="15"/>
  <c r="AJ91" i="15"/>
  <c r="F91" i="15" s="1"/>
  <c r="AJ127" i="15"/>
  <c r="F127" i="15" s="1"/>
  <c r="AJ73" i="15"/>
  <c r="F73" i="15" s="1"/>
  <c r="AO137" i="15"/>
  <c r="K137" i="15" s="1"/>
  <c r="K138" i="15" s="1"/>
  <c r="K101" i="15"/>
  <c r="K102" i="15" s="1"/>
  <c r="AO119" i="15"/>
  <c r="K119" i="15" s="1"/>
  <c r="K120" i="15" s="1"/>
  <c r="AO65" i="15"/>
  <c r="K65" i="15" s="1"/>
  <c r="K66" i="15" s="1"/>
  <c r="AO83" i="15"/>
  <c r="K83" i="15" s="1"/>
  <c r="K84" i="15" s="1"/>
  <c r="AO149" i="15"/>
  <c r="K149" i="15" s="1"/>
  <c r="AO131" i="15"/>
  <c r="K131" i="15" s="1"/>
  <c r="AO95" i="15"/>
  <c r="K95" i="15" s="1"/>
  <c r="K113" i="15"/>
  <c r="AO77" i="15"/>
  <c r="K77" i="15" s="1"/>
  <c r="AJ123" i="15"/>
  <c r="F123" i="15" s="1"/>
  <c r="AJ141" i="15"/>
  <c r="F141" i="15" s="1"/>
  <c r="F140" i="15" s="1"/>
  <c r="AJ87" i="15"/>
  <c r="F87" i="15" s="1"/>
  <c r="F105" i="15"/>
  <c r="F104" i="15" s="1"/>
  <c r="AJ69" i="15"/>
  <c r="F69" i="15" s="1"/>
  <c r="AL143" i="15"/>
  <c r="H143" i="15" s="1"/>
  <c r="AL89" i="15"/>
  <c r="H89" i="15" s="1"/>
  <c r="AL125" i="15"/>
  <c r="H125" i="15" s="1"/>
  <c r="H107" i="15"/>
  <c r="AL71" i="15"/>
  <c r="H71" i="15" s="1"/>
  <c r="AL117" i="15"/>
  <c r="H117" i="15" s="1"/>
  <c r="H99" i="15"/>
  <c r="AL135" i="15"/>
  <c r="H135" i="15" s="1"/>
  <c r="AL81" i="15"/>
  <c r="H81" i="15" s="1"/>
  <c r="AL63" i="15"/>
  <c r="H63" i="15" s="1"/>
  <c r="H64" i="15" s="1"/>
  <c r="AJ129" i="15"/>
  <c r="F129" i="15" s="1"/>
  <c r="F111" i="15"/>
  <c r="AJ147" i="15"/>
  <c r="F147" i="15" s="1"/>
  <c r="AJ93" i="15"/>
  <c r="F93" i="15" s="1"/>
  <c r="AJ75" i="15"/>
  <c r="F75" i="15" s="1"/>
  <c r="I109" i="15"/>
  <c r="AM91" i="15"/>
  <c r="I91" i="15" s="1"/>
  <c r="AM127" i="15"/>
  <c r="I127" i="15" s="1"/>
  <c r="AM145" i="15"/>
  <c r="I145" i="15" s="1"/>
  <c r="AM73" i="15"/>
  <c r="I73" i="15" s="1"/>
  <c r="AP137" i="15"/>
  <c r="L137" i="15" s="1"/>
  <c r="L138" i="15" s="1"/>
  <c r="L101" i="15"/>
  <c r="L102" i="15" s="1"/>
  <c r="AP119" i="15"/>
  <c r="L119" i="15" s="1"/>
  <c r="L120" i="15" s="1"/>
  <c r="AP65" i="15"/>
  <c r="L65" i="15" s="1"/>
  <c r="L66" i="15" s="1"/>
  <c r="AP83" i="15"/>
  <c r="L83" i="15" s="1"/>
  <c r="L84" i="15" s="1"/>
  <c r="AL141" i="15"/>
  <c r="H141" i="15" s="1"/>
  <c r="AL87" i="15"/>
  <c r="H87" i="15" s="1"/>
  <c r="H105" i="15"/>
  <c r="H104" i="15" s="1"/>
  <c r="AL123" i="15"/>
  <c r="H123" i="15" s="1"/>
  <c r="AL69" i="15"/>
  <c r="H69" i="15" s="1"/>
  <c r="AJ131" i="15"/>
  <c r="F131" i="15" s="1"/>
  <c r="F113" i="15"/>
  <c r="AJ149" i="15"/>
  <c r="F149" i="15" s="1"/>
  <c r="AJ95" i="15"/>
  <c r="F95" i="15" s="1"/>
  <c r="AJ77" i="15"/>
  <c r="F77" i="15" s="1"/>
  <c r="AJ125" i="15"/>
  <c r="F125" i="15" s="1"/>
  <c r="F107" i="15"/>
  <c r="AJ89" i="15"/>
  <c r="F89" i="15" s="1"/>
  <c r="AJ143" i="15"/>
  <c r="F143" i="15" s="1"/>
  <c r="AJ71" i="15"/>
  <c r="F71" i="15" s="1"/>
  <c r="AP149" i="15"/>
  <c r="L149" i="15" s="1"/>
  <c r="AP95" i="15"/>
  <c r="L95" i="15" s="1"/>
  <c r="AP131" i="15"/>
  <c r="L131" i="15" s="1"/>
  <c r="L113" i="15"/>
  <c r="AP77" i="15"/>
  <c r="L77" i="15" s="1"/>
  <c r="AK141" i="15"/>
  <c r="G141" i="15" s="1"/>
  <c r="AK123" i="15"/>
  <c r="G123" i="15" s="1"/>
  <c r="G105" i="15"/>
  <c r="AK69" i="15"/>
  <c r="G69" i="15" s="1"/>
  <c r="AK87" i="15"/>
  <c r="G87" i="15" s="1"/>
  <c r="AN89" i="15"/>
  <c r="J89" i="15" s="1"/>
  <c r="AN125" i="15"/>
  <c r="J125" i="15" s="1"/>
  <c r="AN143" i="15"/>
  <c r="J143" i="15" s="1"/>
  <c r="J107" i="15"/>
  <c r="AN71" i="15"/>
  <c r="J71" i="15" s="1"/>
  <c r="I99" i="15"/>
  <c r="AM135" i="15"/>
  <c r="I135" i="15" s="1"/>
  <c r="AM117" i="15"/>
  <c r="I117" i="15" s="1"/>
  <c r="AM81" i="15"/>
  <c r="I81" i="15" s="1"/>
  <c r="I82" i="15" s="1"/>
  <c r="AM63" i="15"/>
  <c r="I63" i="15" s="1"/>
  <c r="AO147" i="15"/>
  <c r="K147" i="15" s="1"/>
  <c r="AO129" i="15"/>
  <c r="K129" i="15" s="1"/>
  <c r="AO93" i="15"/>
  <c r="K93" i="15" s="1"/>
  <c r="K111" i="15"/>
  <c r="AO75" i="15"/>
  <c r="K75" i="15" s="1"/>
  <c r="J109" i="15"/>
  <c r="AN91" i="15"/>
  <c r="J91" i="15" s="1"/>
  <c r="AN127" i="15"/>
  <c r="J127" i="15" s="1"/>
  <c r="AN145" i="15"/>
  <c r="J145" i="15" s="1"/>
  <c r="AN73" i="15"/>
  <c r="J73" i="15" s="1"/>
  <c r="B136" i="15"/>
  <c r="B118" i="15"/>
  <c r="B100" i="15"/>
  <c r="B82" i="15"/>
  <c r="B64" i="15"/>
  <c r="AI137" i="15"/>
  <c r="E137" i="15" s="1"/>
  <c r="E138" i="15" s="1"/>
  <c r="AI119" i="15"/>
  <c r="E119" i="15" s="1"/>
  <c r="E120" i="15" s="1"/>
  <c r="E101" i="15"/>
  <c r="E102" i="15" s="1"/>
  <c r="AI83" i="15"/>
  <c r="E83" i="15" s="1"/>
  <c r="E84" i="15" s="1"/>
  <c r="AI65" i="15"/>
  <c r="E65" i="15" s="1"/>
  <c r="E66" i="15" s="1"/>
  <c r="AO147" i="14"/>
  <c r="K147" i="14" s="1"/>
  <c r="K111" i="14"/>
  <c r="AO129" i="14"/>
  <c r="K129" i="14" s="1"/>
  <c r="AO93" i="14"/>
  <c r="K93" i="14" s="1"/>
  <c r="AO75" i="14"/>
  <c r="K75" i="14" s="1"/>
  <c r="AP137" i="14"/>
  <c r="L137" i="14" s="1"/>
  <c r="AP119" i="14"/>
  <c r="L119" i="14" s="1"/>
  <c r="AP83" i="14"/>
  <c r="L83" i="14" s="1"/>
  <c r="L101" i="14"/>
  <c r="AP65" i="14"/>
  <c r="L65" i="14" s="1"/>
  <c r="AM121" i="14"/>
  <c r="I121" i="14" s="1"/>
  <c r="I103" i="14"/>
  <c r="AM139" i="14"/>
  <c r="I139" i="14" s="1"/>
  <c r="AM85" i="14"/>
  <c r="I85" i="14" s="1"/>
  <c r="AM67" i="14"/>
  <c r="I67" i="14" s="1"/>
  <c r="AK143" i="14"/>
  <c r="G143" i="14" s="1"/>
  <c r="G107" i="14"/>
  <c r="AK125" i="14"/>
  <c r="G125" i="14" s="1"/>
  <c r="AK89" i="14"/>
  <c r="G89" i="14" s="1"/>
  <c r="AK71" i="14"/>
  <c r="G71" i="14" s="1"/>
  <c r="AL131" i="14"/>
  <c r="H131" i="14" s="1"/>
  <c r="AL149" i="14"/>
  <c r="H149" i="14" s="1"/>
  <c r="H113" i="14"/>
  <c r="AL95" i="14"/>
  <c r="H95" i="14" s="1"/>
  <c r="AL77" i="14"/>
  <c r="H77" i="14" s="1"/>
  <c r="B136" i="14"/>
  <c r="B118" i="14"/>
  <c r="B100" i="14"/>
  <c r="B82" i="14"/>
  <c r="B64" i="14"/>
  <c r="AP147" i="14"/>
  <c r="L147" i="14" s="1"/>
  <c r="AP129" i="14"/>
  <c r="L129" i="14" s="1"/>
  <c r="AP93" i="14"/>
  <c r="L93" i="14" s="1"/>
  <c r="L111" i="14"/>
  <c r="AP75" i="14"/>
  <c r="L75" i="14" s="1"/>
  <c r="C135" i="14"/>
  <c r="AM127" i="14"/>
  <c r="I127" i="14" s="1"/>
  <c r="AM145" i="14"/>
  <c r="I145" i="14" s="1"/>
  <c r="AM91" i="14"/>
  <c r="I91" i="14" s="1"/>
  <c r="AM73" i="14"/>
  <c r="I73" i="14" s="1"/>
  <c r="I109" i="14"/>
  <c r="AL141" i="14"/>
  <c r="H141" i="14" s="1"/>
  <c r="AL87" i="14"/>
  <c r="H87" i="14" s="1"/>
  <c r="H105" i="14"/>
  <c r="AL123" i="14"/>
  <c r="H123" i="14" s="1"/>
  <c r="AL69" i="14"/>
  <c r="H69" i="14" s="1"/>
  <c r="AJ135" i="14"/>
  <c r="F135" i="14" s="1"/>
  <c r="AJ81" i="14"/>
  <c r="F81" i="14" s="1"/>
  <c r="AJ63" i="14"/>
  <c r="F63" i="14" s="1"/>
  <c r="F99" i="14"/>
  <c r="AJ117" i="14"/>
  <c r="F117" i="14" s="1"/>
  <c r="AK119" i="14"/>
  <c r="G119" i="14" s="1"/>
  <c r="G101" i="14"/>
  <c r="AK137" i="14"/>
  <c r="G137" i="14" s="1"/>
  <c r="AK65" i="14"/>
  <c r="G65" i="14" s="1"/>
  <c r="AK83" i="14"/>
  <c r="G83" i="14" s="1"/>
  <c r="AO139" i="14"/>
  <c r="K139" i="14" s="1"/>
  <c r="AO121" i="14"/>
  <c r="K121" i="14" s="1"/>
  <c r="K103" i="14"/>
  <c r="AO85" i="14"/>
  <c r="K85" i="14" s="1"/>
  <c r="AO67" i="14"/>
  <c r="K67" i="14" s="1"/>
  <c r="AK129" i="14"/>
  <c r="G129" i="14" s="1"/>
  <c r="AK147" i="14"/>
  <c r="G147" i="14" s="1"/>
  <c r="G111" i="14"/>
  <c r="AK93" i="14"/>
  <c r="G93" i="14" s="1"/>
  <c r="AK75" i="14"/>
  <c r="G75" i="14" s="1"/>
  <c r="AL127" i="14"/>
  <c r="H127" i="14" s="1"/>
  <c r="AL145" i="14"/>
  <c r="H145" i="14" s="1"/>
  <c r="H109" i="14"/>
  <c r="AL73" i="14"/>
  <c r="H73" i="14" s="1"/>
  <c r="AL91" i="14"/>
  <c r="H91" i="14" s="1"/>
  <c r="AO141" i="14"/>
  <c r="K141" i="14" s="1"/>
  <c r="AO123" i="14"/>
  <c r="K123" i="14" s="1"/>
  <c r="AO69" i="14"/>
  <c r="K69" i="14" s="1"/>
  <c r="K105" i="14"/>
  <c r="AO87" i="14"/>
  <c r="K87" i="14" s="1"/>
  <c r="AL117" i="14"/>
  <c r="H117" i="14" s="1"/>
  <c r="AL135" i="14"/>
  <c r="H135" i="14" s="1"/>
  <c r="AL81" i="14"/>
  <c r="H81" i="14" s="1"/>
  <c r="AL63" i="14"/>
  <c r="H63" i="14" s="1"/>
  <c r="H99" i="14"/>
  <c r="AL83" i="14"/>
  <c r="H83" i="14" s="1"/>
  <c r="AL137" i="14"/>
  <c r="H137" i="14" s="1"/>
  <c r="AL119" i="14"/>
  <c r="H119" i="14" s="1"/>
  <c r="AL65" i="14"/>
  <c r="H65" i="14" s="1"/>
  <c r="H101" i="14"/>
  <c r="AK139" i="14"/>
  <c r="G139" i="14" s="1"/>
  <c r="AK121" i="14"/>
  <c r="G121" i="14" s="1"/>
  <c r="G103" i="14"/>
  <c r="AK85" i="14"/>
  <c r="G85" i="14" s="1"/>
  <c r="AK67" i="14"/>
  <c r="G67" i="14" s="1"/>
  <c r="AJ131" i="14"/>
  <c r="F131" i="14" s="1"/>
  <c r="F113" i="14"/>
  <c r="AJ149" i="14"/>
  <c r="F149" i="14" s="1"/>
  <c r="AJ95" i="14"/>
  <c r="F95" i="14" s="1"/>
  <c r="AJ77" i="14"/>
  <c r="F77" i="14" s="1"/>
  <c r="F109" i="14"/>
  <c r="AJ145" i="14"/>
  <c r="F145" i="14" s="1"/>
  <c r="AJ127" i="14"/>
  <c r="F127" i="14" s="1"/>
  <c r="AJ73" i="14"/>
  <c r="F73" i="14" s="1"/>
  <c r="AJ91" i="14"/>
  <c r="F91" i="14" s="1"/>
  <c r="AN123" i="14"/>
  <c r="J123" i="14" s="1"/>
  <c r="AN87" i="14"/>
  <c r="J87" i="14" s="1"/>
  <c r="AN141" i="14"/>
  <c r="J141" i="14" s="1"/>
  <c r="J105" i="14"/>
  <c r="AN69" i="14"/>
  <c r="J69" i="14" s="1"/>
  <c r="AK135" i="14"/>
  <c r="G135" i="14" s="1"/>
  <c r="G99" i="14"/>
  <c r="AK117" i="14"/>
  <c r="G117" i="14" s="1"/>
  <c r="AK81" i="14"/>
  <c r="G81" i="14" s="1"/>
  <c r="AK63" i="14"/>
  <c r="G63" i="14" s="1"/>
  <c r="G64" i="14" s="1"/>
  <c r="AN125" i="14"/>
  <c r="J125" i="14" s="1"/>
  <c r="AN89" i="14"/>
  <c r="J89" i="14" s="1"/>
  <c r="AN71" i="14"/>
  <c r="J71" i="14" s="1"/>
  <c r="AN143" i="14"/>
  <c r="J143" i="14" s="1"/>
  <c r="J107" i="14"/>
  <c r="I113" i="14"/>
  <c r="AM149" i="14"/>
  <c r="I149" i="14" s="1"/>
  <c r="AM131" i="14"/>
  <c r="I131" i="14" s="1"/>
  <c r="AM95" i="14"/>
  <c r="I95" i="14" s="1"/>
  <c r="AM77" i="14"/>
  <c r="I77" i="14" s="1"/>
  <c r="AL85" i="14"/>
  <c r="H85" i="14" s="1"/>
  <c r="AL121" i="14"/>
  <c r="H121" i="14" s="1"/>
  <c r="H103" i="14"/>
  <c r="AL139" i="14"/>
  <c r="H139" i="14" s="1"/>
  <c r="AL67" i="14"/>
  <c r="H67" i="14" s="1"/>
  <c r="H68" i="14" s="1"/>
  <c r="AM125" i="14"/>
  <c r="I125" i="14" s="1"/>
  <c r="AM143" i="14"/>
  <c r="I143" i="14" s="1"/>
  <c r="I107" i="14"/>
  <c r="AM89" i="14"/>
  <c r="I89" i="14" s="1"/>
  <c r="AM71" i="14"/>
  <c r="I71" i="14" s="1"/>
  <c r="AN149" i="14"/>
  <c r="J149" i="14" s="1"/>
  <c r="AN95" i="14"/>
  <c r="J95" i="14" s="1"/>
  <c r="AN131" i="14"/>
  <c r="J131" i="14" s="1"/>
  <c r="J113" i="14"/>
  <c r="AN77" i="14"/>
  <c r="J77" i="14" s="1"/>
  <c r="AJ129" i="14"/>
  <c r="F129" i="14" s="1"/>
  <c r="F111" i="14"/>
  <c r="AJ147" i="14"/>
  <c r="F147" i="14" s="1"/>
  <c r="AJ93" i="14"/>
  <c r="F93" i="14" s="1"/>
  <c r="AJ75" i="14"/>
  <c r="F75" i="14" s="1"/>
  <c r="AO145" i="14"/>
  <c r="K145" i="14" s="1"/>
  <c r="AO91" i="14"/>
  <c r="K91" i="14" s="1"/>
  <c r="AO127" i="14"/>
  <c r="K127" i="14" s="1"/>
  <c r="K109" i="14"/>
  <c r="AO73" i="14"/>
  <c r="K73" i="14" s="1"/>
  <c r="AI141" i="14"/>
  <c r="E141" i="14" s="1"/>
  <c r="AI123" i="14"/>
  <c r="E123" i="14" s="1"/>
  <c r="E105" i="14"/>
  <c r="AI69" i="14"/>
  <c r="E69" i="14" s="1"/>
  <c r="AI87" i="14"/>
  <c r="E87" i="14" s="1"/>
  <c r="AP135" i="14"/>
  <c r="L135" i="14" s="1"/>
  <c r="AP117" i="14"/>
  <c r="L117" i="14" s="1"/>
  <c r="L99" i="14"/>
  <c r="AP63" i="14"/>
  <c r="L63" i="14" s="1"/>
  <c r="AP81" i="14"/>
  <c r="L81" i="14" s="1"/>
  <c r="AM137" i="14"/>
  <c r="I137" i="14" s="1"/>
  <c r="AM119" i="14"/>
  <c r="I119" i="14" s="1"/>
  <c r="I101" i="14"/>
  <c r="AM65" i="14"/>
  <c r="I65" i="14" s="1"/>
  <c r="AM83" i="14"/>
  <c r="I83" i="14" s="1"/>
  <c r="AM147" i="14"/>
  <c r="I147" i="14" s="1"/>
  <c r="I111" i="14"/>
  <c r="AM93" i="14"/>
  <c r="I93" i="14" s="1"/>
  <c r="AM129" i="14"/>
  <c r="I129" i="14" s="1"/>
  <c r="AM75" i="14"/>
  <c r="I75" i="14" s="1"/>
  <c r="AI145" i="14"/>
  <c r="E145" i="14" s="1"/>
  <c r="E109" i="14"/>
  <c r="AI127" i="14"/>
  <c r="E127" i="14" s="1"/>
  <c r="AI91" i="14"/>
  <c r="E91" i="14" s="1"/>
  <c r="AI73" i="14"/>
  <c r="E73" i="14" s="1"/>
  <c r="AJ123" i="14"/>
  <c r="F123" i="14" s="1"/>
  <c r="AJ141" i="14"/>
  <c r="F141" i="14" s="1"/>
  <c r="AJ87" i="14"/>
  <c r="F87" i="14" s="1"/>
  <c r="F105" i="14"/>
  <c r="AJ69" i="14"/>
  <c r="F69" i="14" s="1"/>
  <c r="I99" i="14"/>
  <c r="AM135" i="14"/>
  <c r="I135" i="14" s="1"/>
  <c r="AM117" i="14"/>
  <c r="I117" i="14" s="1"/>
  <c r="AM81" i="14"/>
  <c r="I81" i="14" s="1"/>
  <c r="AM63" i="14"/>
  <c r="I63" i="14" s="1"/>
  <c r="AO137" i="14"/>
  <c r="K137" i="14" s="1"/>
  <c r="AO119" i="14"/>
  <c r="K119" i="14" s="1"/>
  <c r="K101" i="14"/>
  <c r="AO65" i="14"/>
  <c r="K65" i="14" s="1"/>
  <c r="AO83" i="14"/>
  <c r="K83" i="14" s="1"/>
  <c r="AI143" i="14"/>
  <c r="E143" i="14" s="1"/>
  <c r="AI125" i="14"/>
  <c r="E125" i="14" s="1"/>
  <c r="E107" i="14"/>
  <c r="AI89" i="14"/>
  <c r="E89" i="14" s="1"/>
  <c r="AI71" i="14"/>
  <c r="E71" i="14" s="1"/>
  <c r="AN139" i="14"/>
  <c r="J139" i="14" s="1"/>
  <c r="AN85" i="14"/>
  <c r="J85" i="14" s="1"/>
  <c r="AN121" i="14"/>
  <c r="J121" i="14" s="1"/>
  <c r="J103" i="14"/>
  <c r="AN67" i="14"/>
  <c r="J67" i="14" s="1"/>
  <c r="AP143" i="14"/>
  <c r="L143" i="14" s="1"/>
  <c r="AP125" i="14"/>
  <c r="L125" i="14" s="1"/>
  <c r="L107" i="14"/>
  <c r="AP89" i="14"/>
  <c r="L89" i="14" s="1"/>
  <c r="AP71" i="14"/>
  <c r="L71" i="14" s="1"/>
  <c r="AO149" i="14"/>
  <c r="K149" i="14" s="1"/>
  <c r="AO131" i="14"/>
  <c r="K131" i="14" s="1"/>
  <c r="K113" i="14"/>
  <c r="AO95" i="14"/>
  <c r="K95" i="14" s="1"/>
  <c r="AO77" i="14"/>
  <c r="K77" i="14" s="1"/>
  <c r="AP139" i="14"/>
  <c r="L139" i="14" s="1"/>
  <c r="AP121" i="14"/>
  <c r="L121" i="14" s="1"/>
  <c r="AP85" i="14"/>
  <c r="L85" i="14" s="1"/>
  <c r="L103" i="14"/>
  <c r="AP67" i="14"/>
  <c r="L67" i="14" s="1"/>
  <c r="F107" i="14"/>
  <c r="AJ125" i="14"/>
  <c r="F125" i="14" s="1"/>
  <c r="AJ143" i="14"/>
  <c r="F143" i="14" s="1"/>
  <c r="AJ89" i="14"/>
  <c r="F89" i="14" s="1"/>
  <c r="AJ71" i="14"/>
  <c r="F71" i="14" s="1"/>
  <c r="AP149" i="14"/>
  <c r="L149" i="14" s="1"/>
  <c r="AP95" i="14"/>
  <c r="L95" i="14" s="1"/>
  <c r="AP131" i="14"/>
  <c r="L131" i="14" s="1"/>
  <c r="L113" i="14"/>
  <c r="AP77" i="14"/>
  <c r="L77" i="14" s="1"/>
  <c r="AL129" i="14"/>
  <c r="H129" i="14" s="1"/>
  <c r="AL147" i="14"/>
  <c r="H147" i="14" s="1"/>
  <c r="H111" i="14"/>
  <c r="AL93" i="14"/>
  <c r="H93" i="14" s="1"/>
  <c r="AL75" i="14"/>
  <c r="H75" i="14" s="1"/>
  <c r="C81" i="14"/>
  <c r="AK145" i="14"/>
  <c r="G145" i="14" s="1"/>
  <c r="AK91" i="14"/>
  <c r="G91" i="14" s="1"/>
  <c r="AK127" i="14"/>
  <c r="G127" i="14" s="1"/>
  <c r="G128" i="14" s="1"/>
  <c r="AK73" i="14"/>
  <c r="G73" i="14" s="1"/>
  <c r="G109" i="14"/>
  <c r="G110" i="14" s="1"/>
  <c r="AK141" i="14"/>
  <c r="G141" i="14" s="1"/>
  <c r="AK123" i="14"/>
  <c r="G123" i="14" s="1"/>
  <c r="G124" i="14" s="1"/>
  <c r="G105" i="14"/>
  <c r="AK69" i="14"/>
  <c r="G69" i="14" s="1"/>
  <c r="G70" i="14" s="1"/>
  <c r="AK87" i="14"/>
  <c r="G87" i="14" s="1"/>
  <c r="AN135" i="14"/>
  <c r="J135" i="14" s="1"/>
  <c r="AN117" i="14"/>
  <c r="J117" i="14" s="1"/>
  <c r="AN63" i="14"/>
  <c r="J63" i="14" s="1"/>
  <c r="J99" i="14"/>
  <c r="AN81" i="14"/>
  <c r="J81" i="14" s="1"/>
  <c r="E101" i="14"/>
  <c r="AI137" i="14"/>
  <c r="E137" i="14" s="1"/>
  <c r="AI119" i="14"/>
  <c r="E119" i="14" s="1"/>
  <c r="AI65" i="14"/>
  <c r="E65" i="14" s="1"/>
  <c r="AI83" i="14"/>
  <c r="E83" i="14" s="1"/>
  <c r="AI139" i="14"/>
  <c r="E139" i="14" s="1"/>
  <c r="E103" i="14"/>
  <c r="AI121" i="14"/>
  <c r="E121" i="14" s="1"/>
  <c r="AI85" i="14"/>
  <c r="E85" i="14" s="1"/>
  <c r="AI67" i="14"/>
  <c r="E67" i="14" s="1"/>
  <c r="AL143" i="14"/>
  <c r="H143" i="14" s="1"/>
  <c r="AL89" i="14"/>
  <c r="H89" i="14" s="1"/>
  <c r="AL125" i="14"/>
  <c r="H125" i="14" s="1"/>
  <c r="H107" i="14"/>
  <c r="AL71" i="14"/>
  <c r="H71" i="14" s="1"/>
  <c r="J109" i="14"/>
  <c r="AN145" i="14"/>
  <c r="J145" i="14" s="1"/>
  <c r="AN127" i="14"/>
  <c r="J127" i="14" s="1"/>
  <c r="AN73" i="14"/>
  <c r="J73" i="14" s="1"/>
  <c r="AN91" i="14"/>
  <c r="J91" i="14" s="1"/>
  <c r="AM123" i="14"/>
  <c r="I123" i="14" s="1"/>
  <c r="I124" i="14" s="1"/>
  <c r="AM141" i="14"/>
  <c r="I141" i="14" s="1"/>
  <c r="I142" i="14" s="1"/>
  <c r="I105" i="14"/>
  <c r="I106" i="14" s="1"/>
  <c r="AM69" i="14"/>
  <c r="I69" i="14" s="1"/>
  <c r="AM87" i="14"/>
  <c r="I87" i="14" s="1"/>
  <c r="AO135" i="14"/>
  <c r="K135" i="14" s="1"/>
  <c r="AO117" i="14"/>
  <c r="K117" i="14" s="1"/>
  <c r="K99" i="14"/>
  <c r="AO63" i="14"/>
  <c r="K63" i="14" s="1"/>
  <c r="AO81" i="14"/>
  <c r="K81" i="14" s="1"/>
  <c r="AK131" i="14"/>
  <c r="G131" i="14" s="1"/>
  <c r="AK149" i="14"/>
  <c r="G149" i="14" s="1"/>
  <c r="G113" i="14"/>
  <c r="AK95" i="14"/>
  <c r="G95" i="14" s="1"/>
  <c r="AK77" i="14"/>
  <c r="G77" i="14" s="1"/>
  <c r="AI147" i="14"/>
  <c r="E147" i="14" s="1"/>
  <c r="AI129" i="14"/>
  <c r="E129" i="14" s="1"/>
  <c r="E111" i="14"/>
  <c r="AI93" i="14"/>
  <c r="E93" i="14" s="1"/>
  <c r="AI75" i="14"/>
  <c r="E75" i="14" s="1"/>
  <c r="AJ137" i="14"/>
  <c r="F137" i="14" s="1"/>
  <c r="AJ83" i="14"/>
  <c r="F83" i="14" s="1"/>
  <c r="AJ119" i="14"/>
  <c r="F119" i="14" s="1"/>
  <c r="F101" i="14"/>
  <c r="AJ65" i="14"/>
  <c r="F65" i="14" s="1"/>
  <c r="AJ121" i="14"/>
  <c r="F121" i="14" s="1"/>
  <c r="AJ139" i="14"/>
  <c r="F139" i="14" s="1"/>
  <c r="AJ85" i="14"/>
  <c r="F85" i="14" s="1"/>
  <c r="F103" i="14"/>
  <c r="AJ67" i="14"/>
  <c r="F67" i="14" s="1"/>
  <c r="AO143" i="14"/>
  <c r="K143" i="14" s="1"/>
  <c r="K107" i="14"/>
  <c r="AO125" i="14"/>
  <c r="K125" i="14" s="1"/>
  <c r="AO89" i="14"/>
  <c r="K89" i="14" s="1"/>
  <c r="AO71" i="14"/>
  <c r="K71" i="14" s="1"/>
  <c r="AI149" i="14"/>
  <c r="E149" i="14" s="1"/>
  <c r="AI131" i="14"/>
  <c r="E131" i="14" s="1"/>
  <c r="E113" i="14"/>
  <c r="AI77" i="14"/>
  <c r="E77" i="14" s="1"/>
  <c r="AI95" i="14"/>
  <c r="E95" i="14" s="1"/>
  <c r="AN93" i="14"/>
  <c r="J93" i="14" s="1"/>
  <c r="AN147" i="14"/>
  <c r="J147" i="14" s="1"/>
  <c r="J111" i="14"/>
  <c r="AN129" i="14"/>
  <c r="J129" i="14" s="1"/>
  <c r="AN75" i="14"/>
  <c r="J75" i="14" s="1"/>
  <c r="C99" i="14"/>
  <c r="AP145" i="14"/>
  <c r="L145" i="14" s="1"/>
  <c r="AP127" i="14"/>
  <c r="L127" i="14" s="1"/>
  <c r="L109" i="14"/>
  <c r="AP91" i="14"/>
  <c r="L91" i="14" s="1"/>
  <c r="AP73" i="14"/>
  <c r="L73" i="14" s="1"/>
  <c r="AP141" i="14"/>
  <c r="L141" i="14" s="1"/>
  <c r="L105" i="14"/>
  <c r="AP123" i="14"/>
  <c r="L123" i="14" s="1"/>
  <c r="AP87" i="14"/>
  <c r="L87" i="14" s="1"/>
  <c r="AP69" i="14"/>
  <c r="L69" i="14" s="1"/>
  <c r="AI117" i="14"/>
  <c r="E117" i="14" s="1"/>
  <c r="E99" i="14"/>
  <c r="AI135" i="14"/>
  <c r="E135" i="14" s="1"/>
  <c r="AI81" i="14"/>
  <c r="E81" i="14" s="1"/>
  <c r="AI63" i="14"/>
  <c r="E63" i="14" s="1"/>
  <c r="AN137" i="14"/>
  <c r="J137" i="14" s="1"/>
  <c r="AN119" i="14"/>
  <c r="J119" i="14" s="1"/>
  <c r="AN83" i="14"/>
  <c r="J83" i="14" s="1"/>
  <c r="J101" i="14"/>
  <c r="AN65" i="14"/>
  <c r="J65" i="14" s="1"/>
  <c r="AN125" i="13"/>
  <c r="J125" i="13" s="1"/>
  <c r="J107" i="13"/>
  <c r="AN89" i="13"/>
  <c r="J89" i="13" s="1"/>
  <c r="AN143" i="13"/>
  <c r="J143" i="13" s="1"/>
  <c r="AN71" i="13"/>
  <c r="J71" i="13" s="1"/>
  <c r="AO143" i="13"/>
  <c r="K143" i="13" s="1"/>
  <c r="AO89" i="13"/>
  <c r="K89" i="13" s="1"/>
  <c r="AO71" i="13"/>
  <c r="K71" i="13" s="1"/>
  <c r="AO125" i="13"/>
  <c r="K125" i="13" s="1"/>
  <c r="K107" i="13"/>
  <c r="AO137" i="13"/>
  <c r="K137" i="13" s="1"/>
  <c r="AO119" i="13"/>
  <c r="K119" i="13" s="1"/>
  <c r="K101" i="13"/>
  <c r="AO65" i="13"/>
  <c r="K65" i="13" s="1"/>
  <c r="AO83" i="13"/>
  <c r="K83" i="13" s="1"/>
  <c r="AN123" i="13"/>
  <c r="J123" i="13" s="1"/>
  <c r="AN87" i="13"/>
  <c r="J87" i="13" s="1"/>
  <c r="J105" i="13"/>
  <c r="AN141" i="13"/>
  <c r="J141" i="13" s="1"/>
  <c r="AN69" i="13"/>
  <c r="J69" i="13" s="1"/>
  <c r="AP145" i="13"/>
  <c r="L145" i="13" s="1"/>
  <c r="L109" i="13"/>
  <c r="AP127" i="13"/>
  <c r="L127" i="13" s="1"/>
  <c r="AP91" i="13"/>
  <c r="L91" i="13" s="1"/>
  <c r="AP73" i="13"/>
  <c r="L73" i="13" s="1"/>
  <c r="AO133" i="13"/>
  <c r="K133" i="13" s="1"/>
  <c r="AO115" i="13"/>
  <c r="K115" i="13" s="1"/>
  <c r="AO79" i="13"/>
  <c r="K79" i="13" s="1"/>
  <c r="AO61" i="13"/>
  <c r="K61" i="13" s="1"/>
  <c r="K97" i="13"/>
  <c r="AL117" i="13"/>
  <c r="H117" i="13" s="1"/>
  <c r="AL81" i="13"/>
  <c r="H81" i="13" s="1"/>
  <c r="AL135" i="13"/>
  <c r="H135" i="13" s="1"/>
  <c r="H99" i="13"/>
  <c r="AL63" i="13"/>
  <c r="H63" i="13" s="1"/>
  <c r="AO121" i="13"/>
  <c r="K121" i="13" s="1"/>
  <c r="AO139" i="13"/>
  <c r="K139" i="13" s="1"/>
  <c r="K103" i="13"/>
  <c r="AO85" i="13"/>
  <c r="K85" i="13" s="1"/>
  <c r="AO67" i="13"/>
  <c r="K67" i="13" s="1"/>
  <c r="AJ129" i="13"/>
  <c r="F129" i="13" s="1"/>
  <c r="F111" i="13"/>
  <c r="AJ147" i="13"/>
  <c r="F147" i="13" s="1"/>
  <c r="AJ75" i="13"/>
  <c r="F75" i="13" s="1"/>
  <c r="AJ93" i="13"/>
  <c r="F93" i="13" s="1"/>
  <c r="AI143" i="13"/>
  <c r="E143" i="13" s="1"/>
  <c r="E107" i="13"/>
  <c r="AI125" i="13"/>
  <c r="E125" i="13" s="1"/>
  <c r="AI71" i="13"/>
  <c r="E71" i="13" s="1"/>
  <c r="AI89" i="13"/>
  <c r="E89" i="13" s="1"/>
  <c r="AI119" i="13"/>
  <c r="E119" i="13" s="1"/>
  <c r="E101" i="13"/>
  <c r="AI83" i="13"/>
  <c r="E83" i="13" s="1"/>
  <c r="AI137" i="13"/>
  <c r="E137" i="13" s="1"/>
  <c r="AI65" i="13"/>
  <c r="E65" i="13" s="1"/>
  <c r="AO123" i="13"/>
  <c r="K123" i="13" s="1"/>
  <c r="AO141" i="13"/>
  <c r="K141" i="13" s="1"/>
  <c r="K105" i="13"/>
  <c r="AO69" i="13"/>
  <c r="K69" i="13" s="1"/>
  <c r="AO87" i="13"/>
  <c r="K87" i="13" s="1"/>
  <c r="AI145" i="13"/>
  <c r="E145" i="13" s="1"/>
  <c r="E109" i="13"/>
  <c r="AI73" i="13"/>
  <c r="E73" i="13" s="1"/>
  <c r="AI127" i="13"/>
  <c r="E127" i="13" s="1"/>
  <c r="AI91" i="13"/>
  <c r="E91" i="13" s="1"/>
  <c r="AP133" i="13"/>
  <c r="L133" i="13" s="1"/>
  <c r="AP115" i="13"/>
  <c r="L115" i="13" s="1"/>
  <c r="L97" i="13"/>
  <c r="AP79" i="13"/>
  <c r="L79" i="13" s="1"/>
  <c r="AP61" i="13"/>
  <c r="L61" i="13" s="1"/>
  <c r="AM135" i="13"/>
  <c r="I135" i="13" s="1"/>
  <c r="I99" i="13"/>
  <c r="AM63" i="13"/>
  <c r="I63" i="13" s="1"/>
  <c r="AM81" i="13"/>
  <c r="I81" i="13" s="1"/>
  <c r="AM117" i="13"/>
  <c r="I117" i="13" s="1"/>
  <c r="AP139" i="13"/>
  <c r="L139" i="13" s="1"/>
  <c r="L103" i="13"/>
  <c r="AP121" i="13"/>
  <c r="L121" i="13" s="1"/>
  <c r="AP85" i="13"/>
  <c r="L85" i="13" s="1"/>
  <c r="AP67" i="13"/>
  <c r="L67" i="13" s="1"/>
  <c r="I111" i="13"/>
  <c r="AM147" i="13"/>
  <c r="I147" i="13" s="1"/>
  <c r="AM129" i="13"/>
  <c r="I129" i="13" s="1"/>
  <c r="AM93" i="13"/>
  <c r="I93" i="13" s="1"/>
  <c r="AM75" i="13"/>
  <c r="I75" i="13" s="1"/>
  <c r="AJ119" i="13"/>
  <c r="F119" i="13" s="1"/>
  <c r="F101" i="13"/>
  <c r="AJ137" i="13"/>
  <c r="F137" i="13" s="1"/>
  <c r="AJ83" i="13"/>
  <c r="F83" i="13" s="1"/>
  <c r="AJ65" i="13"/>
  <c r="F65" i="13" s="1"/>
  <c r="AP141" i="13"/>
  <c r="L141" i="13" s="1"/>
  <c r="L105" i="13"/>
  <c r="AP123" i="13"/>
  <c r="L123" i="13" s="1"/>
  <c r="AP69" i="13"/>
  <c r="L69" i="13" s="1"/>
  <c r="AP87" i="13"/>
  <c r="L87" i="13" s="1"/>
  <c r="AJ145" i="13"/>
  <c r="F145" i="13" s="1"/>
  <c r="F109" i="13"/>
  <c r="AJ127" i="13"/>
  <c r="F127" i="13" s="1"/>
  <c r="AJ91" i="13"/>
  <c r="F91" i="13" s="1"/>
  <c r="AJ73" i="13"/>
  <c r="F73" i="13" s="1"/>
  <c r="F74" i="13" s="1"/>
  <c r="AI115" i="13"/>
  <c r="E115" i="13" s="1"/>
  <c r="AI133" i="13"/>
  <c r="E133" i="13" s="1"/>
  <c r="E97" i="13"/>
  <c r="AI79" i="13"/>
  <c r="E79" i="13" s="1"/>
  <c r="AI61" i="13"/>
  <c r="E61" i="13" s="1"/>
  <c r="AN135" i="13"/>
  <c r="J135" i="13" s="1"/>
  <c r="AN117" i="13"/>
  <c r="J117" i="13" s="1"/>
  <c r="AN81" i="13"/>
  <c r="J81" i="13" s="1"/>
  <c r="J99" i="13"/>
  <c r="AN63" i="13"/>
  <c r="J63" i="13" s="1"/>
  <c r="AI139" i="13"/>
  <c r="E139" i="13" s="1"/>
  <c r="AI121" i="13"/>
  <c r="E121" i="13" s="1"/>
  <c r="E103" i="13"/>
  <c r="AI85" i="13"/>
  <c r="E85" i="13" s="1"/>
  <c r="AI67" i="13"/>
  <c r="E67" i="13" s="1"/>
  <c r="J111" i="13"/>
  <c r="AN129" i="13"/>
  <c r="J129" i="13" s="1"/>
  <c r="AN147" i="13"/>
  <c r="J147" i="13" s="1"/>
  <c r="AN93" i="13"/>
  <c r="J93" i="13" s="1"/>
  <c r="AN75" i="13"/>
  <c r="J75" i="13" s="1"/>
  <c r="AM125" i="13"/>
  <c r="I125" i="13" s="1"/>
  <c r="AM143" i="13"/>
  <c r="I143" i="13" s="1"/>
  <c r="I107" i="13"/>
  <c r="AM89" i="13"/>
  <c r="I89" i="13" s="1"/>
  <c r="AM71" i="13"/>
  <c r="I71" i="13" s="1"/>
  <c r="AP137" i="13"/>
  <c r="L137" i="13" s="1"/>
  <c r="AP119" i="13"/>
  <c r="L119" i="13" s="1"/>
  <c r="L101" i="13"/>
  <c r="AP83" i="13"/>
  <c r="L83" i="13" s="1"/>
  <c r="AP65" i="13"/>
  <c r="L65" i="13" s="1"/>
  <c r="AM123" i="13"/>
  <c r="I123" i="13" s="1"/>
  <c r="AM141" i="13"/>
  <c r="I141" i="13" s="1"/>
  <c r="I105" i="13"/>
  <c r="AM69" i="13"/>
  <c r="I69" i="13" s="1"/>
  <c r="AM87" i="13"/>
  <c r="I87" i="13" s="1"/>
  <c r="AM127" i="13"/>
  <c r="I127" i="13" s="1"/>
  <c r="AM145" i="13"/>
  <c r="I145" i="13" s="1"/>
  <c r="I109" i="13"/>
  <c r="AM91" i="13"/>
  <c r="I91" i="13" s="1"/>
  <c r="AM73" i="13"/>
  <c r="I73" i="13" s="1"/>
  <c r="AJ133" i="13"/>
  <c r="F133" i="13" s="1"/>
  <c r="AJ115" i="13"/>
  <c r="F115" i="13" s="1"/>
  <c r="F97" i="13"/>
  <c r="AJ79" i="13"/>
  <c r="F79" i="13" s="1"/>
  <c r="AJ61" i="13"/>
  <c r="F61" i="13" s="1"/>
  <c r="AO135" i="13"/>
  <c r="K135" i="13" s="1"/>
  <c r="AO117" i="13"/>
  <c r="K117" i="13" s="1"/>
  <c r="K99" i="13"/>
  <c r="AO63" i="13"/>
  <c r="K63" i="13" s="1"/>
  <c r="AO81" i="13"/>
  <c r="K81" i="13" s="1"/>
  <c r="AJ121" i="13"/>
  <c r="F121" i="13" s="1"/>
  <c r="AJ139" i="13"/>
  <c r="F139" i="13" s="1"/>
  <c r="F103" i="13"/>
  <c r="AJ85" i="13"/>
  <c r="F85" i="13" s="1"/>
  <c r="AJ67" i="13"/>
  <c r="F67" i="13" s="1"/>
  <c r="AO147" i="13"/>
  <c r="K147" i="13" s="1"/>
  <c r="AO129" i="13"/>
  <c r="K129" i="13" s="1"/>
  <c r="AO93" i="13"/>
  <c r="K93" i="13" s="1"/>
  <c r="AO75" i="13"/>
  <c r="K75" i="13" s="1"/>
  <c r="K111" i="13"/>
  <c r="AK137" i="13"/>
  <c r="G137" i="13" s="1"/>
  <c r="G101" i="13"/>
  <c r="AK119" i="13"/>
  <c r="G119" i="13" s="1"/>
  <c r="AK65" i="13"/>
  <c r="G65" i="13" s="1"/>
  <c r="AK83" i="13"/>
  <c r="G83" i="13" s="1"/>
  <c r="AI141" i="13"/>
  <c r="E141" i="13" s="1"/>
  <c r="E142" i="13" s="1"/>
  <c r="AI123" i="13"/>
  <c r="E123" i="13" s="1"/>
  <c r="AI87" i="13"/>
  <c r="E87" i="13" s="1"/>
  <c r="AI69" i="13"/>
  <c r="E69" i="13" s="1"/>
  <c r="E70" i="13" s="1"/>
  <c r="E105" i="13"/>
  <c r="AN145" i="13"/>
  <c r="J145" i="13" s="1"/>
  <c r="J109" i="13"/>
  <c r="J110" i="13" s="1"/>
  <c r="AN91" i="13"/>
  <c r="J91" i="13" s="1"/>
  <c r="AN73" i="13"/>
  <c r="J73" i="13" s="1"/>
  <c r="AN127" i="13"/>
  <c r="J127" i="13" s="1"/>
  <c r="AK133" i="13"/>
  <c r="G133" i="13" s="1"/>
  <c r="AK115" i="13"/>
  <c r="G115" i="13" s="1"/>
  <c r="G97" i="13"/>
  <c r="AK79" i="13"/>
  <c r="G79" i="13" s="1"/>
  <c r="AK61" i="13"/>
  <c r="G61" i="13" s="1"/>
  <c r="AP135" i="13"/>
  <c r="L135" i="13" s="1"/>
  <c r="L99" i="13"/>
  <c r="AP117" i="13"/>
  <c r="L117" i="13" s="1"/>
  <c r="L118" i="13" s="1"/>
  <c r="AP81" i="13"/>
  <c r="L81" i="13" s="1"/>
  <c r="AP63" i="13"/>
  <c r="L63" i="13" s="1"/>
  <c r="AK139" i="13"/>
  <c r="G139" i="13" s="1"/>
  <c r="G103" i="13"/>
  <c r="AK121" i="13"/>
  <c r="G121" i="13" s="1"/>
  <c r="AK85" i="13"/>
  <c r="G85" i="13" s="1"/>
  <c r="AK67" i="13"/>
  <c r="G67" i="13" s="1"/>
  <c r="AP147" i="13"/>
  <c r="L147" i="13" s="1"/>
  <c r="AP93" i="13"/>
  <c r="L93" i="13" s="1"/>
  <c r="L111" i="13"/>
  <c r="AP75" i="13"/>
  <c r="L75" i="13" s="1"/>
  <c r="AP129" i="13"/>
  <c r="L129" i="13" s="1"/>
  <c r="AL83" i="13"/>
  <c r="H83" i="13" s="1"/>
  <c r="AL119" i="13"/>
  <c r="H119" i="13" s="1"/>
  <c r="AL137" i="13"/>
  <c r="H137" i="13" s="1"/>
  <c r="AL65" i="13"/>
  <c r="H65" i="13" s="1"/>
  <c r="H101" i="13"/>
  <c r="AJ123" i="13"/>
  <c r="F123" i="13" s="1"/>
  <c r="AJ87" i="13"/>
  <c r="F87" i="13" s="1"/>
  <c r="F105" i="13"/>
  <c r="AJ69" i="13"/>
  <c r="F69" i="13" s="1"/>
  <c r="AJ141" i="13"/>
  <c r="F141" i="13" s="1"/>
  <c r="AK127" i="13"/>
  <c r="G127" i="13" s="1"/>
  <c r="AK145" i="13"/>
  <c r="G145" i="13" s="1"/>
  <c r="G109" i="13"/>
  <c r="AK91" i="13"/>
  <c r="G91" i="13" s="1"/>
  <c r="AK73" i="13"/>
  <c r="G73" i="13" s="1"/>
  <c r="AL115" i="13"/>
  <c r="H115" i="13" s="1"/>
  <c r="H97" i="13"/>
  <c r="AL133" i="13"/>
  <c r="H133" i="13" s="1"/>
  <c r="AL79" i="13"/>
  <c r="H79" i="13" s="1"/>
  <c r="AL61" i="13"/>
  <c r="H61" i="13" s="1"/>
  <c r="AI135" i="13"/>
  <c r="E135" i="13" s="1"/>
  <c r="AI117" i="13"/>
  <c r="E117" i="13" s="1"/>
  <c r="E99" i="13"/>
  <c r="AI81" i="13"/>
  <c r="E81" i="13" s="1"/>
  <c r="AI63" i="13"/>
  <c r="E63" i="13" s="1"/>
  <c r="AL139" i="13"/>
  <c r="H139" i="13" s="1"/>
  <c r="H103" i="13"/>
  <c r="AL85" i="13"/>
  <c r="H85" i="13" s="1"/>
  <c r="AL121" i="13"/>
  <c r="H121" i="13" s="1"/>
  <c r="AL67" i="13"/>
  <c r="H67" i="13" s="1"/>
  <c r="AK129" i="13"/>
  <c r="G129" i="13" s="1"/>
  <c r="AK147" i="13"/>
  <c r="G147" i="13" s="1"/>
  <c r="AK93" i="13"/>
  <c r="G93" i="13" s="1"/>
  <c r="AK75" i="13"/>
  <c r="G75" i="13" s="1"/>
  <c r="G111" i="13"/>
  <c r="F107" i="13"/>
  <c r="AJ143" i="13"/>
  <c r="F143" i="13" s="1"/>
  <c r="F144" i="13" s="1"/>
  <c r="AJ89" i="13"/>
  <c r="F89" i="13" s="1"/>
  <c r="AJ125" i="13"/>
  <c r="F125" i="13" s="1"/>
  <c r="F126" i="13" s="1"/>
  <c r="AJ71" i="13"/>
  <c r="F71" i="13" s="1"/>
  <c r="B137" i="13"/>
  <c r="B119" i="13"/>
  <c r="B101" i="13"/>
  <c r="B65" i="13"/>
  <c r="B83" i="13"/>
  <c r="C82" i="13"/>
  <c r="C64" i="13"/>
  <c r="C100" i="13"/>
  <c r="C118" i="13"/>
  <c r="C136" i="13"/>
  <c r="AP143" i="13"/>
  <c r="L143" i="13" s="1"/>
  <c r="AP125" i="13"/>
  <c r="L125" i="13" s="1"/>
  <c r="L126" i="13" s="1"/>
  <c r="L107" i="13"/>
  <c r="AP71" i="13"/>
  <c r="L71" i="13" s="1"/>
  <c r="L72" i="13" s="1"/>
  <c r="AP89" i="13"/>
  <c r="L89" i="13" s="1"/>
  <c r="AK143" i="13"/>
  <c r="G143" i="13" s="1"/>
  <c r="G107" i="13"/>
  <c r="AK89" i="13"/>
  <c r="G89" i="13" s="1"/>
  <c r="AK125" i="13"/>
  <c r="G125" i="13" s="1"/>
  <c r="G126" i="13" s="1"/>
  <c r="AK71" i="13"/>
  <c r="G71" i="13" s="1"/>
  <c r="AM119" i="13"/>
  <c r="I119" i="13" s="1"/>
  <c r="AM137" i="13"/>
  <c r="I137" i="13" s="1"/>
  <c r="I101" i="13"/>
  <c r="AM65" i="13"/>
  <c r="I65" i="13" s="1"/>
  <c r="AM83" i="13"/>
  <c r="I83" i="13" s="1"/>
  <c r="AK141" i="13"/>
  <c r="G141" i="13" s="1"/>
  <c r="G105" i="13"/>
  <c r="AK123" i="13"/>
  <c r="G123" i="13" s="1"/>
  <c r="AK87" i="13"/>
  <c r="G87" i="13" s="1"/>
  <c r="AK69" i="13"/>
  <c r="G69" i="13" s="1"/>
  <c r="AL127" i="13"/>
  <c r="H127" i="13" s="1"/>
  <c r="AL145" i="13"/>
  <c r="H145" i="13" s="1"/>
  <c r="H109" i="13"/>
  <c r="AL91" i="13"/>
  <c r="H91" i="13" s="1"/>
  <c r="AL73" i="13"/>
  <c r="H73" i="13" s="1"/>
  <c r="AM115" i="13"/>
  <c r="I115" i="13" s="1"/>
  <c r="I97" i="13"/>
  <c r="AM133" i="13"/>
  <c r="I133" i="13" s="1"/>
  <c r="AM79" i="13"/>
  <c r="I79" i="13" s="1"/>
  <c r="AM61" i="13"/>
  <c r="I61" i="13" s="1"/>
  <c r="AJ135" i="13"/>
  <c r="F135" i="13" s="1"/>
  <c r="AJ117" i="13"/>
  <c r="F117" i="13" s="1"/>
  <c r="F99" i="13"/>
  <c r="AJ81" i="13"/>
  <c r="F81" i="13" s="1"/>
  <c r="AJ63" i="13"/>
  <c r="F63" i="13" s="1"/>
  <c r="AN121" i="13"/>
  <c r="J121" i="13" s="1"/>
  <c r="AN85" i="13"/>
  <c r="J85" i="13" s="1"/>
  <c r="AN139" i="13"/>
  <c r="J139" i="13" s="1"/>
  <c r="J140" i="13" s="1"/>
  <c r="AN67" i="13"/>
  <c r="J67" i="13" s="1"/>
  <c r="J68" i="13" s="1"/>
  <c r="J103" i="13"/>
  <c r="AL129" i="13"/>
  <c r="H129" i="13" s="1"/>
  <c r="AL147" i="13"/>
  <c r="H147" i="13" s="1"/>
  <c r="AL93" i="13"/>
  <c r="H93" i="13" s="1"/>
  <c r="H111" i="13"/>
  <c r="AL75" i="13"/>
  <c r="H75" i="13" s="1"/>
  <c r="AL125" i="13"/>
  <c r="H125" i="13" s="1"/>
  <c r="AL143" i="13"/>
  <c r="H143" i="13" s="1"/>
  <c r="H107" i="13"/>
  <c r="AL71" i="13"/>
  <c r="H71" i="13" s="1"/>
  <c r="H72" i="13" s="1"/>
  <c r="AL89" i="13"/>
  <c r="H89" i="13" s="1"/>
  <c r="AN119" i="13"/>
  <c r="J119" i="13" s="1"/>
  <c r="AN137" i="13"/>
  <c r="J137" i="13" s="1"/>
  <c r="AN83" i="13"/>
  <c r="J83" i="13" s="1"/>
  <c r="J84" i="13" s="1"/>
  <c r="J101" i="13"/>
  <c r="AN65" i="13"/>
  <c r="J65" i="13" s="1"/>
  <c r="J66" i="13" s="1"/>
  <c r="AL141" i="13"/>
  <c r="H141" i="13" s="1"/>
  <c r="AL87" i="13"/>
  <c r="H87" i="13" s="1"/>
  <c r="H105" i="13"/>
  <c r="AL123" i="13"/>
  <c r="H123" i="13" s="1"/>
  <c r="AL69" i="13"/>
  <c r="H69" i="13" s="1"/>
  <c r="AO145" i="13"/>
  <c r="K145" i="13" s="1"/>
  <c r="K109" i="13"/>
  <c r="AO127" i="13"/>
  <c r="K127" i="13" s="1"/>
  <c r="AO91" i="13"/>
  <c r="K91" i="13" s="1"/>
  <c r="AO73" i="13"/>
  <c r="K73" i="13" s="1"/>
  <c r="AN133" i="13"/>
  <c r="J133" i="13" s="1"/>
  <c r="AN79" i="13"/>
  <c r="J79" i="13" s="1"/>
  <c r="AN61" i="13"/>
  <c r="J61" i="13" s="1"/>
  <c r="AN115" i="13"/>
  <c r="J115" i="13" s="1"/>
  <c r="J97" i="13"/>
  <c r="AK117" i="13"/>
  <c r="G117" i="13" s="1"/>
  <c r="G99" i="13"/>
  <c r="AK135" i="13"/>
  <c r="G135" i="13" s="1"/>
  <c r="AK63" i="13"/>
  <c r="G63" i="13" s="1"/>
  <c r="AK81" i="13"/>
  <c r="G81" i="13" s="1"/>
  <c r="AM121" i="13"/>
  <c r="I121" i="13" s="1"/>
  <c r="I103" i="13"/>
  <c r="AM139" i="13"/>
  <c r="I139" i="13" s="1"/>
  <c r="AM67" i="13"/>
  <c r="I67" i="13" s="1"/>
  <c r="AM85" i="13"/>
  <c r="I85" i="13" s="1"/>
  <c r="AI147" i="13"/>
  <c r="E147" i="13" s="1"/>
  <c r="E111" i="13"/>
  <c r="AI129" i="13"/>
  <c r="E129" i="13" s="1"/>
  <c r="AI75" i="13"/>
  <c r="E75" i="13" s="1"/>
  <c r="AI93" i="13"/>
  <c r="E93" i="13" s="1"/>
  <c r="AI116" i="12"/>
  <c r="AI134" i="12"/>
  <c r="AI80" i="12"/>
  <c r="AI62" i="12"/>
  <c r="AN126" i="12"/>
  <c r="AN144" i="12"/>
  <c r="AN90" i="12"/>
  <c r="AN72" i="12"/>
  <c r="AL130" i="12"/>
  <c r="AL148" i="12"/>
  <c r="AL94" i="12"/>
  <c r="AL76" i="12"/>
  <c r="AL134" i="12"/>
  <c r="AL116" i="12"/>
  <c r="AL80" i="12"/>
  <c r="AL62" i="12"/>
  <c r="AO126" i="12"/>
  <c r="AO72" i="12"/>
  <c r="AO144" i="12"/>
  <c r="AO90" i="12"/>
  <c r="AK130" i="12"/>
  <c r="AK148" i="12"/>
  <c r="AK94" i="12"/>
  <c r="AK76" i="12"/>
  <c r="AO124" i="12"/>
  <c r="AO142" i="12"/>
  <c r="AO88" i="12"/>
  <c r="AO70" i="12"/>
  <c r="AP146" i="12"/>
  <c r="AP74" i="12"/>
  <c r="AP128" i="12"/>
  <c r="AP92" i="12"/>
  <c r="AN136" i="12"/>
  <c r="AN118" i="12"/>
  <c r="AN82" i="12"/>
  <c r="AN64" i="12"/>
  <c r="AP140" i="12"/>
  <c r="AP122" i="12"/>
  <c r="AP86" i="12"/>
  <c r="AP68" i="12"/>
  <c r="AK144" i="12"/>
  <c r="AK126" i="12"/>
  <c r="AK90" i="12"/>
  <c r="AK72" i="12"/>
  <c r="AM148" i="12"/>
  <c r="AM130" i="12"/>
  <c r="AM94" i="12"/>
  <c r="AM76" i="12"/>
  <c r="AP142" i="12"/>
  <c r="AP124" i="12"/>
  <c r="AP88" i="12"/>
  <c r="AP70" i="12"/>
  <c r="AI146" i="12"/>
  <c r="AI128" i="12"/>
  <c r="AI92" i="12"/>
  <c r="AI74" i="12"/>
  <c r="AJ118" i="12"/>
  <c r="AJ136" i="12"/>
  <c r="AJ82" i="12"/>
  <c r="AJ64" i="12"/>
  <c r="AN122" i="12"/>
  <c r="AN140" i="12"/>
  <c r="AN86" i="12"/>
  <c r="AN68" i="12"/>
  <c r="AJ134" i="12"/>
  <c r="AJ116" i="12"/>
  <c r="AJ80" i="12"/>
  <c r="AJ62" i="12"/>
  <c r="AK116" i="12"/>
  <c r="AK134" i="12"/>
  <c r="AK80" i="12"/>
  <c r="AK62" i="12"/>
  <c r="AN148" i="12"/>
  <c r="AN130" i="12"/>
  <c r="AN94" i="12"/>
  <c r="AN76" i="12"/>
  <c r="AK142" i="12"/>
  <c r="AK124" i="12"/>
  <c r="AK88" i="12"/>
  <c r="AK70" i="12"/>
  <c r="AN146" i="12"/>
  <c r="AN92" i="12"/>
  <c r="AN74" i="12"/>
  <c r="AN128" i="12"/>
  <c r="AK136" i="12"/>
  <c r="AK118" i="12"/>
  <c r="AK64" i="12"/>
  <c r="AK82" i="12"/>
  <c r="AI140" i="12"/>
  <c r="AI122" i="12"/>
  <c r="AI86" i="12"/>
  <c r="AI68" i="12"/>
  <c r="AP144" i="12"/>
  <c r="AP126" i="12"/>
  <c r="AP90" i="12"/>
  <c r="AP72" i="12"/>
  <c r="AI144" i="12"/>
  <c r="AI126" i="12"/>
  <c r="AI90" i="12"/>
  <c r="AI72" i="12"/>
  <c r="AL142" i="12"/>
  <c r="AL124" i="12"/>
  <c r="AL88" i="12"/>
  <c r="AL70" i="12"/>
  <c r="AJ128" i="12"/>
  <c r="AJ146" i="12"/>
  <c r="AJ74" i="12"/>
  <c r="AJ92" i="12"/>
  <c r="AM118" i="12"/>
  <c r="AM64" i="12"/>
  <c r="AM136" i="12"/>
  <c r="AM82" i="12"/>
  <c r="AK140" i="12"/>
  <c r="AK122" i="12"/>
  <c r="AK68" i="12"/>
  <c r="AK86" i="12"/>
  <c r="AM116" i="12"/>
  <c r="AM134" i="12"/>
  <c r="AM80" i="12"/>
  <c r="AM62" i="12"/>
  <c r="AP148" i="12"/>
  <c r="AP130" i="12"/>
  <c r="AP94" i="12"/>
  <c r="AP76" i="12"/>
  <c r="AN134" i="12"/>
  <c r="AN116" i="12"/>
  <c r="AN80" i="12"/>
  <c r="AN62" i="12"/>
  <c r="AJ126" i="12"/>
  <c r="AJ144" i="12"/>
  <c r="AJ90" i="12"/>
  <c r="AJ72" i="12"/>
  <c r="AI148" i="12"/>
  <c r="AI76" i="12"/>
  <c r="AI130" i="12"/>
  <c r="AI94" i="12"/>
  <c r="AI142" i="12"/>
  <c r="AI124" i="12"/>
  <c r="AI88" i="12"/>
  <c r="AI70" i="12"/>
  <c r="AK146" i="12"/>
  <c r="AK92" i="12"/>
  <c r="AK128" i="12"/>
  <c r="AK74" i="12"/>
  <c r="AO136" i="12"/>
  <c r="AO118" i="12"/>
  <c r="AO82" i="12"/>
  <c r="AO64" i="12"/>
  <c r="AO122" i="12"/>
  <c r="AO140" i="12"/>
  <c r="AO86" i="12"/>
  <c r="AO68" i="12"/>
  <c r="AO134" i="12"/>
  <c r="AO116" i="12"/>
  <c r="AO80" i="12"/>
  <c r="AO62" i="12"/>
  <c r="AL144" i="12"/>
  <c r="AL126" i="12"/>
  <c r="AL90" i="12"/>
  <c r="AL72" i="12"/>
  <c r="AJ130" i="12"/>
  <c r="AJ94" i="12"/>
  <c r="AJ148" i="12"/>
  <c r="AJ76" i="12"/>
  <c r="AJ142" i="12"/>
  <c r="AJ124" i="12"/>
  <c r="AJ88" i="12"/>
  <c r="AJ70" i="12"/>
  <c r="AL128" i="12"/>
  <c r="AL146" i="12"/>
  <c r="AL92" i="12"/>
  <c r="AL74" i="12"/>
  <c r="AP118" i="12"/>
  <c r="AP136" i="12"/>
  <c r="AP64" i="12"/>
  <c r="AP82" i="12"/>
  <c r="AM140" i="12"/>
  <c r="AM122" i="12"/>
  <c r="AM68" i="12"/>
  <c r="AM86" i="12"/>
  <c r="AP134" i="12"/>
  <c r="AP116" i="12"/>
  <c r="AP80" i="12"/>
  <c r="AP62" i="12"/>
  <c r="AM126" i="12"/>
  <c r="AM144" i="12"/>
  <c r="AM90" i="12"/>
  <c r="AM72" i="12"/>
  <c r="AO130" i="12"/>
  <c r="AO76" i="12"/>
  <c r="AO148" i="12"/>
  <c r="AO94" i="12"/>
  <c r="AM142" i="12"/>
  <c r="AM124" i="12"/>
  <c r="AM88" i="12"/>
  <c r="AM70" i="12"/>
  <c r="AM128" i="12"/>
  <c r="AM146" i="12"/>
  <c r="AM74" i="12"/>
  <c r="AM92" i="12"/>
  <c r="AI136" i="12"/>
  <c r="AI118" i="12"/>
  <c r="AI82" i="12"/>
  <c r="AI64" i="12"/>
  <c r="AJ122" i="12"/>
  <c r="AJ140" i="12"/>
  <c r="AJ86" i="12"/>
  <c r="AJ68" i="12"/>
  <c r="AN124" i="12"/>
  <c r="AN142" i="12"/>
  <c r="AN70" i="12"/>
  <c r="AN88" i="12"/>
  <c r="AO128" i="12"/>
  <c r="AO146" i="12"/>
  <c r="AO74" i="12"/>
  <c r="AO92" i="12"/>
  <c r="AL136" i="12"/>
  <c r="AL118" i="12"/>
  <c r="AL82" i="12"/>
  <c r="AL64" i="12"/>
  <c r="AL140" i="12"/>
  <c r="AL86" i="12"/>
  <c r="AL68" i="12"/>
  <c r="AL122" i="12"/>
  <c r="K106" i="13" l="1"/>
  <c r="H108" i="15"/>
  <c r="J140" i="14"/>
  <c r="J112" i="15"/>
  <c r="L92" i="15"/>
  <c r="L124" i="15"/>
  <c r="L88" i="15"/>
  <c r="L146" i="14"/>
  <c r="K126" i="15"/>
  <c r="J92" i="15"/>
  <c r="K90" i="14"/>
  <c r="H112" i="14"/>
  <c r="L108" i="13"/>
  <c r="H104" i="14"/>
  <c r="I68" i="13"/>
  <c r="K142" i="13"/>
  <c r="E136" i="13"/>
  <c r="G70" i="15"/>
  <c r="I66" i="14"/>
  <c r="E88" i="15"/>
  <c r="G72" i="15"/>
  <c r="I138" i="14"/>
  <c r="H88" i="15"/>
  <c r="J106" i="13"/>
  <c r="L124" i="14"/>
  <c r="K136" i="14"/>
  <c r="E68" i="14"/>
  <c r="J130" i="14"/>
  <c r="F86" i="14"/>
  <c r="J122" i="14"/>
  <c r="I148" i="14"/>
  <c r="H72" i="14"/>
  <c r="I84" i="14"/>
  <c r="L136" i="14"/>
  <c r="I144" i="14"/>
  <c r="E136" i="14"/>
  <c r="F130" i="14"/>
  <c r="H146" i="15"/>
  <c r="J66" i="14"/>
  <c r="J148" i="14"/>
  <c r="F122" i="14"/>
  <c r="F72" i="14"/>
  <c r="I146" i="15"/>
  <c r="G84" i="14"/>
  <c r="G110" i="15"/>
  <c r="F104" i="14"/>
  <c r="E86" i="14"/>
  <c r="I112" i="14"/>
  <c r="H122" i="14"/>
  <c r="E142" i="15"/>
  <c r="H70" i="13"/>
  <c r="J112" i="14"/>
  <c r="K72" i="14"/>
  <c r="F140" i="14"/>
  <c r="E104" i="14"/>
  <c r="J86" i="14"/>
  <c r="K66" i="14"/>
  <c r="K110" i="14"/>
  <c r="F144" i="14"/>
  <c r="G146" i="14"/>
  <c r="J68" i="14"/>
  <c r="F94" i="14"/>
  <c r="K136" i="13"/>
  <c r="L142" i="14"/>
  <c r="E76" i="14"/>
  <c r="I70" i="14"/>
  <c r="E122" i="14"/>
  <c r="H76" i="14"/>
  <c r="K84" i="14"/>
  <c r="I136" i="14"/>
  <c r="L100" i="14"/>
  <c r="K74" i="14"/>
  <c r="F112" i="14"/>
  <c r="I90" i="14"/>
  <c r="H86" i="14"/>
  <c r="E148" i="15"/>
  <c r="G126" i="15"/>
  <c r="I122" i="13"/>
  <c r="J138" i="13"/>
  <c r="I138" i="13"/>
  <c r="F90" i="13"/>
  <c r="E118" i="13"/>
  <c r="F104" i="13"/>
  <c r="J88" i="13"/>
  <c r="L74" i="14"/>
  <c r="J90" i="15"/>
  <c r="H124" i="13"/>
  <c r="I128" i="13"/>
  <c r="F146" i="13"/>
  <c r="L92" i="14"/>
  <c r="H108" i="14"/>
  <c r="E140" i="14"/>
  <c r="K102" i="14"/>
  <c r="K128" i="14"/>
  <c r="J142" i="14"/>
  <c r="I74" i="15"/>
  <c r="G144" i="15"/>
  <c r="J102" i="14"/>
  <c r="E118" i="14"/>
  <c r="J94" i="14"/>
  <c r="H126" i="14"/>
  <c r="E72" i="14"/>
  <c r="I126" i="14"/>
  <c r="K94" i="15"/>
  <c r="F82" i="15"/>
  <c r="K144" i="15"/>
  <c r="J84" i="14"/>
  <c r="L70" i="14"/>
  <c r="H130" i="14"/>
  <c r="K138" i="14"/>
  <c r="I76" i="14"/>
  <c r="I120" i="14"/>
  <c r="K146" i="14"/>
  <c r="J74" i="15"/>
  <c r="G106" i="15"/>
  <c r="E94" i="15"/>
  <c r="E106" i="15"/>
  <c r="G142" i="13"/>
  <c r="I106" i="13"/>
  <c r="G88" i="14"/>
  <c r="F126" i="14"/>
  <c r="J146" i="15"/>
  <c r="K148" i="15"/>
  <c r="G118" i="13"/>
  <c r="H144" i="13"/>
  <c r="F108" i="14"/>
  <c r="G100" i="14"/>
  <c r="J128" i="15"/>
  <c r="L142" i="15"/>
  <c r="G64" i="13"/>
  <c r="L120" i="13"/>
  <c r="L110" i="14"/>
  <c r="G74" i="14"/>
  <c r="H148" i="14"/>
  <c r="K120" i="14"/>
  <c r="I102" i="14"/>
  <c r="K92" i="14"/>
  <c r="G88" i="15"/>
  <c r="G108" i="15"/>
  <c r="H74" i="15"/>
  <c r="K72" i="15"/>
  <c r="G100" i="13"/>
  <c r="K92" i="13"/>
  <c r="J104" i="13"/>
  <c r="F118" i="13"/>
  <c r="L136" i="13"/>
  <c r="K64" i="13"/>
  <c r="J120" i="14"/>
  <c r="K144" i="14"/>
  <c r="H144" i="14"/>
  <c r="G92" i="14"/>
  <c r="H140" i="14"/>
  <c r="G118" i="14"/>
  <c r="K130" i="15"/>
  <c r="E70" i="15"/>
  <c r="E128" i="15"/>
  <c r="L70" i="15"/>
  <c r="G124" i="15"/>
  <c r="J146" i="13"/>
  <c r="F138" i="14"/>
  <c r="I88" i="14"/>
  <c r="G106" i="14"/>
  <c r="J104" i="14"/>
  <c r="F148" i="14"/>
  <c r="G136" i="14"/>
  <c r="F72" i="15"/>
  <c r="H144" i="15"/>
  <c r="J76" i="15"/>
  <c r="H128" i="15"/>
  <c r="E110" i="14"/>
  <c r="K126" i="14"/>
  <c r="F106" i="14"/>
  <c r="E146" i="14"/>
  <c r="E88" i="14"/>
  <c r="H82" i="14"/>
  <c r="H92" i="14"/>
  <c r="L128" i="14"/>
  <c r="J136" i="14"/>
  <c r="J124" i="14"/>
  <c r="L88" i="14"/>
  <c r="E120" i="14"/>
  <c r="E106" i="14"/>
  <c r="F76" i="14"/>
  <c r="F92" i="14"/>
  <c r="J138" i="14"/>
  <c r="F68" i="14"/>
  <c r="F84" i="14"/>
  <c r="E138" i="14"/>
  <c r="I94" i="14"/>
  <c r="L82" i="14"/>
  <c r="E124" i="14"/>
  <c r="J76" i="14"/>
  <c r="I72" i="14"/>
  <c r="F128" i="14"/>
  <c r="J110" i="14"/>
  <c r="K122" i="14"/>
  <c r="E94" i="14"/>
  <c r="G142" i="14"/>
  <c r="H94" i="14"/>
  <c r="I100" i="14"/>
  <c r="F64" i="14"/>
  <c r="H92" i="15"/>
  <c r="I92" i="15"/>
  <c r="L72" i="15"/>
  <c r="J110" i="15"/>
  <c r="F144" i="15"/>
  <c r="I110" i="15"/>
  <c r="H82" i="15"/>
  <c r="G128" i="15"/>
  <c r="G142" i="15"/>
  <c r="K76" i="15"/>
  <c r="F90" i="15"/>
  <c r="H70" i="15"/>
  <c r="E112" i="15"/>
  <c r="J94" i="15"/>
  <c r="G92" i="15"/>
  <c r="F108" i="15"/>
  <c r="H124" i="15"/>
  <c r="G90" i="15"/>
  <c r="J148" i="15"/>
  <c r="L106" i="15"/>
  <c r="L110" i="15"/>
  <c r="H72" i="15"/>
  <c r="K90" i="15"/>
  <c r="H112" i="15"/>
  <c r="K112" i="15"/>
  <c r="F70" i="15"/>
  <c r="H110" i="15"/>
  <c r="G74" i="15"/>
  <c r="F148" i="15"/>
  <c r="F112" i="15"/>
  <c r="L86" i="15"/>
  <c r="H142" i="15"/>
  <c r="F124" i="15"/>
  <c r="F92" i="15"/>
  <c r="G68" i="15"/>
  <c r="F68" i="15"/>
  <c r="J130" i="15"/>
  <c r="J142" i="15"/>
  <c r="I148" i="15"/>
  <c r="J126" i="15"/>
  <c r="H90" i="15"/>
  <c r="K74" i="13"/>
  <c r="H88" i="13"/>
  <c r="F100" i="13"/>
  <c r="K82" i="13"/>
  <c r="L138" i="13"/>
  <c r="I86" i="13"/>
  <c r="H142" i="13"/>
  <c r="H108" i="13"/>
  <c r="J92" i="13"/>
  <c r="I72" i="13"/>
  <c r="J100" i="13"/>
  <c r="L124" i="13"/>
  <c r="L104" i="13"/>
  <c r="L146" i="13"/>
  <c r="K102" i="13"/>
  <c r="J72" i="13"/>
  <c r="I140" i="13"/>
  <c r="G144" i="13"/>
  <c r="F72" i="13"/>
  <c r="K118" i="13"/>
  <c r="K146" i="13"/>
  <c r="E100" i="13"/>
  <c r="E106" i="13"/>
  <c r="E64" i="13"/>
  <c r="K88" i="13"/>
  <c r="J122" i="13"/>
  <c r="G70" i="13"/>
  <c r="L84" i="13"/>
  <c r="E72" i="13"/>
  <c r="F82" i="13"/>
  <c r="G124" i="13"/>
  <c r="F108" i="13"/>
  <c r="G146" i="13"/>
  <c r="E124" i="13"/>
  <c r="G136" i="13"/>
  <c r="L144" i="13"/>
  <c r="L100" i="13"/>
  <c r="J74" i="13"/>
  <c r="F142" i="13"/>
  <c r="K140" i="13"/>
  <c r="G90" i="13"/>
  <c r="F136" i="13"/>
  <c r="G108" i="13"/>
  <c r="F70" i="13"/>
  <c r="H84" i="13"/>
  <c r="G66" i="13"/>
  <c r="I90" i="13"/>
  <c r="L140" i="13"/>
  <c r="K122" i="13"/>
  <c r="H92" i="13"/>
  <c r="G86" i="13"/>
  <c r="K110" i="13"/>
  <c r="K70" i="13"/>
  <c r="H120" i="13"/>
  <c r="I104" i="13"/>
  <c r="J86" i="13"/>
  <c r="H128" i="13"/>
  <c r="L90" i="13"/>
  <c r="F88" i="13"/>
  <c r="G102" i="13"/>
  <c r="I110" i="13"/>
  <c r="L66" i="13"/>
  <c r="I144" i="13"/>
  <c r="E86" i="13"/>
  <c r="F128" i="13"/>
  <c r="F66" i="13"/>
  <c r="E90" i="13"/>
  <c r="H100" i="13"/>
  <c r="I126" i="13"/>
  <c r="B137" i="15"/>
  <c r="B119" i="15"/>
  <c r="B83" i="15"/>
  <c r="B101" i="15"/>
  <c r="B65" i="15"/>
  <c r="C82" i="15"/>
  <c r="C100" i="15"/>
  <c r="C64" i="15"/>
  <c r="C118" i="15"/>
  <c r="C136" i="15"/>
  <c r="I64" i="15"/>
  <c r="J144" i="15"/>
  <c r="H140" i="15"/>
  <c r="F126" i="15"/>
  <c r="H106" i="15"/>
  <c r="F94" i="15"/>
  <c r="H100" i="15"/>
  <c r="F106" i="15"/>
  <c r="F146" i="15"/>
  <c r="G82" i="15"/>
  <c r="E74" i="15"/>
  <c r="I72" i="15"/>
  <c r="J88" i="15"/>
  <c r="G86" i="15"/>
  <c r="K108" i="15"/>
  <c r="H148" i="15"/>
  <c r="E72" i="15"/>
  <c r="K106" i="15"/>
  <c r="H86" i="15"/>
  <c r="H122" i="15"/>
  <c r="L74" i="15"/>
  <c r="G130" i="15"/>
  <c r="L90" i="15"/>
  <c r="I124" i="15"/>
  <c r="K92" i="15"/>
  <c r="H118" i="15"/>
  <c r="F88" i="15"/>
  <c r="G100" i="15"/>
  <c r="E92" i="15"/>
  <c r="I108" i="15"/>
  <c r="I76" i="15"/>
  <c r="H130" i="15"/>
  <c r="E90" i="15"/>
  <c r="K142" i="15"/>
  <c r="J64" i="15"/>
  <c r="K82" i="15"/>
  <c r="L108" i="15"/>
  <c r="K146" i="15"/>
  <c r="I118" i="15"/>
  <c r="F142" i="15"/>
  <c r="G118" i="15"/>
  <c r="E110" i="15"/>
  <c r="I144" i="15"/>
  <c r="E68" i="15"/>
  <c r="I94" i="15"/>
  <c r="E136" i="15"/>
  <c r="L82" i="15"/>
  <c r="E108" i="15"/>
  <c r="F122" i="15"/>
  <c r="J82" i="15"/>
  <c r="K64" i="15"/>
  <c r="L126" i="15"/>
  <c r="L76" i="15"/>
  <c r="H68" i="15"/>
  <c r="G140" i="15"/>
  <c r="F130" i="15"/>
  <c r="G104" i="15"/>
  <c r="G136" i="15"/>
  <c r="F64" i="15"/>
  <c r="I90" i="15"/>
  <c r="E118" i="15"/>
  <c r="L64" i="15"/>
  <c r="E126" i="15"/>
  <c r="J100" i="15"/>
  <c r="K100" i="15"/>
  <c r="L144" i="15"/>
  <c r="L112" i="15"/>
  <c r="I136" i="15"/>
  <c r="I100" i="15"/>
  <c r="I128" i="15"/>
  <c r="H126" i="15"/>
  <c r="E104" i="15"/>
  <c r="L140" i="15"/>
  <c r="F74" i="15"/>
  <c r="E130" i="15"/>
  <c r="E124" i="15"/>
  <c r="E146" i="15"/>
  <c r="I126" i="15"/>
  <c r="I112" i="15"/>
  <c r="E82" i="15"/>
  <c r="E86" i="15"/>
  <c r="G146" i="15"/>
  <c r="L100" i="15"/>
  <c r="E144" i="15"/>
  <c r="J118" i="15"/>
  <c r="G76" i="15"/>
  <c r="K118" i="15"/>
  <c r="I70" i="15"/>
  <c r="J140" i="15"/>
  <c r="L94" i="15"/>
  <c r="F128" i="15"/>
  <c r="F118" i="15"/>
  <c r="J70" i="15"/>
  <c r="I130" i="15"/>
  <c r="E64" i="15"/>
  <c r="H76" i="15"/>
  <c r="L118" i="15"/>
  <c r="K88" i="15"/>
  <c r="J136" i="15"/>
  <c r="G94" i="15"/>
  <c r="K136" i="15"/>
  <c r="I106" i="15"/>
  <c r="K74" i="15"/>
  <c r="L130" i="15"/>
  <c r="J72" i="15"/>
  <c r="E140" i="15"/>
  <c r="F100" i="15"/>
  <c r="J124" i="15"/>
  <c r="E100" i="15"/>
  <c r="H94" i="15"/>
  <c r="L136" i="15"/>
  <c r="K70" i="15"/>
  <c r="G112" i="15"/>
  <c r="L104" i="15"/>
  <c r="I88" i="15"/>
  <c r="K128" i="15"/>
  <c r="L148" i="15"/>
  <c r="J108" i="15"/>
  <c r="G122" i="15"/>
  <c r="F76" i="15"/>
  <c r="H136" i="15"/>
  <c r="F110" i="15"/>
  <c r="G64" i="15"/>
  <c r="J68" i="15"/>
  <c r="F136" i="15"/>
  <c r="J106" i="15"/>
  <c r="L122" i="15"/>
  <c r="K124" i="15"/>
  <c r="F86" i="15"/>
  <c r="G148" i="15"/>
  <c r="I142" i="15"/>
  <c r="K110" i="15"/>
  <c r="L108" i="14"/>
  <c r="L118" i="14"/>
  <c r="J108" i="14"/>
  <c r="H102" i="14"/>
  <c r="G148" i="14"/>
  <c r="I110" i="14"/>
  <c r="L112" i="14"/>
  <c r="G126" i="14"/>
  <c r="I122" i="14"/>
  <c r="K94" i="14"/>
  <c r="F66" i="14"/>
  <c r="E112" i="14"/>
  <c r="K82" i="14"/>
  <c r="J82" i="14"/>
  <c r="L126" i="14"/>
  <c r="E90" i="14"/>
  <c r="F88" i="14"/>
  <c r="J144" i="14"/>
  <c r="F74" i="14"/>
  <c r="H66" i="14"/>
  <c r="H136" i="14"/>
  <c r="H74" i="14"/>
  <c r="G130" i="14"/>
  <c r="G66" i="14"/>
  <c r="F82" i="14"/>
  <c r="I74" i="14"/>
  <c r="L94" i="14"/>
  <c r="G108" i="14"/>
  <c r="L66" i="14"/>
  <c r="K130" i="14"/>
  <c r="K108" i="14"/>
  <c r="F102" i="14"/>
  <c r="E130" i="14"/>
  <c r="K64" i="14"/>
  <c r="J100" i="14"/>
  <c r="L144" i="14"/>
  <c r="E108" i="14"/>
  <c r="I64" i="14"/>
  <c r="F142" i="14"/>
  <c r="I130" i="14"/>
  <c r="I108" i="14"/>
  <c r="J72" i="14"/>
  <c r="G68" i="14"/>
  <c r="H120" i="14"/>
  <c r="H118" i="14"/>
  <c r="H110" i="14"/>
  <c r="K68" i="14"/>
  <c r="G138" i="14"/>
  <c r="F136" i="14"/>
  <c r="I92" i="14"/>
  <c r="L130" i="14"/>
  <c r="G144" i="14"/>
  <c r="L102" i="14"/>
  <c r="K112" i="14"/>
  <c r="F120" i="14"/>
  <c r="E148" i="14"/>
  <c r="K100" i="14"/>
  <c r="J92" i="14"/>
  <c r="H90" i="14"/>
  <c r="E84" i="14"/>
  <c r="J64" i="14"/>
  <c r="L68" i="14"/>
  <c r="E126" i="14"/>
  <c r="I82" i="14"/>
  <c r="F124" i="14"/>
  <c r="E70" i="14"/>
  <c r="J90" i="14"/>
  <c r="J70" i="14"/>
  <c r="F146" i="14"/>
  <c r="G86" i="14"/>
  <c r="H138" i="14"/>
  <c r="K88" i="14"/>
  <c r="H146" i="14"/>
  <c r="K86" i="14"/>
  <c r="G102" i="14"/>
  <c r="H70" i="14"/>
  <c r="I146" i="14"/>
  <c r="L148" i="14"/>
  <c r="L84" i="14"/>
  <c r="K148" i="14"/>
  <c r="E64" i="14"/>
  <c r="L106" i="14"/>
  <c r="K118" i="14"/>
  <c r="J74" i="14"/>
  <c r="E66" i="14"/>
  <c r="J118" i="14"/>
  <c r="L104" i="14"/>
  <c r="E144" i="14"/>
  <c r="I118" i="14"/>
  <c r="E74" i="14"/>
  <c r="J126" i="14"/>
  <c r="J106" i="14"/>
  <c r="F110" i="14"/>
  <c r="G104" i="14"/>
  <c r="H84" i="14"/>
  <c r="K106" i="14"/>
  <c r="H128" i="14"/>
  <c r="K104" i="14"/>
  <c r="G120" i="14"/>
  <c r="H124" i="14"/>
  <c r="I128" i="14"/>
  <c r="B137" i="14"/>
  <c r="B119" i="14"/>
  <c r="B83" i="14"/>
  <c r="B101" i="14"/>
  <c r="B65" i="14"/>
  <c r="C118" i="14"/>
  <c r="C136" i="14"/>
  <c r="C82" i="14"/>
  <c r="C64" i="14"/>
  <c r="C100" i="14"/>
  <c r="I68" i="14"/>
  <c r="L120" i="14"/>
  <c r="J128" i="14"/>
  <c r="L86" i="14"/>
  <c r="E92" i="14"/>
  <c r="G122" i="14"/>
  <c r="K70" i="14"/>
  <c r="G76" i="14"/>
  <c r="H106" i="14"/>
  <c r="I86" i="14"/>
  <c r="L138" i="14"/>
  <c r="E82" i="14"/>
  <c r="J146" i="14"/>
  <c r="F90" i="14"/>
  <c r="L122" i="14"/>
  <c r="L72" i="14"/>
  <c r="E128" i="14"/>
  <c r="L64" i="14"/>
  <c r="E142" i="14"/>
  <c r="J88" i="14"/>
  <c r="G140" i="14"/>
  <c r="H100" i="14"/>
  <c r="K124" i="14"/>
  <c r="G94" i="14"/>
  <c r="K140" i="14"/>
  <c r="F118" i="14"/>
  <c r="H88" i="14"/>
  <c r="G72" i="14"/>
  <c r="I140" i="14"/>
  <c r="E100" i="14"/>
  <c r="E102" i="14"/>
  <c r="L140" i="14"/>
  <c r="L90" i="14"/>
  <c r="F70" i="14"/>
  <c r="G82" i="14"/>
  <c r="H64" i="14"/>
  <c r="K142" i="14"/>
  <c r="G112" i="14"/>
  <c r="F100" i="14"/>
  <c r="H142" i="14"/>
  <c r="L76" i="14"/>
  <c r="G90" i="14"/>
  <c r="I104" i="14"/>
  <c r="K76" i="14"/>
  <c r="J116" i="13"/>
  <c r="G74" i="13"/>
  <c r="G82" i="13"/>
  <c r="J80" i="13"/>
  <c r="J120" i="13"/>
  <c r="F64" i="13"/>
  <c r="I98" i="13"/>
  <c r="G88" i="13"/>
  <c r="I120" i="13"/>
  <c r="H122" i="13"/>
  <c r="G110" i="13"/>
  <c r="H102" i="13"/>
  <c r="L82" i="13"/>
  <c r="G134" i="13"/>
  <c r="E88" i="13"/>
  <c r="F140" i="13"/>
  <c r="F80" i="13"/>
  <c r="L102" i="13"/>
  <c r="E122" i="13"/>
  <c r="E80" i="13"/>
  <c r="F138" i="13"/>
  <c r="L68" i="13"/>
  <c r="I100" i="13"/>
  <c r="E128" i="13"/>
  <c r="K124" i="13"/>
  <c r="E126" i="13"/>
  <c r="K68" i="13"/>
  <c r="H82" i="13"/>
  <c r="L92" i="13"/>
  <c r="J124" i="13"/>
  <c r="K72" i="13"/>
  <c r="I102" i="13"/>
  <c r="J134" i="13"/>
  <c r="H106" i="13"/>
  <c r="H90" i="13"/>
  <c r="I116" i="13"/>
  <c r="G72" i="13"/>
  <c r="B138" i="13"/>
  <c r="B120" i="13"/>
  <c r="B102" i="13"/>
  <c r="B84" i="13"/>
  <c r="B66" i="13"/>
  <c r="C137" i="13"/>
  <c r="C101" i="13"/>
  <c r="C65" i="13"/>
  <c r="C119" i="13"/>
  <c r="C83" i="13"/>
  <c r="H86" i="13"/>
  <c r="H62" i="13"/>
  <c r="H66" i="13"/>
  <c r="J128" i="13"/>
  <c r="F122" i="13"/>
  <c r="F98" i="13"/>
  <c r="I88" i="13"/>
  <c r="E140" i="13"/>
  <c r="E98" i="13"/>
  <c r="L88" i="13"/>
  <c r="F102" i="13"/>
  <c r="L86" i="13"/>
  <c r="I136" i="13"/>
  <c r="E74" i="13"/>
  <c r="E66" i="13"/>
  <c r="E108" i="13"/>
  <c r="K86" i="13"/>
  <c r="H118" i="13"/>
  <c r="L128" i="13"/>
  <c r="K84" i="13"/>
  <c r="K90" i="13"/>
  <c r="I80" i="13"/>
  <c r="H74" i="13"/>
  <c r="G106" i="13"/>
  <c r="H104" i="13"/>
  <c r="H80" i="13"/>
  <c r="G128" i="13"/>
  <c r="H138" i="13"/>
  <c r="G68" i="13"/>
  <c r="F116" i="13"/>
  <c r="I70" i="13"/>
  <c r="J64" i="13"/>
  <c r="E134" i="13"/>
  <c r="L70" i="13"/>
  <c r="F120" i="13"/>
  <c r="L122" i="13"/>
  <c r="L62" i="13"/>
  <c r="E110" i="13"/>
  <c r="E138" i="13"/>
  <c r="E144" i="13"/>
  <c r="K104" i="13"/>
  <c r="K98" i="13"/>
  <c r="L110" i="13"/>
  <c r="K66" i="13"/>
  <c r="K144" i="13"/>
  <c r="H140" i="13"/>
  <c r="G84" i="13"/>
  <c r="F134" i="13"/>
  <c r="E116" i="13"/>
  <c r="L80" i="13"/>
  <c r="E146" i="13"/>
  <c r="E84" i="13"/>
  <c r="K62" i="13"/>
  <c r="H134" i="13"/>
  <c r="K128" i="13"/>
  <c r="H110" i="13"/>
  <c r="I84" i="13"/>
  <c r="H98" i="13"/>
  <c r="G122" i="13"/>
  <c r="G62" i="13"/>
  <c r="K100" i="13"/>
  <c r="I74" i="13"/>
  <c r="I142" i="13"/>
  <c r="J82" i="13"/>
  <c r="L106" i="13"/>
  <c r="L98" i="13"/>
  <c r="E102" i="13"/>
  <c r="K80" i="13"/>
  <c r="J70" i="13"/>
  <c r="K120" i="13"/>
  <c r="J144" i="13"/>
  <c r="J98" i="13"/>
  <c r="J102" i="13"/>
  <c r="H126" i="13"/>
  <c r="I62" i="13"/>
  <c r="H146" i="13"/>
  <c r="I66" i="13"/>
  <c r="E82" i="13"/>
  <c r="H116" i="13"/>
  <c r="F106" i="13"/>
  <c r="G104" i="13"/>
  <c r="G80" i="13"/>
  <c r="G120" i="13"/>
  <c r="F68" i="13"/>
  <c r="I92" i="13"/>
  <c r="I124" i="13"/>
  <c r="I108" i="13"/>
  <c r="E68" i="13"/>
  <c r="J118" i="13"/>
  <c r="F92" i="13"/>
  <c r="L142" i="13"/>
  <c r="I118" i="13"/>
  <c r="L116" i="13"/>
  <c r="E120" i="13"/>
  <c r="H64" i="13"/>
  <c r="K116" i="13"/>
  <c r="J142" i="13"/>
  <c r="K138" i="13"/>
  <c r="J90" i="13"/>
  <c r="G140" i="13"/>
  <c r="G98" i="13"/>
  <c r="F86" i="13"/>
  <c r="J136" i="13"/>
  <c r="I82" i="13"/>
  <c r="L134" i="13"/>
  <c r="K134" i="13"/>
  <c r="K108" i="13"/>
  <c r="J108" i="13"/>
  <c r="J62" i="13"/>
  <c r="I134" i="13"/>
  <c r="H68" i="13"/>
  <c r="G92" i="13"/>
  <c r="F124" i="13"/>
  <c r="L64" i="13"/>
  <c r="G116" i="13"/>
  <c r="G138" i="13"/>
  <c r="F62" i="13"/>
  <c r="I146" i="13"/>
  <c r="E104" i="13"/>
  <c r="E62" i="13"/>
  <c r="F110" i="13"/>
  <c r="F84" i="13"/>
  <c r="I64" i="13"/>
  <c r="E92" i="13"/>
  <c r="H136" i="13"/>
  <c r="L74" i="13"/>
  <c r="K126" i="13"/>
  <c r="J126" i="13"/>
  <c r="B120" i="15" l="1"/>
  <c r="B138" i="15"/>
  <c r="B102" i="15"/>
  <c r="B84" i="15"/>
  <c r="B66" i="15"/>
  <c r="C137" i="15"/>
  <c r="C119" i="15"/>
  <c r="C101" i="15"/>
  <c r="C83" i="15"/>
  <c r="C65" i="15"/>
  <c r="B120" i="14"/>
  <c r="B138" i="14"/>
  <c r="B102" i="14"/>
  <c r="B84" i="14"/>
  <c r="B66" i="14"/>
  <c r="C137" i="14"/>
  <c r="C65" i="14"/>
  <c r="C101" i="14"/>
  <c r="C119" i="14"/>
  <c r="C83" i="14"/>
  <c r="B121" i="13"/>
  <c r="B139" i="13"/>
  <c r="B103" i="13"/>
  <c r="C102" i="13"/>
  <c r="B85" i="13"/>
  <c r="B67" i="13"/>
  <c r="C66" i="13"/>
  <c r="C120" i="13"/>
  <c r="C138" i="13"/>
  <c r="C84" i="13"/>
  <c r="B139" i="15" l="1"/>
  <c r="B103" i="15"/>
  <c r="B121" i="15"/>
  <c r="B67" i="15"/>
  <c r="B85" i="15"/>
  <c r="C66" i="15"/>
  <c r="C84" i="15"/>
  <c r="C120" i="15"/>
  <c r="C138" i="15"/>
  <c r="C102" i="15"/>
  <c r="B139" i="14"/>
  <c r="B103" i="14"/>
  <c r="B67" i="14"/>
  <c r="B85" i="14"/>
  <c r="B121" i="14"/>
  <c r="C102" i="14"/>
  <c r="C66" i="14"/>
  <c r="C138" i="14"/>
  <c r="C120" i="14"/>
  <c r="C84" i="14"/>
  <c r="B122" i="13"/>
  <c r="B140" i="13"/>
  <c r="B104" i="13"/>
  <c r="B68" i="13"/>
  <c r="B86" i="13"/>
  <c r="C67" i="13"/>
  <c r="C139" i="13"/>
  <c r="C103" i="13"/>
  <c r="C121" i="13"/>
  <c r="C85" i="13"/>
  <c r="B140" i="15" l="1"/>
  <c r="B104" i="15"/>
  <c r="B86" i="15"/>
  <c r="B122" i="15"/>
  <c r="B68" i="15"/>
  <c r="C139" i="15"/>
  <c r="C103" i="15"/>
  <c r="C67" i="15"/>
  <c r="C121" i="15"/>
  <c r="C85" i="15"/>
  <c r="B140" i="14"/>
  <c r="B104" i="14"/>
  <c r="B122" i="14"/>
  <c r="B68" i="14"/>
  <c r="B86" i="14"/>
  <c r="C67" i="14"/>
  <c r="C139" i="14"/>
  <c r="C121" i="14"/>
  <c r="C103" i="14"/>
  <c r="C85" i="14"/>
  <c r="B123" i="13"/>
  <c r="B141" i="13"/>
  <c r="B105" i="13"/>
  <c r="B69" i="13"/>
  <c r="B87" i="13"/>
  <c r="C122" i="13"/>
  <c r="C86" i="13"/>
  <c r="C104" i="13"/>
  <c r="C68" i="13"/>
  <c r="C140" i="13"/>
  <c r="B141" i="15" l="1"/>
  <c r="B123" i="15"/>
  <c r="B105" i="15"/>
  <c r="B69" i="15"/>
  <c r="B87" i="15"/>
  <c r="C86" i="15"/>
  <c r="C104" i="15"/>
  <c r="C122" i="15"/>
  <c r="C68" i="15"/>
  <c r="C140" i="15"/>
  <c r="B123" i="14"/>
  <c r="B141" i="14"/>
  <c r="B105" i="14"/>
  <c r="B69" i="14"/>
  <c r="B87" i="14"/>
  <c r="C140" i="14"/>
  <c r="C86" i="14"/>
  <c r="C122" i="14"/>
  <c r="C104" i="14"/>
  <c r="C68" i="14"/>
  <c r="B142" i="13"/>
  <c r="B124" i="13"/>
  <c r="B106" i="13"/>
  <c r="C69" i="13"/>
  <c r="B70" i="13"/>
  <c r="B88" i="13"/>
  <c r="C141" i="13"/>
  <c r="C105" i="13"/>
  <c r="C123" i="13"/>
  <c r="C87" i="13"/>
  <c r="B124" i="15" l="1"/>
  <c r="B142" i="15"/>
  <c r="B106" i="15"/>
  <c r="B88" i="15"/>
  <c r="B70" i="15"/>
  <c r="C141" i="15"/>
  <c r="C87" i="15"/>
  <c r="C105" i="15"/>
  <c r="C69" i="15"/>
  <c r="C123" i="15"/>
  <c r="B124" i="14"/>
  <c r="B142" i="14"/>
  <c r="B106" i="14"/>
  <c r="B88" i="14"/>
  <c r="B70" i="14"/>
  <c r="C123" i="14"/>
  <c r="C87" i="14"/>
  <c r="C69" i="14"/>
  <c r="C105" i="14"/>
  <c r="C141" i="14"/>
  <c r="B125" i="13"/>
  <c r="B143" i="13"/>
  <c r="B89" i="13"/>
  <c r="B71" i="13"/>
  <c r="B107" i="13"/>
  <c r="C70" i="13"/>
  <c r="C106" i="13"/>
  <c r="C142" i="13"/>
  <c r="C124" i="13"/>
  <c r="C88" i="13"/>
  <c r="B143" i="15" l="1"/>
  <c r="B107" i="15"/>
  <c r="B125" i="15"/>
  <c r="B89" i="15"/>
  <c r="B71" i="15"/>
  <c r="C142" i="15"/>
  <c r="C88" i="15"/>
  <c r="C124" i="15"/>
  <c r="C106" i="15"/>
  <c r="C70" i="15"/>
  <c r="B125" i="14"/>
  <c r="B143" i="14"/>
  <c r="B107" i="14"/>
  <c r="B71" i="14"/>
  <c r="B89" i="14"/>
  <c r="C142" i="14"/>
  <c r="C88" i="14"/>
  <c r="C124" i="14"/>
  <c r="C106" i="14"/>
  <c r="C70" i="14"/>
  <c r="B144" i="13"/>
  <c r="B108" i="13"/>
  <c r="B126" i="13"/>
  <c r="B90" i="13"/>
  <c r="B72" i="13"/>
  <c r="C71" i="13"/>
  <c r="C143" i="13"/>
  <c r="C125" i="13"/>
  <c r="C89" i="13"/>
  <c r="C107" i="13"/>
  <c r="B144" i="15" l="1"/>
  <c r="B108" i="15"/>
  <c r="B126" i="15"/>
  <c r="B90" i="15"/>
  <c r="B72" i="15"/>
  <c r="C71" i="15"/>
  <c r="C143" i="15"/>
  <c r="C125" i="15"/>
  <c r="C107" i="15"/>
  <c r="C89" i="15"/>
  <c r="B144" i="14"/>
  <c r="B108" i="14"/>
  <c r="B126" i="14"/>
  <c r="B72" i="14"/>
  <c r="B90" i="14"/>
  <c r="C143" i="14"/>
  <c r="C125" i="14"/>
  <c r="C107" i="14"/>
  <c r="C89" i="14"/>
  <c r="C71" i="14"/>
  <c r="B145" i="13"/>
  <c r="B109" i="13"/>
  <c r="B91" i="13"/>
  <c r="B127" i="13"/>
  <c r="C72" i="13"/>
  <c r="B73" i="13"/>
  <c r="C126" i="13"/>
  <c r="C144" i="13"/>
  <c r="C108" i="13"/>
  <c r="C90" i="13"/>
  <c r="B145" i="15" l="1"/>
  <c r="B91" i="15"/>
  <c r="B127" i="15"/>
  <c r="B73" i="15"/>
  <c r="B109" i="15"/>
  <c r="C72" i="15"/>
  <c r="C144" i="15"/>
  <c r="C108" i="15"/>
  <c r="C90" i="15"/>
  <c r="C126" i="15"/>
  <c r="B145" i="14"/>
  <c r="B91" i="14"/>
  <c r="B109" i="14"/>
  <c r="B73" i="14"/>
  <c r="B127" i="14"/>
  <c r="C144" i="14"/>
  <c r="C90" i="14"/>
  <c r="C108" i="14"/>
  <c r="C126" i="14"/>
  <c r="C72" i="14"/>
  <c r="B128" i="13"/>
  <c r="B146" i="13"/>
  <c r="B110" i="13"/>
  <c r="J47" i="13" s="1" a="1"/>
  <c r="J47" i="13" s="1"/>
  <c r="C73" i="13"/>
  <c r="B92" i="13"/>
  <c r="B74" i="13"/>
  <c r="C145" i="13"/>
  <c r="C127" i="13"/>
  <c r="C91" i="13"/>
  <c r="C109" i="13"/>
  <c r="B146" i="15" l="1"/>
  <c r="B110" i="15"/>
  <c r="B92" i="15"/>
  <c r="B128" i="15"/>
  <c r="B74" i="15"/>
  <c r="C109" i="15"/>
  <c r="C73" i="15"/>
  <c r="C91" i="15"/>
  <c r="C145" i="15"/>
  <c r="C127" i="15"/>
  <c r="B146" i="14"/>
  <c r="B128" i="14"/>
  <c r="B110" i="14"/>
  <c r="B92" i="14"/>
  <c r="B74" i="14"/>
  <c r="C109" i="14"/>
  <c r="C73" i="14"/>
  <c r="C145" i="14"/>
  <c r="C127" i="14"/>
  <c r="C91" i="14"/>
  <c r="K47" i="13" a="1"/>
  <c r="K47" i="13" s="1"/>
  <c r="F47" i="13" a="1"/>
  <c r="F47" i="13" s="1"/>
  <c r="G47" i="13" a="1"/>
  <c r="G47" i="13" s="1"/>
  <c r="I47" i="13" a="1"/>
  <c r="I47" i="13" s="1"/>
  <c r="L47" i="13" a="1"/>
  <c r="L47" i="13" s="1"/>
  <c r="B147" i="13"/>
  <c r="J49" i="13" s="1" a="1"/>
  <c r="J49" i="13" s="1"/>
  <c r="B129" i="13"/>
  <c r="B93" i="13"/>
  <c r="I46" i="13" s="1" a="1"/>
  <c r="I46" i="13" s="1"/>
  <c r="B75" i="13"/>
  <c r="G45" i="13" s="1" a="1"/>
  <c r="G45" i="13" s="1"/>
  <c r="C74" i="13"/>
  <c r="C128" i="13"/>
  <c r="C146" i="13"/>
  <c r="C110" i="13"/>
  <c r="C92" i="13"/>
  <c r="J48" i="13" a="1"/>
  <c r="J48" i="13" s="1"/>
  <c r="E47" i="13" a="1"/>
  <c r="E47" i="13" s="1"/>
  <c r="J45" i="13" a="1"/>
  <c r="J45" i="13" s="1"/>
  <c r="E48" i="13" a="1"/>
  <c r="E48" i="13" s="1"/>
  <c r="H47" i="13" a="1"/>
  <c r="H47" i="13" s="1"/>
  <c r="K45" i="13" a="1"/>
  <c r="K45" i="13" s="1"/>
  <c r="L45" i="13" l="1" a="1"/>
  <c r="L45" i="13" s="1"/>
  <c r="K49" i="13" a="1"/>
  <c r="K49" i="13" s="1"/>
  <c r="B147" i="15"/>
  <c r="B129" i="15"/>
  <c r="B93" i="15"/>
  <c r="B111" i="15"/>
  <c r="B75" i="15"/>
  <c r="C92" i="15"/>
  <c r="C74" i="15"/>
  <c r="C128" i="15"/>
  <c r="C146" i="15"/>
  <c r="C110" i="15"/>
  <c r="B147" i="14"/>
  <c r="B111" i="14"/>
  <c r="B129" i="14"/>
  <c r="B75" i="14"/>
  <c r="B93" i="14"/>
  <c r="C128" i="14"/>
  <c r="C146" i="14"/>
  <c r="C74" i="14"/>
  <c r="C110" i="14"/>
  <c r="C92" i="14"/>
  <c r="K46" i="13" a="1"/>
  <c r="K46" i="13" s="1"/>
  <c r="E45" i="13" a="1"/>
  <c r="E45" i="13" s="1"/>
  <c r="L48" i="13" a="1"/>
  <c r="L48" i="13" s="1"/>
  <c r="K48" i="13" a="1"/>
  <c r="K48" i="13" s="1"/>
  <c r="J46" i="13" a="1"/>
  <c r="J46" i="13" s="1"/>
  <c r="L49" i="13" a="1"/>
  <c r="L49" i="13" s="1"/>
  <c r="H49" i="13" a="1"/>
  <c r="H49" i="13" s="1"/>
  <c r="H48" i="13" a="1"/>
  <c r="H48" i="13" s="1"/>
  <c r="H46" i="13" a="1"/>
  <c r="H46" i="13" s="1"/>
  <c r="G48" i="13" a="1"/>
  <c r="G48" i="13" s="1"/>
  <c r="I48" i="13" a="1"/>
  <c r="I48" i="13" s="1"/>
  <c r="L46" i="13" a="1"/>
  <c r="L46" i="13" s="1"/>
  <c r="E46" i="13" a="1"/>
  <c r="E46" i="13" s="1"/>
  <c r="I49" i="13" a="1"/>
  <c r="I49" i="13" s="1"/>
  <c r="F46" i="13" a="1"/>
  <c r="F46" i="13" s="1"/>
  <c r="G46" i="13" a="1"/>
  <c r="G46" i="13" s="1"/>
  <c r="F49" i="13" a="1"/>
  <c r="F49" i="13" s="1"/>
  <c r="E49" i="13" a="1"/>
  <c r="E49" i="13" s="1"/>
  <c r="C75" i="13"/>
  <c r="C147" i="13"/>
  <c r="C129" i="13"/>
  <c r="E56" i="13" s="1" a="1"/>
  <c r="E56" i="13" s="1"/>
  <c r="C111" i="13"/>
  <c r="G55" i="13" s="1" a="1"/>
  <c r="G55" i="13" s="1"/>
  <c r="C93" i="13"/>
  <c r="L54" i="13" s="1" a="1"/>
  <c r="L54" i="13" s="1"/>
  <c r="H45" i="13" a="1"/>
  <c r="H45" i="13" s="1"/>
  <c r="I45" i="13" a="1"/>
  <c r="I45" i="13" s="1"/>
  <c r="F45" i="13" a="1"/>
  <c r="F45" i="13" s="1"/>
  <c r="F48" i="13" a="1"/>
  <c r="F48" i="13" s="1"/>
  <c r="G49" i="13" a="1"/>
  <c r="G49" i="13" s="1"/>
  <c r="J57" i="13" a="1"/>
  <c r="J57" i="13" s="1"/>
  <c r="B130" i="15" l="1"/>
  <c r="B148" i="15"/>
  <c r="B112" i="15"/>
  <c r="K49" i="15" s="1" a="1"/>
  <c r="K49" i="15" s="1"/>
  <c r="B94" i="15"/>
  <c r="B76" i="15"/>
  <c r="C147" i="15"/>
  <c r="C129" i="15"/>
  <c r="C93" i="15"/>
  <c r="C111" i="15"/>
  <c r="C75" i="15"/>
  <c r="G49" i="15" a="1"/>
  <c r="G49" i="15" s="1"/>
  <c r="F49" i="15" a="1"/>
  <c r="F49" i="15" s="1"/>
  <c r="B130" i="14"/>
  <c r="B148" i="14"/>
  <c r="B112" i="14"/>
  <c r="G49" i="14" s="1" a="1"/>
  <c r="G49" i="14" s="1"/>
  <c r="B94" i="14"/>
  <c r="B76" i="14"/>
  <c r="C75" i="14"/>
  <c r="C129" i="14"/>
  <c r="C147" i="14"/>
  <c r="C111" i="14"/>
  <c r="C93" i="14"/>
  <c r="H49" i="14" a="1"/>
  <c r="H49" i="14" s="1"/>
  <c r="I49" i="14" a="1"/>
  <c r="I49" i="14" s="1"/>
  <c r="G57" i="13" a="1"/>
  <c r="G57" i="13" s="1"/>
  <c r="K57" i="13" a="1"/>
  <c r="K57" i="13" s="1"/>
  <c r="F57" i="13" a="1"/>
  <c r="F57" i="13" s="1"/>
  <c r="K54" i="13" a="1"/>
  <c r="K54" i="13" s="1"/>
  <c r="E54" i="13" a="1"/>
  <c r="E54" i="13" s="1"/>
  <c r="J54" i="13" a="1"/>
  <c r="J54" i="13" s="1"/>
  <c r="I54" i="13" a="1"/>
  <c r="I54" i="13" s="1"/>
  <c r="E53" i="13" a="1"/>
  <c r="E53" i="13" s="1"/>
  <c r="F53" i="13" a="1"/>
  <c r="F53" i="13" s="1"/>
  <c r="J53" i="13" a="1"/>
  <c r="J53" i="13" s="1"/>
  <c r="K53" i="13" a="1"/>
  <c r="K53" i="13" s="1"/>
  <c r="I53" i="13" a="1"/>
  <c r="I53" i="13" s="1"/>
  <c r="L53" i="13" a="1"/>
  <c r="L53" i="13" s="1"/>
  <c r="K55" i="13" a="1"/>
  <c r="K55" i="13" s="1"/>
  <c r="J56" i="13" a="1"/>
  <c r="J56" i="13" s="1"/>
  <c r="H54" i="13" a="1"/>
  <c r="H54" i="13" s="1"/>
  <c r="I57" i="13" a="1"/>
  <c r="I57" i="13" s="1"/>
  <c r="F55" i="13" a="1"/>
  <c r="F55" i="13" s="1"/>
  <c r="G53" i="13" a="1"/>
  <c r="G53" i="13" s="1"/>
  <c r="L56" i="13" a="1"/>
  <c r="L56" i="13" s="1"/>
  <c r="I56" i="13" a="1"/>
  <c r="I56" i="13" s="1"/>
  <c r="L57" i="13" a="1"/>
  <c r="L57" i="13" s="1"/>
  <c r="I55" i="13" a="1"/>
  <c r="I55" i="13" s="1"/>
  <c r="G54" i="13" a="1"/>
  <c r="G54" i="13" s="1"/>
  <c r="G56" i="13" a="1"/>
  <c r="G56" i="13" s="1"/>
  <c r="J55" i="13" a="1"/>
  <c r="J55" i="13" s="1"/>
  <c r="H56" i="13" a="1"/>
  <c r="H56" i="13" s="1"/>
  <c r="E57" i="13" a="1"/>
  <c r="E57" i="13" s="1"/>
  <c r="H55" i="13" a="1"/>
  <c r="H55" i="13" s="1"/>
  <c r="F54" i="13" a="1"/>
  <c r="F54" i="13" s="1"/>
  <c r="H53" i="13" a="1"/>
  <c r="H53" i="13" s="1"/>
  <c r="E55" i="13" a="1"/>
  <c r="E55" i="13" s="1"/>
  <c r="K56" i="13" a="1"/>
  <c r="K56" i="13" s="1"/>
  <c r="H57" i="13" a="1"/>
  <c r="H57" i="13" s="1"/>
  <c r="F56" i="13" a="1"/>
  <c r="F56" i="13" s="1"/>
  <c r="L55" i="13" a="1"/>
  <c r="L55" i="13" s="1"/>
  <c r="B149" i="15" l="1"/>
  <c r="B131" i="15"/>
  <c r="K50" i="15" s="1" a="1"/>
  <c r="K50" i="15" s="1"/>
  <c r="B95" i="15"/>
  <c r="F48" i="15" s="1" a="1"/>
  <c r="F48" i="15" s="1"/>
  <c r="B77" i="15"/>
  <c r="G47" i="15" s="1" a="1"/>
  <c r="G47" i="15" s="1"/>
  <c r="C130" i="15"/>
  <c r="C148" i="15"/>
  <c r="C112" i="15"/>
  <c r="C94" i="15"/>
  <c r="C76" i="15"/>
  <c r="H48" i="15" a="1"/>
  <c r="H48" i="15" s="1"/>
  <c r="I48" i="15" a="1"/>
  <c r="I48" i="15" s="1"/>
  <c r="K48" i="15" a="1"/>
  <c r="K48" i="15" s="1"/>
  <c r="G48" i="15" a="1"/>
  <c r="G48" i="15" s="1"/>
  <c r="L48" i="15" a="1"/>
  <c r="L48" i="15" s="1"/>
  <c r="E48" i="15" a="1"/>
  <c r="E48" i="15" s="1"/>
  <c r="J48" i="15" a="1"/>
  <c r="J48" i="15" s="1"/>
  <c r="J49" i="15" a="1"/>
  <c r="J49" i="15" s="1"/>
  <c r="I49" i="15" a="1"/>
  <c r="I49" i="15" s="1"/>
  <c r="E49" i="15" a="1"/>
  <c r="E49" i="15" s="1"/>
  <c r="L49" i="15" a="1"/>
  <c r="L49" i="15" s="1"/>
  <c r="E50" i="15" a="1"/>
  <c r="E50" i="15" s="1"/>
  <c r="G50" i="15" a="1"/>
  <c r="G50" i="15" s="1"/>
  <c r="I51" i="15" a="1"/>
  <c r="I51" i="15" s="1"/>
  <c r="J50" i="15" a="1"/>
  <c r="J50" i="15" s="1"/>
  <c r="L50" i="15" a="1"/>
  <c r="L50" i="15" s="1"/>
  <c r="H49" i="15" a="1"/>
  <c r="H49" i="15" s="1"/>
  <c r="J49" i="14" a="1"/>
  <c r="J49" i="14" s="1"/>
  <c r="E49" i="14" a="1"/>
  <c r="E49" i="14" s="1"/>
  <c r="F49" i="14" a="1"/>
  <c r="F49" i="14" s="1"/>
  <c r="K49" i="14" a="1"/>
  <c r="K49" i="14" s="1"/>
  <c r="L49" i="14" a="1"/>
  <c r="L49" i="14" s="1"/>
  <c r="B149" i="14"/>
  <c r="K51" i="14" s="1" a="1"/>
  <c r="K51" i="14" s="1"/>
  <c r="B131" i="14"/>
  <c r="E50" i="14" s="1" a="1"/>
  <c r="E50" i="14" s="1"/>
  <c r="B95" i="14"/>
  <c r="E48" i="14" s="1" a="1"/>
  <c r="E48" i="14" s="1"/>
  <c r="B77" i="14"/>
  <c r="I47" i="14" s="1" a="1"/>
  <c r="I47" i="14" s="1"/>
  <c r="C130" i="14"/>
  <c r="C148" i="14"/>
  <c r="C94" i="14"/>
  <c r="C112" i="14"/>
  <c r="C76" i="14"/>
  <c r="J48" i="14" a="1"/>
  <c r="J48" i="14" s="1"/>
  <c r="H47" i="14" l="1" a="1"/>
  <c r="H47" i="14" s="1"/>
  <c r="K47" i="15" a="1"/>
  <c r="K47" i="15" s="1"/>
  <c r="E47" i="15" a="1"/>
  <c r="E47" i="15" s="1"/>
  <c r="L47" i="14" a="1"/>
  <c r="L47" i="14" s="1"/>
  <c r="L47" i="15" a="1"/>
  <c r="L47" i="15" s="1"/>
  <c r="J51" i="15" a="1"/>
  <c r="J51" i="15" s="1"/>
  <c r="L51" i="15" a="1"/>
  <c r="L51" i="15" s="1"/>
  <c r="K51" i="15" a="1"/>
  <c r="K51" i="15" s="1"/>
  <c r="G51" i="15" a="1"/>
  <c r="G51" i="15" s="1"/>
  <c r="C95" i="15"/>
  <c r="G56" i="15" s="1" a="1"/>
  <c r="G56" i="15" s="1"/>
  <c r="C113" i="15"/>
  <c r="H57" i="15" s="1" a="1"/>
  <c r="H57" i="15" s="1"/>
  <c r="C77" i="15"/>
  <c r="I55" i="15" s="1" a="1"/>
  <c r="I55" i="15" s="1"/>
  <c r="C149" i="15"/>
  <c r="C131" i="15"/>
  <c r="L58" i="15" s="1" a="1"/>
  <c r="L58" i="15" s="1"/>
  <c r="J47" i="15" a="1"/>
  <c r="J47" i="15" s="1"/>
  <c r="H59" i="15" a="1"/>
  <c r="H59" i="15" s="1"/>
  <c r="H51" i="15" a="1"/>
  <c r="H51" i="15" s="1"/>
  <c r="H47" i="15" a="1"/>
  <c r="H47" i="15" s="1"/>
  <c r="L59" i="15" a="1"/>
  <c r="L59" i="15" s="1"/>
  <c r="E51" i="15" a="1"/>
  <c r="E51" i="15" s="1"/>
  <c r="G55" i="15" a="1"/>
  <c r="G55" i="15" s="1"/>
  <c r="I47" i="15" a="1"/>
  <c r="I47" i="15" s="1"/>
  <c r="I50" i="15" a="1"/>
  <c r="I50" i="15" s="1"/>
  <c r="H50" i="15" a="1"/>
  <c r="H50" i="15" s="1"/>
  <c r="F50" i="15" a="1"/>
  <c r="F50" i="15" s="1"/>
  <c r="H58" i="15" a="1"/>
  <c r="H58" i="15" s="1"/>
  <c r="F51" i="15" a="1"/>
  <c r="F51" i="15" s="1"/>
  <c r="F47" i="15" a="1"/>
  <c r="F47" i="15" s="1"/>
  <c r="I56" i="15" a="1"/>
  <c r="I56" i="15" s="1"/>
  <c r="H50" i="14" a="1"/>
  <c r="H50" i="14" s="1"/>
  <c r="J51" i="14" a="1"/>
  <c r="J51" i="14" s="1"/>
  <c r="K48" i="14" a="1"/>
  <c r="K48" i="14" s="1"/>
  <c r="L51" i="14" a="1"/>
  <c r="L51" i="14" s="1"/>
  <c r="H48" i="14" a="1"/>
  <c r="H48" i="14" s="1"/>
  <c r="I51" i="14" a="1"/>
  <c r="I51" i="14" s="1"/>
  <c r="L48" i="14" a="1"/>
  <c r="L48" i="14" s="1"/>
  <c r="C131" i="14"/>
  <c r="G58" i="14" s="1" a="1"/>
  <c r="G58" i="14" s="1"/>
  <c r="C95" i="14"/>
  <c r="F56" i="14" s="1" a="1"/>
  <c r="F56" i="14" s="1"/>
  <c r="C113" i="14"/>
  <c r="K57" i="14" s="1" a="1"/>
  <c r="K57" i="14" s="1"/>
  <c r="C77" i="14"/>
  <c r="F55" i="14" s="1" a="1"/>
  <c r="F55" i="14" s="1"/>
  <c r="C149" i="14"/>
  <c r="F59" i="14" s="1" a="1"/>
  <c r="F59" i="14" s="1"/>
  <c r="K47" i="14" a="1"/>
  <c r="K47" i="14" s="1"/>
  <c r="J47" i="14" a="1"/>
  <c r="J47" i="14" s="1"/>
  <c r="E47" i="14" a="1"/>
  <c r="E47" i="14" s="1"/>
  <c r="G47" i="14" a="1"/>
  <c r="G47" i="14" s="1"/>
  <c r="F47" i="14" a="1"/>
  <c r="F47" i="14" s="1"/>
  <c r="H51" i="14" a="1"/>
  <c r="H51" i="14" s="1"/>
  <c r="I48" i="14" a="1"/>
  <c r="I48" i="14" s="1"/>
  <c r="F48" i="14" a="1"/>
  <c r="F48" i="14" s="1"/>
  <c r="J50" i="14" a="1"/>
  <c r="J50" i="14" s="1"/>
  <c r="G51" i="14" a="1"/>
  <c r="G51" i="14" s="1"/>
  <c r="G48" i="14" a="1"/>
  <c r="G48" i="14" s="1"/>
  <c r="G50" i="14" a="1"/>
  <c r="G50" i="14" s="1"/>
  <c r="F50" i="14" a="1"/>
  <c r="F50" i="14" s="1"/>
  <c r="I50" i="14" a="1"/>
  <c r="I50" i="14" s="1"/>
  <c r="F51" i="14" a="1"/>
  <c r="F51" i="14" s="1"/>
  <c r="L59" i="14" a="1"/>
  <c r="L59" i="14" s="1"/>
  <c r="K50" i="14" a="1"/>
  <c r="K50" i="14" s="1"/>
  <c r="E51" i="14" a="1"/>
  <c r="E51" i="14" s="1"/>
  <c r="H56" i="14" a="1"/>
  <c r="H56" i="14" s="1"/>
  <c r="L50" i="14" a="1"/>
  <c r="L50" i="14" s="1"/>
  <c r="I56" i="14" l="1" a="1"/>
  <c r="I56" i="14" s="1"/>
  <c r="J56" i="15" a="1"/>
  <c r="J56" i="15" s="1"/>
  <c r="F56" i="15" a="1"/>
  <c r="F56" i="15" s="1"/>
  <c r="J56" i="14" a="1"/>
  <c r="J56" i="14" s="1"/>
  <c r="E58" i="14" a="1"/>
  <c r="E58" i="14" s="1"/>
  <c r="K58" i="15" a="1"/>
  <c r="K58" i="15" s="1"/>
  <c r="G55" i="14" a="1"/>
  <c r="G55" i="14" s="1"/>
  <c r="K56" i="14" a="1"/>
  <c r="K56" i="14" s="1"/>
  <c r="I59" i="14" a="1"/>
  <c r="I59" i="14" s="1"/>
  <c r="J57" i="14" a="1"/>
  <c r="J57" i="14" s="1"/>
  <c r="F57" i="14" a="1"/>
  <c r="F57" i="14" s="1"/>
  <c r="K59" i="14" a="1"/>
  <c r="K59" i="14" s="1"/>
  <c r="G57" i="14" a="1"/>
  <c r="G57" i="14" s="1"/>
  <c r="I57" i="14" a="1"/>
  <c r="I57" i="14" s="1"/>
  <c r="L57" i="14" a="1"/>
  <c r="L57" i="14" s="1"/>
  <c r="I55" i="14" a="1"/>
  <c r="I55" i="14" s="1"/>
  <c r="J55" i="14" a="1"/>
  <c r="J55" i="14" s="1"/>
  <c r="E59" i="14" a="1"/>
  <c r="E59" i="14" s="1"/>
  <c r="H59" i="14" a="1"/>
  <c r="H59" i="14" s="1"/>
  <c r="J58" i="14" a="1"/>
  <c r="J58" i="14" s="1"/>
  <c r="L58" i="14" a="1"/>
  <c r="L58" i="14" s="1"/>
  <c r="E56" i="14" a="1"/>
  <c r="E56" i="14" s="1"/>
  <c r="H55" i="15" a="1"/>
  <c r="H55" i="15" s="1"/>
  <c r="G58" i="15" a="1"/>
  <c r="G58" i="15" s="1"/>
  <c r="G59" i="15" a="1"/>
  <c r="G59" i="15" s="1"/>
  <c r="K59" i="15" a="1"/>
  <c r="K59" i="15" s="1"/>
  <c r="E58" i="15" a="1"/>
  <c r="E58" i="15" s="1"/>
  <c r="F59" i="15" a="1"/>
  <c r="F59" i="15" s="1"/>
  <c r="F58" i="15" a="1"/>
  <c r="F58" i="15" s="1"/>
  <c r="G57" i="15" a="1"/>
  <c r="G57" i="15" s="1"/>
  <c r="F57" i="15" a="1"/>
  <c r="F57" i="15" s="1"/>
  <c r="K57" i="15" a="1"/>
  <c r="K57" i="15" s="1"/>
  <c r="E57" i="15" a="1"/>
  <c r="E57" i="15" s="1"/>
  <c r="J57" i="15" a="1"/>
  <c r="J57" i="15" s="1"/>
  <c r="I57" i="15" a="1"/>
  <c r="I57" i="15" s="1"/>
  <c r="I59" i="15" a="1"/>
  <c r="I59" i="15" s="1"/>
  <c r="K55" i="15" a="1"/>
  <c r="K55" i="15" s="1"/>
  <c r="K56" i="15" a="1"/>
  <c r="K56" i="15" s="1"/>
  <c r="L56" i="15" a="1"/>
  <c r="L56" i="15" s="1"/>
  <c r="H56" i="15" a="1"/>
  <c r="H56" i="15" s="1"/>
  <c r="E56" i="15" a="1"/>
  <c r="E56" i="15" s="1"/>
  <c r="E59" i="15" a="1"/>
  <c r="E59" i="15" s="1"/>
  <c r="E55" i="15" a="1"/>
  <c r="E55" i="15" s="1"/>
  <c r="J59" i="15" a="1"/>
  <c r="J59" i="15" s="1"/>
  <c r="L55" i="15" a="1"/>
  <c r="L55" i="15" s="1"/>
  <c r="F55" i="15" a="1"/>
  <c r="F55" i="15" s="1"/>
  <c r="I58" i="15" a="1"/>
  <c r="I58" i="15" s="1"/>
  <c r="J58" i="15" a="1"/>
  <c r="J58" i="15" s="1"/>
  <c r="L57" i="15" a="1"/>
  <c r="L57" i="15" s="1"/>
  <c r="J55" i="15" a="1"/>
  <c r="J55" i="15" s="1"/>
  <c r="H57" i="14" a="1"/>
  <c r="H57" i="14" s="1"/>
  <c r="I58" i="14" a="1"/>
  <c r="I58" i="14" s="1"/>
  <c r="G59" i="14" a="1"/>
  <c r="G59" i="14" s="1"/>
  <c r="K58" i="14" a="1"/>
  <c r="K58" i="14" s="1"/>
  <c r="H55" i="14" a="1"/>
  <c r="H55" i="14" s="1"/>
  <c r="K55" i="14" a="1"/>
  <c r="K55" i="14" s="1"/>
  <c r="F58" i="14" a="1"/>
  <c r="F58" i="14" s="1"/>
  <c r="J59" i="14" a="1"/>
  <c r="J59" i="14" s="1"/>
  <c r="E57" i="14" a="1"/>
  <c r="E57" i="14" s="1"/>
  <c r="E55" i="14" a="1"/>
  <c r="E55" i="14" s="1"/>
  <c r="L56" i="14" a="1"/>
  <c r="L56" i="14" s="1"/>
  <c r="G56" i="14" a="1"/>
  <c r="G56" i="14" s="1"/>
  <c r="H58" i="14" a="1"/>
  <c r="H58" i="14" s="1"/>
  <c r="L55" i="14" a="1"/>
  <c r="L55" i="14" s="1"/>
  <c r="AZ57" i="11" l="1"/>
  <c r="AY57" i="11"/>
  <c r="AX57" i="11"/>
  <c r="AW57" i="11"/>
  <c r="AV57" i="11"/>
  <c r="AU57" i="11"/>
  <c r="AT57" i="11"/>
  <c r="AS57" i="11"/>
  <c r="AR57" i="11"/>
  <c r="AQ57" i="11"/>
  <c r="AP57" i="11"/>
  <c r="AO57" i="11"/>
  <c r="AN57" i="11"/>
  <c r="AM57" i="11"/>
  <c r="AL57" i="11"/>
  <c r="AK57" i="11"/>
  <c r="AJ57" i="11"/>
  <c r="AI57" i="11"/>
  <c r="AH57" i="11"/>
  <c r="AG57" i="11"/>
  <c r="BA56" i="11"/>
  <c r="BB56" i="11" s="1"/>
  <c r="BA55" i="11"/>
  <c r="BB55" i="11" s="1"/>
  <c r="BA54" i="11"/>
  <c r="BB54" i="11" s="1"/>
  <c r="BA53" i="11"/>
  <c r="BB53" i="11" s="1"/>
  <c r="BA52" i="11"/>
  <c r="BB52" i="11" s="1"/>
  <c r="BA51" i="11"/>
  <c r="BB51" i="11" s="1"/>
  <c r="BA50" i="11"/>
  <c r="BB50" i="11" s="1"/>
  <c r="BA49" i="11"/>
  <c r="BB49" i="11" s="1"/>
  <c r="BA48" i="11"/>
  <c r="BB48" i="11" s="1"/>
  <c r="BA47" i="11"/>
  <c r="BB47" i="11" s="1"/>
  <c r="BA46" i="11"/>
  <c r="BB46" i="11" s="1"/>
  <c r="BA45" i="11"/>
  <c r="BB45" i="11" s="1"/>
  <c r="BA44" i="11"/>
  <c r="BB44" i="11" s="1"/>
  <c r="BA43" i="11"/>
  <c r="BB43" i="11" s="1"/>
  <c r="BA42" i="11"/>
  <c r="BB42" i="11" s="1"/>
  <c r="BA41" i="11"/>
  <c r="BB41" i="11" s="1"/>
  <c r="BA40" i="11"/>
  <c r="BB40" i="11" s="1"/>
  <c r="BA39" i="11"/>
  <c r="BB39" i="11" s="1"/>
  <c r="BA38" i="11"/>
  <c r="BB38" i="11" s="1"/>
  <c r="BA37" i="11"/>
  <c r="BB37" i="11" s="1"/>
  <c r="BA36" i="11"/>
  <c r="BB36" i="11" s="1"/>
  <c r="BA35" i="11"/>
  <c r="BB35" i="11" s="1"/>
  <c r="BA34" i="11"/>
  <c r="BB34" i="11" s="1"/>
  <c r="BA33" i="11"/>
  <c r="BB33" i="11" s="1"/>
  <c r="BA32" i="11"/>
  <c r="BB32" i="11" s="1"/>
  <c r="BA31" i="11"/>
  <c r="BB31" i="11" s="1"/>
  <c r="BA30" i="11"/>
  <c r="BB30" i="11" s="1"/>
  <c r="BA29" i="11"/>
  <c r="BB29" i="11" s="1"/>
  <c r="BA28" i="11"/>
  <c r="BB28" i="11" s="1"/>
  <c r="BA27" i="11"/>
  <c r="BB27" i="11" s="1"/>
  <c r="BA26" i="11"/>
  <c r="BB26" i="11" s="1"/>
  <c r="BA25" i="11"/>
  <c r="BB25" i="11" s="1"/>
  <c r="BA24" i="11"/>
  <c r="BB24" i="11" s="1"/>
  <c r="BA23" i="11"/>
  <c r="BB23" i="11" s="1"/>
  <c r="BA22" i="11"/>
  <c r="BB22" i="11" s="1"/>
  <c r="BA21" i="11"/>
  <c r="BB21" i="11" s="1"/>
  <c r="BA20" i="11"/>
  <c r="BB20" i="11" s="1"/>
  <c r="BA19" i="11"/>
  <c r="BB19" i="11" s="1"/>
  <c r="BA18" i="11"/>
  <c r="BB18" i="11" s="1"/>
  <c r="BA17" i="11"/>
  <c r="BB17" i="11" s="1"/>
  <c r="BA16" i="11"/>
  <c r="BB16" i="11" s="1"/>
  <c r="BA15" i="11"/>
  <c r="BB15" i="11" s="1"/>
  <c r="BA14" i="11"/>
  <c r="BB14" i="11" s="1"/>
  <c r="BA13" i="11"/>
  <c r="BB13" i="11" s="1"/>
  <c r="BA12" i="11"/>
  <c r="BB12" i="11" s="1"/>
  <c r="BA11" i="11"/>
  <c r="BB11" i="11" s="1"/>
  <c r="BA10" i="11"/>
  <c r="BB10" i="11" s="1"/>
  <c r="BA9" i="11"/>
  <c r="BB9" i="11" s="1"/>
  <c r="BA8" i="11"/>
  <c r="BB8" i="11" s="1"/>
  <c r="BB57" i="11" s="1"/>
  <c r="H9" i="9"/>
  <c r="H57" i="5"/>
  <c r="P55" i="5"/>
  <c r="P54" i="5"/>
  <c r="P53" i="5"/>
  <c r="P52" i="5"/>
  <c r="P51" i="5"/>
  <c r="P50" i="5"/>
  <c r="P49" i="5"/>
  <c r="P48" i="5"/>
  <c r="P47" i="5"/>
  <c r="P46" i="5"/>
  <c r="P45" i="5"/>
  <c r="P44" i="5"/>
  <c r="P43" i="5"/>
  <c r="P42" i="5"/>
  <c r="P41" i="5"/>
  <c r="P40" i="5"/>
  <c r="P39" i="5"/>
  <c r="P38" i="5"/>
  <c r="P37" i="5"/>
  <c r="P36" i="5"/>
  <c r="P35" i="5"/>
  <c r="P34" i="5"/>
  <c r="P33" i="5"/>
  <c r="P32" i="5"/>
  <c r="P31" i="5"/>
  <c r="P30" i="5"/>
  <c r="P29" i="5"/>
  <c r="P28" i="5"/>
  <c r="P27" i="5"/>
  <c r="P26" i="5"/>
  <c r="P25" i="5"/>
  <c r="P24" i="5"/>
  <c r="P23" i="5"/>
  <c r="P22" i="5"/>
  <c r="P21" i="5"/>
  <c r="P20" i="5"/>
  <c r="P19" i="5"/>
  <c r="P18" i="5"/>
  <c r="P17" i="5"/>
  <c r="P16" i="5"/>
  <c r="P15" i="5"/>
  <c r="P14" i="5"/>
  <c r="P13" i="5"/>
  <c r="P12" i="5"/>
  <c r="P11" i="5"/>
  <c r="P10" i="5"/>
  <c r="P9" i="5"/>
  <c r="P57" i="11" s="1"/>
  <c r="P58" i="11" s="1"/>
  <c r="I3" i="18" s="1"/>
  <c r="I6" i="18" s="1"/>
  <c r="I7" i="18" s="1"/>
  <c r="I10" i="18" s="1"/>
  <c r="K25" i="3"/>
  <c r="Z19" i="5" s="1"/>
  <c r="N21" i="11" s="1"/>
  <c r="J25" i="3"/>
  <c r="I25" i="3"/>
  <c r="X19" i="11" s="1"/>
  <c r="H25" i="3"/>
  <c r="W19" i="11" s="1"/>
  <c r="G25" i="3"/>
  <c r="V19" i="11" s="1"/>
  <c r="Z19" i="11" l="1"/>
  <c r="Y19" i="5"/>
  <c r="Y19" i="11"/>
  <c r="I59" i="18"/>
  <c r="I68" i="18"/>
  <c r="V19" i="5"/>
  <c r="W19" i="5"/>
  <c r="X19" i="5"/>
  <c r="AQ50" i="10"/>
  <c r="AQ52" i="10"/>
  <c r="AQ51" i="10"/>
  <c r="AQ53" i="10"/>
  <c r="AQ54" i="10"/>
  <c r="AQ49" i="10"/>
  <c r="AQ55" i="10"/>
  <c r="V59" i="10"/>
  <c r="W59" i="10" s="1"/>
  <c r="V60" i="10"/>
  <c r="W60" i="10" s="1"/>
  <c r="BA57" i="11"/>
  <c r="P57" i="5"/>
  <c r="P58" i="5" s="1"/>
  <c r="N23" i="11" l="1"/>
  <c r="N11" i="11"/>
  <c r="N22" i="11"/>
  <c r="N12" i="11"/>
  <c r="N20" i="11"/>
  <c r="N19" i="11"/>
  <c r="N14" i="11"/>
  <c r="N15" i="11"/>
  <c r="N16" i="11"/>
  <c r="N17" i="11"/>
  <c r="N18" i="11"/>
  <c r="N13" i="11"/>
  <c r="N10" i="11"/>
  <c r="N9" i="11"/>
  <c r="I66" i="18"/>
  <c r="I67" i="18"/>
  <c r="V66" i="10"/>
  <c r="AQ66" i="10"/>
  <c r="AQ64" i="10"/>
  <c r="V64" i="10"/>
  <c r="AQ65" i="10"/>
  <c r="V65" i="10"/>
  <c r="AQ63" i="10"/>
  <c r="V63" i="10"/>
  <c r="BH63" i="10" s="1"/>
  <c r="AQ62" i="10"/>
  <c r="V62" i="10"/>
  <c r="AQ67" i="10"/>
  <c r="V67" i="10"/>
  <c r="BH67" i="10" s="1"/>
  <c r="BH60" i="10"/>
  <c r="AQ61" i="10"/>
  <c r="V61" i="10"/>
  <c r="W61" i="10" s="1"/>
  <c r="V55" i="10"/>
  <c r="W55" i="10" s="1"/>
  <c r="V49" i="10"/>
  <c r="W49" i="10" s="1"/>
  <c r="V52" i="10"/>
  <c r="W52" i="10" s="1"/>
  <c r="V54" i="10"/>
  <c r="W54" i="10" s="1"/>
  <c r="V53" i="10"/>
  <c r="W53" i="10" s="1"/>
  <c r="V50" i="10"/>
  <c r="W50" i="10" s="1"/>
  <c r="V38" i="10"/>
  <c r="W38" i="10" s="1"/>
  <c r="AQ22" i="10"/>
  <c r="V25" i="10"/>
  <c r="V45" i="10"/>
  <c r="W45" i="10" s="1"/>
  <c r="V28" i="10"/>
  <c r="W28" i="10" s="1"/>
  <c r="V51" i="10"/>
  <c r="W51" i="10" s="1"/>
  <c r="V29" i="10"/>
  <c r="W29" i="10" s="1"/>
  <c r="V48" i="10"/>
  <c r="W48" i="10" s="1"/>
  <c r="V58" i="10"/>
  <c r="W58" i="10" s="1"/>
  <c r="V46" i="10"/>
  <c r="W46" i="10" s="1"/>
  <c r="V27" i="10"/>
  <c r="W27" i="10" s="1"/>
  <c r="V30" i="10"/>
  <c r="W30" i="10" s="1"/>
  <c r="V57" i="10"/>
  <c r="W57" i="10" s="1"/>
  <c r="V47" i="10"/>
  <c r="W47" i="10" s="1"/>
  <c r="V37" i="10"/>
  <c r="W37" i="10" s="1"/>
  <c r="V26" i="10"/>
  <c r="W26" i="10" s="1"/>
  <c r="AQ23" i="10"/>
  <c r="V56" i="10"/>
  <c r="W56" i="10" s="1"/>
  <c r="V21" i="10"/>
  <c r="AQ24" i="10"/>
  <c r="V31" i="10"/>
  <c r="W31" i="10" s="1"/>
  <c r="V41" i="10"/>
  <c r="W41" i="10" s="1"/>
  <c r="V32" i="10"/>
  <c r="W32" i="10" s="1"/>
  <c r="V42" i="10"/>
  <c r="W42" i="10" s="1"/>
  <c r="V33" i="10"/>
  <c r="W33" i="10" s="1"/>
  <c r="V44" i="10"/>
  <c r="W44" i="10" s="1"/>
  <c r="V34" i="10"/>
  <c r="W34" i="10" s="1"/>
  <c r="AP44" i="10"/>
  <c r="AP47" i="10"/>
  <c r="AP38" i="10"/>
  <c r="AP33" i="10"/>
  <c r="AP26" i="10"/>
  <c r="AP36" i="10"/>
  <c r="AP28" i="10"/>
  <c r="AP27" i="10"/>
  <c r="AP58" i="10"/>
  <c r="AP56" i="10"/>
  <c r="AP46" i="10"/>
  <c r="AP40" i="10"/>
  <c r="AP43" i="10"/>
  <c r="AP37" i="10"/>
  <c r="AP32" i="10"/>
  <c r="AP25" i="10"/>
  <c r="AP23" i="10"/>
  <c r="AP59" i="10"/>
  <c r="AP57" i="10"/>
  <c r="AP35" i="10"/>
  <c r="AP39" i="10"/>
  <c r="AP22" i="10"/>
  <c r="AP31" i="10"/>
  <c r="AP42" i="10"/>
  <c r="AP29" i="10"/>
  <c r="AP30" i="10"/>
  <c r="AP45" i="10"/>
  <c r="AP21" i="10"/>
  <c r="AP24" i="10"/>
  <c r="AP34" i="10"/>
  <c r="AP60" i="10"/>
  <c r="AP48" i="10"/>
  <c r="AP41" i="10"/>
  <c r="K22" i="10"/>
  <c r="T22" i="10" s="1"/>
  <c r="K23" i="10"/>
  <c r="T23" i="10" s="1"/>
  <c r="W25" i="10" l="1"/>
  <c r="BH25" i="10"/>
  <c r="W21" i="10"/>
  <c r="BH21" i="10"/>
  <c r="BM21" i="10" s="1"/>
  <c r="BL63" i="10"/>
  <c r="BN63" i="10"/>
  <c r="BO63" i="10"/>
  <c r="AA63" i="10" s="1"/>
  <c r="AF63" i="10" s="1"/>
  <c r="BM63" i="10"/>
  <c r="W64" i="10"/>
  <c r="BH64" i="10"/>
  <c r="W65" i="10"/>
  <c r="BH65" i="10"/>
  <c r="W66" i="10"/>
  <c r="BH66" i="10"/>
  <c r="W62" i="10"/>
  <c r="BH62" i="10"/>
  <c r="BH61" i="10"/>
  <c r="BM60" i="10"/>
  <c r="BN60" i="10"/>
  <c r="BL60" i="10"/>
  <c r="BO60" i="10"/>
  <c r="AA60" i="10" s="1"/>
  <c r="BL67" i="10"/>
  <c r="BO67" i="10"/>
  <c r="AA67" i="10" s="1"/>
  <c r="BN67" i="10"/>
  <c r="BM67" i="10"/>
  <c r="BH54" i="10"/>
  <c r="BM54" i="10" s="1"/>
  <c r="BH55" i="10"/>
  <c r="BN55" i="10" s="1"/>
  <c r="BH58" i="10"/>
  <c r="BO58" i="10" s="1"/>
  <c r="AA58" i="10" s="1"/>
  <c r="BH56" i="10"/>
  <c r="BM56" i="10" s="1"/>
  <c r="BH53" i="10"/>
  <c r="BL53" i="10" s="1"/>
  <c r="BH49" i="10"/>
  <c r="BN49" i="10" s="1"/>
  <c r="BH57" i="10"/>
  <c r="BM57" i="10" s="1"/>
  <c r="BH51" i="10"/>
  <c r="BL51" i="10" s="1"/>
  <c r="BH59" i="10"/>
  <c r="BL59" i="10" s="1"/>
  <c r="V36" i="10"/>
  <c r="W36" i="10" s="1"/>
  <c r="V35" i="10"/>
  <c r="W35" i="10" s="1"/>
  <c r="V40" i="10"/>
  <c r="W40" i="10" s="1"/>
  <c r="V39" i="10"/>
  <c r="W39" i="10" s="1"/>
  <c r="AQ59" i="10"/>
  <c r="AQ58" i="10"/>
  <c r="BH52" i="10"/>
  <c r="BL52" i="10" s="1"/>
  <c r="AQ46" i="10"/>
  <c r="BH46" i="10"/>
  <c r="BM46" i="10" s="1"/>
  <c r="AQ37" i="10"/>
  <c r="AQ25" i="10"/>
  <c r="AQ56" i="10"/>
  <c r="BH47" i="10"/>
  <c r="BL47" i="10" s="1"/>
  <c r="AQ42" i="10"/>
  <c r="AQ47" i="10"/>
  <c r="AQ21" i="10"/>
  <c r="V22" i="10"/>
  <c r="V23" i="10"/>
  <c r="AQ38" i="10"/>
  <c r="AQ32" i="10"/>
  <c r="BH50" i="10"/>
  <c r="BO50" i="10" s="1"/>
  <c r="AA50" i="10" s="1"/>
  <c r="AQ60" i="10"/>
  <c r="AQ45" i="10"/>
  <c r="BH45" i="10"/>
  <c r="BM45" i="10" s="1"/>
  <c r="AQ44" i="10"/>
  <c r="AQ29" i="10"/>
  <c r="AQ26" i="10"/>
  <c r="AQ48" i="10"/>
  <c r="AQ27" i="10"/>
  <c r="AQ33" i="10"/>
  <c r="AQ41" i="10"/>
  <c r="BH48" i="10"/>
  <c r="BM48" i="10" s="1"/>
  <c r="AQ30" i="10"/>
  <c r="AQ31" i="10"/>
  <c r="AQ28" i="10"/>
  <c r="AQ57" i="10"/>
  <c r="AQ43" i="10"/>
  <c r="V43" i="10"/>
  <c r="W43" i="10" s="1"/>
  <c r="AQ34" i="10"/>
  <c r="AP68" i="10"/>
  <c r="K24" i="10"/>
  <c r="T24" i="10" s="1"/>
  <c r="BH41" i="10"/>
  <c r="BM41" i="10" s="1"/>
  <c r="BH44" i="10"/>
  <c r="BM44" i="10" s="1"/>
  <c r="BH38" i="10"/>
  <c r="BN38" i="10" s="1"/>
  <c r="BH31" i="10"/>
  <c r="BN31" i="10" s="1"/>
  <c r="BH29" i="10"/>
  <c r="BN29" i="10" s="1"/>
  <c r="BH27" i="10"/>
  <c r="BN27" i="10" s="1"/>
  <c r="BH33" i="10"/>
  <c r="BL33" i="10" s="1"/>
  <c r="BH42" i="10"/>
  <c r="BL42" i="10" s="1"/>
  <c r="BH32" i="10"/>
  <c r="BM32" i="10" s="1"/>
  <c r="BH28" i="10"/>
  <c r="BO28" i="10" s="1"/>
  <c r="AA28" i="10" s="1"/>
  <c r="AF28" i="10" s="1"/>
  <c r="BH37" i="10"/>
  <c r="BM37" i="10" s="1"/>
  <c r="BH34" i="10"/>
  <c r="BH30" i="10"/>
  <c r="BH26" i="10"/>
  <c r="W23" i="10" l="1"/>
  <c r="BH23" i="10"/>
  <c r="BO23" i="10" s="1"/>
  <c r="AA23" i="10" s="1"/>
  <c r="AC23" i="10" s="1"/>
  <c r="W22" i="10"/>
  <c r="BH22" i="10"/>
  <c r="BN22" i="10" s="1"/>
  <c r="BM55" i="10"/>
  <c r="BL65" i="10"/>
  <c r="BM65" i="10"/>
  <c r="BN65" i="10"/>
  <c r="BO65" i="10"/>
  <c r="AA65" i="10" s="1"/>
  <c r="BM51" i="10"/>
  <c r="BL64" i="10"/>
  <c r="BN64" i="10"/>
  <c r="BM64" i="10"/>
  <c r="BO64" i="10"/>
  <c r="AA64" i="10" s="1"/>
  <c r="BL66" i="10"/>
  <c r="BM66" i="10"/>
  <c r="BN66" i="10"/>
  <c r="BO66" i="10"/>
  <c r="AA66" i="10" s="1"/>
  <c r="AC66" i="10" s="1"/>
  <c r="BN62" i="10"/>
  <c r="BO62" i="10"/>
  <c r="AA62" i="10" s="1"/>
  <c r="Z62" i="10" s="1"/>
  <c r="BM62" i="10"/>
  <c r="BL62" i="10"/>
  <c r="BL58" i="10"/>
  <c r="BL61" i="10"/>
  <c r="BN61" i="10"/>
  <c r="BM61" i="10"/>
  <c r="BO61" i="10"/>
  <c r="AA61" i="10" s="1"/>
  <c r="AF61" i="10" s="1"/>
  <c r="AC67" i="10"/>
  <c r="AB67" i="10"/>
  <c r="Z67" i="10"/>
  <c r="AC64" i="10"/>
  <c r="Z64" i="10"/>
  <c r="AB64" i="10"/>
  <c r="BL49" i="10"/>
  <c r="BN53" i="10"/>
  <c r="BM53" i="10"/>
  <c r="BO53" i="10"/>
  <c r="AA53" i="10" s="1"/>
  <c r="AC53" i="10" s="1"/>
  <c r="BN54" i="10"/>
  <c r="BL54" i="10"/>
  <c r="BO54" i="10"/>
  <c r="AA54" i="10" s="1"/>
  <c r="AC54" i="10" s="1"/>
  <c r="Z63" i="10"/>
  <c r="AC63" i="10"/>
  <c r="AB63" i="10"/>
  <c r="BL57" i="10"/>
  <c r="BM58" i="10"/>
  <c r="BO57" i="10"/>
  <c r="AA57" i="10" s="1"/>
  <c r="AC57" i="10" s="1"/>
  <c r="BN58" i="10"/>
  <c r="BO56" i="10"/>
  <c r="AA56" i="10" s="1"/>
  <c r="AB56" i="10" s="1"/>
  <c r="BN56" i="10"/>
  <c r="BM49" i="10"/>
  <c r="BN51" i="10"/>
  <c r="BO55" i="10"/>
  <c r="AA55" i="10" s="1"/>
  <c r="AC55" i="10" s="1"/>
  <c r="BO51" i="10"/>
  <c r="AA51" i="10" s="1"/>
  <c r="Z51" i="10" s="1"/>
  <c r="BL55" i="10"/>
  <c r="BO49" i="10"/>
  <c r="AA49" i="10" s="1"/>
  <c r="Z49" i="10" s="1"/>
  <c r="BL56" i="10"/>
  <c r="BN57" i="10"/>
  <c r="BM59" i="10"/>
  <c r="BN59" i="10"/>
  <c r="BO59" i="10"/>
  <c r="AA59" i="10" s="1"/>
  <c r="AC59" i="10" s="1"/>
  <c r="BH40" i="10"/>
  <c r="BN40" i="10" s="1"/>
  <c r="AB65" i="10"/>
  <c r="Z65" i="10"/>
  <c r="AC65" i="10"/>
  <c r="BH39" i="10"/>
  <c r="BN39" i="10" s="1"/>
  <c r="AQ39" i="10"/>
  <c r="BH36" i="10"/>
  <c r="BO36" i="10" s="1"/>
  <c r="AA36" i="10" s="1"/>
  <c r="AF36" i="10" s="1"/>
  <c r="AQ35" i="10"/>
  <c r="BH35" i="10"/>
  <c r="BN35" i="10" s="1"/>
  <c r="AQ36" i="10"/>
  <c r="AQ40" i="10"/>
  <c r="V24" i="10"/>
  <c r="BN52" i="10"/>
  <c r="BM52" i="10"/>
  <c r="AF57" i="10"/>
  <c r="Z60" i="10"/>
  <c r="AB60" i="10"/>
  <c r="AC60" i="10"/>
  <c r="AF54" i="10"/>
  <c r="Z54" i="10"/>
  <c r="AB61" i="10"/>
  <c r="AC61" i="10"/>
  <c r="AF56" i="10"/>
  <c r="AF58" i="10"/>
  <c r="AC58" i="10"/>
  <c r="Z58" i="10"/>
  <c r="AB58" i="10"/>
  <c r="AB62" i="10"/>
  <c r="AC62" i="10"/>
  <c r="AF55" i="10"/>
  <c r="BL46" i="10"/>
  <c r="BO52" i="10"/>
  <c r="AA52" i="10" s="1"/>
  <c r="AC52" i="10" s="1"/>
  <c r="BO46" i="10"/>
  <c r="AA46" i="10" s="1"/>
  <c r="AC46" i="10" s="1"/>
  <c r="BN46" i="10"/>
  <c r="BL45" i="10"/>
  <c r="BO47" i="10"/>
  <c r="AA47" i="10" s="1"/>
  <c r="Z47" i="10" s="1"/>
  <c r="BM50" i="10"/>
  <c r="BN47" i="10"/>
  <c r="BN21" i="10"/>
  <c r="BO21" i="10"/>
  <c r="AA21" i="10" s="1"/>
  <c r="AF21" i="10" s="1"/>
  <c r="BM47" i="10"/>
  <c r="BN50" i="10"/>
  <c r="BL50" i="10"/>
  <c r="BO45" i="10"/>
  <c r="AA45" i="10" s="1"/>
  <c r="AC45" i="10" s="1"/>
  <c r="BO48" i="10"/>
  <c r="AA48" i="10" s="1"/>
  <c r="Z48" i="10" s="1"/>
  <c r="BN45" i="10"/>
  <c r="BL21" i="10"/>
  <c r="BL48" i="10"/>
  <c r="BN48" i="10"/>
  <c r="BH43" i="10"/>
  <c r="BN43" i="10" s="1"/>
  <c r="AF45" i="10"/>
  <c r="AF46" i="10"/>
  <c r="AF50" i="10"/>
  <c r="AB50" i="10"/>
  <c r="Z50" i="10"/>
  <c r="AC50" i="10"/>
  <c r="AF48" i="10"/>
  <c r="AF51" i="10"/>
  <c r="AF52" i="10"/>
  <c r="AF49" i="10"/>
  <c r="AF47" i="10"/>
  <c r="AF53" i="10"/>
  <c r="Z53" i="10"/>
  <c r="AB53" i="10"/>
  <c r="BO41" i="10"/>
  <c r="AA41" i="10" s="1"/>
  <c r="AB41" i="10" s="1"/>
  <c r="BL38" i="10"/>
  <c r="BO38" i="10"/>
  <c r="AA38" i="10" s="1"/>
  <c r="Z38" i="10" s="1"/>
  <c r="BN41" i="10"/>
  <c r="BM38" i="10"/>
  <c r="BL41" i="10"/>
  <c r="BL44" i="10"/>
  <c r="BO44" i="10"/>
  <c r="AA44" i="10" s="1"/>
  <c r="AC44" i="10" s="1"/>
  <c r="BN44" i="10"/>
  <c r="BL31" i="10"/>
  <c r="BO31" i="10"/>
  <c r="AA31" i="10" s="1"/>
  <c r="BM31" i="10"/>
  <c r="BO29" i="10"/>
  <c r="AA29" i="10" s="1"/>
  <c r="AC29" i="10" s="1"/>
  <c r="BL29" i="10"/>
  <c r="AF44" i="10"/>
  <c r="AF43" i="10"/>
  <c r="AF41" i="10"/>
  <c r="AF38" i="10"/>
  <c r="AF35" i="10"/>
  <c r="BM29" i="10"/>
  <c r="BO27" i="10"/>
  <c r="AA27" i="10" s="1"/>
  <c r="AB27" i="10" s="1"/>
  <c r="BL27" i="10"/>
  <c r="BM27" i="10"/>
  <c r="AF29" i="10"/>
  <c r="AF27" i="10"/>
  <c r="AF23" i="10"/>
  <c r="AF31" i="10"/>
  <c r="BO33" i="10"/>
  <c r="AA33" i="10" s="1"/>
  <c r="AF33" i="10" s="1"/>
  <c r="BM33" i="10"/>
  <c r="BN28" i="10"/>
  <c r="BM28" i="10"/>
  <c r="BL37" i="10"/>
  <c r="BN32" i="10"/>
  <c r="BM42" i="10"/>
  <c r="BN33" i="10"/>
  <c r="BL28" i="10"/>
  <c r="BN37" i="10"/>
  <c r="BO37" i="10"/>
  <c r="AA37" i="10" s="1"/>
  <c r="AB37" i="10" s="1"/>
  <c r="BO42" i="10"/>
  <c r="AA42" i="10" s="1"/>
  <c r="BO32" i="10"/>
  <c r="AA32" i="10" s="1"/>
  <c r="BN42" i="10"/>
  <c r="BL32" i="10"/>
  <c r="AC28" i="10"/>
  <c r="AB28" i="10"/>
  <c r="Z28" i="10"/>
  <c r="BL30" i="10"/>
  <c r="BO30" i="10"/>
  <c r="AA30" i="10" s="1"/>
  <c r="AF30" i="10" s="1"/>
  <c r="BN30" i="10"/>
  <c r="BM30" i="10"/>
  <c r="BO34" i="10"/>
  <c r="AA34" i="10" s="1"/>
  <c r="AF34" i="10" s="1"/>
  <c r="BM34" i="10"/>
  <c r="BN34" i="10"/>
  <c r="BL34" i="10"/>
  <c r="BN25" i="10"/>
  <c r="BM25" i="10"/>
  <c r="BL25" i="10"/>
  <c r="BO25" i="10"/>
  <c r="AA25" i="10" s="1"/>
  <c r="AF25" i="10" s="1"/>
  <c r="BO26" i="10"/>
  <c r="AA26" i="10" s="1"/>
  <c r="AF26" i="10" s="1"/>
  <c r="BN26" i="10"/>
  <c r="BL26" i="10"/>
  <c r="BM26" i="10"/>
  <c r="W24" i="10" l="1"/>
  <c r="W68" i="10" s="1"/>
  <c r="BH24" i="10"/>
  <c r="BM24" i="10" s="1"/>
  <c r="Z66" i="10"/>
  <c r="AB66" i="10"/>
  <c r="Z61" i="10"/>
  <c r="BL40" i="10"/>
  <c r="AB51" i="10"/>
  <c r="Z56" i="10"/>
  <c r="AC56" i="10"/>
  <c r="AB54" i="10"/>
  <c r="AC51" i="10"/>
  <c r="BO40" i="10"/>
  <c r="AA40" i="10" s="1"/>
  <c r="AF40" i="10" s="1"/>
  <c r="BM40" i="10"/>
  <c r="AC49" i="10"/>
  <c r="Z57" i="10"/>
  <c r="AB49" i="10"/>
  <c r="AB57" i="10"/>
  <c r="Z59" i="10"/>
  <c r="AB59" i="10"/>
  <c r="Z55" i="10"/>
  <c r="AB55" i="10"/>
  <c r="BL36" i="10"/>
  <c r="BO39" i="10"/>
  <c r="AA39" i="10" s="1"/>
  <c r="AC39" i="10" s="1"/>
  <c r="BN36" i="10"/>
  <c r="BM36" i="10"/>
  <c r="BL39" i="10"/>
  <c r="BM39" i="10"/>
  <c r="BL35" i="10"/>
  <c r="AQ68" i="10"/>
  <c r="BO35" i="10"/>
  <c r="AA35" i="10" s="1"/>
  <c r="Z35" i="10" s="1"/>
  <c r="BM35" i="10"/>
  <c r="AC47" i="10"/>
  <c r="AB47" i="10"/>
  <c r="Z23" i="10"/>
  <c r="BL43" i="10"/>
  <c r="AB23" i="10"/>
  <c r="AC21" i="10"/>
  <c r="Z21" i="10"/>
  <c r="AB48" i="10"/>
  <c r="Z52" i="10"/>
  <c r="Z45" i="10"/>
  <c r="AB45" i="10"/>
  <c r="AB21" i="10"/>
  <c r="Z46" i="10"/>
  <c r="AB52" i="10"/>
  <c r="AC48" i="10"/>
  <c r="AB46" i="10"/>
  <c r="BM22" i="10"/>
  <c r="BM23" i="10"/>
  <c r="BN23" i="10"/>
  <c r="BL23" i="10"/>
  <c r="BL22" i="10"/>
  <c r="BO22" i="10"/>
  <c r="AA22" i="10" s="1"/>
  <c r="AF22" i="10" s="1"/>
  <c r="BO43" i="10"/>
  <c r="AA43" i="10" s="1"/>
  <c r="Z43" i="10" s="1"/>
  <c r="BM43" i="10"/>
  <c r="AC38" i="10"/>
  <c r="Z41" i="10"/>
  <c r="AC41" i="10"/>
  <c r="AB31" i="10"/>
  <c r="AC31" i="10"/>
  <c r="Z29" i="10"/>
  <c r="AB38" i="10"/>
  <c r="Z31" i="10"/>
  <c r="AB44" i="10"/>
  <c r="Z44" i="10"/>
  <c r="AB29" i="10"/>
  <c r="Z27" i="10"/>
  <c r="AC27" i="10"/>
  <c r="Z33" i="10"/>
  <c r="AB33" i="10"/>
  <c r="AC33" i="10"/>
  <c r="AC42" i="10"/>
  <c r="AF42" i="10"/>
  <c r="AF39" i="10"/>
  <c r="Z37" i="10"/>
  <c r="AF37" i="10"/>
  <c r="AC37" i="10"/>
  <c r="Z32" i="10"/>
  <c r="AF32" i="10"/>
  <c r="AC32" i="10"/>
  <c r="AB32" i="10"/>
  <c r="AB42" i="10"/>
  <c r="Z42" i="10"/>
  <c r="Z34" i="10"/>
  <c r="AB34" i="10"/>
  <c r="AC34" i="10"/>
  <c r="AC30" i="10"/>
  <c r="AB30" i="10"/>
  <c r="Z30" i="10"/>
  <c r="AC36" i="10"/>
  <c r="Z36" i="10"/>
  <c r="AB36" i="10"/>
  <c r="AC25" i="10"/>
  <c r="AB25" i="10"/>
  <c r="Z25" i="10"/>
  <c r="AC26" i="10"/>
  <c r="AB26" i="10"/>
  <c r="Z26" i="10"/>
  <c r="AB40" i="10" l="1"/>
  <c r="AC40" i="10"/>
  <c r="Z40" i="10"/>
  <c r="AB39" i="10"/>
  <c r="Z39" i="10"/>
  <c r="AB35" i="10"/>
  <c r="AC35" i="10"/>
  <c r="BN24" i="10"/>
  <c r="BL24" i="10"/>
  <c r="BO24" i="10"/>
  <c r="AA24" i="10" s="1"/>
  <c r="AC24" i="10" s="1"/>
  <c r="AC22" i="10"/>
  <c r="AB22" i="10"/>
  <c r="AB43" i="10"/>
  <c r="AC43" i="10"/>
  <c r="Z22" i="10"/>
  <c r="AF24" i="10"/>
  <c r="Z24" i="10" l="1"/>
  <c r="Z68" i="10" s="1"/>
  <c r="AB68" i="10"/>
  <c r="AB24" i="10"/>
  <c r="AC68" i="10"/>
  <c r="Z70" i="10" l="1"/>
  <c r="AA68" i="10"/>
  <c r="AF68" i="10" s="1"/>
  <c r="P7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Diamond Thompson</author>
    <author>Diamond</author>
    <author>Tom Gouris</author>
    <author>TDHCA</author>
    <author>Tom Cavanagh</author>
  </authors>
  <commentList>
    <comment ref="BN4" authorId="0" shapeId="0" xr:uid="{00000000-0006-0000-0300-000001000000}">
      <text>
        <r>
          <rPr>
            <b/>
            <sz val="8"/>
            <color indexed="81"/>
            <rFont val="Tahoma"/>
            <family val="2"/>
          </rPr>
          <t>Diamond Thompson:</t>
        </r>
        <r>
          <rPr>
            <sz val="8"/>
            <color indexed="81"/>
            <rFont val="Tahoma"/>
            <family val="2"/>
          </rPr>
          <t xml:space="preserve">
Use this column for any other designations or to identify multiple rents for like units  (i.e. split rents)
Note: Be sure to re-label the "MISC" heading so that it matches the label you enter over to the left in "MISC" under the "Other Unit Desgination" table.</t>
        </r>
      </text>
    </comment>
    <comment ref="B20" authorId="0" shapeId="0" xr:uid="{00000000-0006-0000-0300-00000C000000}">
      <text>
        <r>
          <rPr>
            <b/>
            <sz val="8"/>
            <color indexed="81"/>
            <rFont val="Tahoma"/>
            <family val="2"/>
          </rPr>
          <t>Diamond Thompson:</t>
        </r>
        <r>
          <rPr>
            <sz val="8"/>
            <color indexed="81"/>
            <rFont val="Tahoma"/>
            <family val="2"/>
          </rPr>
          <t xml:space="preserve">
Tip: If you need to sort columns B-O, do so on the Imported Data Tab.</t>
        </r>
      </text>
    </comment>
    <comment ref="AD20" authorId="1" shapeId="0" xr:uid="{00000000-0006-0000-0300-00000D000000}">
      <text>
        <r>
          <rPr>
            <b/>
            <sz val="8"/>
            <color indexed="81"/>
            <rFont val="Tahoma"/>
            <family val="2"/>
          </rPr>
          <t>Diamond:</t>
        </r>
        <r>
          <rPr>
            <sz val="8"/>
            <color indexed="81"/>
            <rFont val="Tahoma"/>
            <family val="2"/>
          </rPr>
          <t xml:space="preserve">
Rent Roll Rents</t>
        </r>
      </text>
    </comment>
    <comment ref="AH20" authorId="0" shapeId="0" xr:uid="{00000000-0006-0000-0300-00000E000000}">
      <text>
        <r>
          <rPr>
            <b/>
            <sz val="8"/>
            <color indexed="81"/>
            <rFont val="Tahoma"/>
            <family val="2"/>
          </rPr>
          <t>Diamond Thompson:</t>
        </r>
        <r>
          <rPr>
            <sz val="8"/>
            <color indexed="81"/>
            <rFont val="Tahoma"/>
            <family val="2"/>
          </rPr>
          <t xml:space="preserve">
Only use this tool if you are definitely NOT using HTC program rents. (i.e. HOME only deals, HTF, NSP, 2011 rents rather than 2010 rents, etc.)
</t>
        </r>
        <r>
          <rPr>
            <b/>
            <sz val="8"/>
            <color indexed="81"/>
            <rFont val="Tahoma"/>
            <family val="2"/>
          </rPr>
          <t>Tom C</t>
        </r>
        <r>
          <rPr>
            <sz val="8"/>
            <color indexed="81"/>
            <rFont val="Tahoma"/>
            <family val="2"/>
          </rPr>
          <t>:
For HAP, Sec 8, USDA:  enter the Gross Rent (i.e. Contract Rent + Utility Allowance) ... this way, the Contract Rent will appear under TDHCA Rent per Unit</t>
        </r>
      </text>
    </comment>
    <comment ref="AR20" authorId="2" shapeId="0" xr:uid="{00000000-0006-0000-0300-00000F000000}">
      <text>
        <r>
          <rPr>
            <b/>
            <sz val="8"/>
            <color indexed="81"/>
            <rFont val="Tahoma"/>
            <family val="2"/>
          </rPr>
          <t>Diamond:</t>
        </r>
        <r>
          <rPr>
            <b/>
            <sz val="8"/>
            <color indexed="81"/>
            <rFont val="Tahoma"/>
            <family val="2"/>
          </rPr>
          <t>:</t>
        </r>
        <r>
          <rPr>
            <sz val="8"/>
            <color indexed="81"/>
            <rFont val="Tahoma"/>
            <family val="2"/>
          </rPr>
          <t xml:space="preserve">
Use only for tenant-paid portion of water, sewer, or trash included in tenant-paid utilities </t>
        </r>
      </text>
    </comment>
    <comment ref="A21" authorId="1" shapeId="0" xr:uid="{00000000-0006-0000-0300-000010000000}">
      <text>
        <r>
          <rPr>
            <b/>
            <sz val="8"/>
            <color indexed="81"/>
            <rFont val="Tahoma"/>
            <family val="2"/>
          </rPr>
          <t>Diamond:</t>
        </r>
        <r>
          <rPr>
            <sz val="8"/>
            <color indexed="81"/>
            <rFont val="Tahoma"/>
            <family val="2"/>
          </rPr>
          <t xml:space="preserve">
PHU Designation</t>
        </r>
      </text>
    </comment>
    <comment ref="AQ68" authorId="0" shapeId="0" xr:uid="{00000000-0006-0000-0300-000011000000}">
      <text>
        <r>
          <rPr>
            <b/>
            <sz val="8"/>
            <color indexed="81"/>
            <rFont val="Tahoma"/>
            <family val="2"/>
          </rPr>
          <t>Diamond Thompson:</t>
        </r>
        <r>
          <rPr>
            <sz val="8"/>
            <color indexed="81"/>
            <rFont val="Tahoma"/>
            <family val="2"/>
          </rPr>
          <t xml:space="preserve">
Tip: Generally, for ABP set cell equal to AK49</t>
        </r>
      </text>
    </comment>
    <comment ref="BB124" authorId="2" shapeId="0" xr:uid="{00000000-0006-0000-0300-000012000000}">
      <text>
        <r>
          <rPr>
            <b/>
            <sz val="8"/>
            <color indexed="81"/>
            <rFont val="Tahoma"/>
            <family val="2"/>
          </rPr>
          <t>Tom Gouris:</t>
        </r>
        <r>
          <rPr>
            <sz val="8"/>
            <color indexed="81"/>
            <rFont val="Tahoma"/>
            <family val="2"/>
          </rPr>
          <t xml:space="preserve">
This should be the total source of construction loan(s) including any bridge loan from the equity side</t>
        </r>
      </text>
    </comment>
    <comment ref="BB126" authorId="2" shapeId="0" xr:uid="{00000000-0006-0000-0300-000013000000}">
      <text>
        <r>
          <rPr>
            <b/>
            <sz val="8"/>
            <color indexed="81"/>
            <rFont val="Tahoma"/>
            <family val="2"/>
          </rPr>
          <t>Tom Gouris:</t>
        </r>
        <r>
          <rPr>
            <sz val="8"/>
            <color indexed="81"/>
            <rFont val="Tahoma"/>
            <family val="2"/>
          </rPr>
          <t xml:space="preserve">
This is the calculated maximum eligible interest.  The Applicant's eligible interest needs to be reduced on this page if greater than this amount with the difference moved to ineligible cost</t>
        </r>
      </text>
    </comment>
    <comment ref="BB128" authorId="3" shapeId="0" xr:uid="{00000000-0006-0000-0300-000014000000}">
      <text>
        <r>
          <rPr>
            <b/>
            <sz val="8"/>
            <color indexed="81"/>
            <rFont val="Tahoma"/>
            <family val="2"/>
          </rPr>
          <t>Diamond:</t>
        </r>
        <r>
          <rPr>
            <sz val="8"/>
            <color indexed="81"/>
            <rFont val="Tahoma"/>
            <family val="2"/>
          </rPr>
          <t xml:space="preserve">
Applicant's claim</t>
        </r>
      </text>
    </comment>
    <comment ref="R279" authorId="4" shapeId="0" xr:uid="{00000000-0006-0000-0300-000015000000}">
      <text>
        <r>
          <rPr>
            <b/>
            <sz val="8"/>
            <color indexed="81"/>
            <rFont val="Tahoma"/>
            <family val="2"/>
          </rPr>
          <t>Tom Cavanagh:</t>
        </r>
        <r>
          <rPr>
            <sz val="8"/>
            <color indexed="81"/>
            <rFont val="Tahoma"/>
            <family val="2"/>
          </rPr>
          <t xml:space="preserve">
pasted values in this row for reference in the pro forma (to avoid circular reference error)</t>
        </r>
      </text>
    </comment>
    <comment ref="S279" authorId="0" shapeId="0" xr:uid="{00000000-0006-0000-0300-000016000000}">
      <text>
        <r>
          <rPr>
            <b/>
            <sz val="8"/>
            <color indexed="81"/>
            <rFont val="Tahoma"/>
            <family val="2"/>
          </rPr>
          <t>Diamond Thompson:</t>
        </r>
        <r>
          <rPr>
            <sz val="8"/>
            <color indexed="81"/>
            <rFont val="Tahoma"/>
            <family val="2"/>
          </rPr>
          <t xml:space="preserve">
Corresponding cells in the pro froma above ( to the right side of </t>
        </r>
        <r>
          <rPr>
            <sz val="8"/>
            <color indexed="10"/>
            <rFont val="Tahoma"/>
            <family val="2"/>
          </rPr>
          <t>red</t>
        </r>
        <r>
          <rPr>
            <sz val="8"/>
            <color indexed="81"/>
            <rFont val="Tahoma"/>
            <family val="2"/>
          </rPr>
          <t xml:space="preserve"> line) should be set equal to these BEFORE you start manipulating the subsidy estimate here.
Ask for help if you do not understand how this is done.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Laura DeBellas</author>
    <author>DORSEY</author>
    <author>cdorsey</author>
    <author>TDHCA</author>
    <author>snaquin</author>
  </authors>
  <commentList>
    <comment ref="D13" authorId="0" shapeId="0" xr:uid="{00000000-0006-0000-0400-000001000000}">
      <text>
        <r>
          <rPr>
            <b/>
            <sz val="9"/>
            <color indexed="81"/>
            <rFont val="Tahoma"/>
            <family val="2"/>
          </rPr>
          <t>Laura DeBellas:</t>
        </r>
        <r>
          <rPr>
            <sz val="9"/>
            <color indexed="81"/>
            <rFont val="Tahoma"/>
            <family val="2"/>
          </rPr>
          <t xml:space="preserve">
Paste Special - values from updated Project Income and Rent Tool</t>
        </r>
      </text>
    </comment>
    <comment ref="D26" authorId="0" shapeId="0" xr:uid="{00000000-0006-0000-0400-000002000000}">
      <text>
        <r>
          <rPr>
            <b/>
            <sz val="9"/>
            <color indexed="81"/>
            <rFont val="Tahoma"/>
            <family val="2"/>
          </rPr>
          <t>Laura DeBellas:</t>
        </r>
        <r>
          <rPr>
            <sz val="9"/>
            <color indexed="81"/>
            <rFont val="Tahoma"/>
            <family val="2"/>
          </rPr>
          <t xml:space="preserve">
Paste - Special (Values) from most updated Project Income and Rent Tool</t>
        </r>
      </text>
    </comment>
    <comment ref="E67" authorId="1" shapeId="0" xr:uid="{00000000-0006-0000-0400-000003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0" authorId="2" shapeId="0" xr:uid="{00000000-0006-0000-0400-000004000000}">
      <text>
        <r>
          <rPr>
            <b/>
            <sz val="8"/>
            <color indexed="81"/>
            <rFont val="Tahoma"/>
            <family val="2"/>
          </rPr>
          <t>cdorsey:</t>
        </r>
        <r>
          <rPr>
            <sz val="8"/>
            <color indexed="81"/>
            <rFont val="Tahoma"/>
            <family val="2"/>
          </rPr>
          <t xml:space="preserve">
2013 National Non-Metro</t>
        </r>
      </text>
    </comment>
    <comment ref="S162" authorId="3" shapeId="0" xr:uid="{00000000-0006-0000-0400-000005000000}">
      <text>
        <r>
          <rPr>
            <b/>
            <sz val="8"/>
            <color indexed="81"/>
            <rFont val="Tahoma"/>
            <family val="2"/>
          </rPr>
          <t>TDHCA:</t>
        </r>
        <r>
          <rPr>
            <sz val="8"/>
            <color indexed="81"/>
            <rFont val="Tahoma"/>
            <family val="2"/>
          </rPr>
          <t xml:space="preserve">
AMI FY2014</t>
        </r>
      </text>
    </comment>
    <comment ref="AL162" authorId="3" shapeId="0" xr:uid="{00000000-0006-0000-0400-000006000000}">
      <text>
        <r>
          <rPr>
            <b/>
            <sz val="8"/>
            <color indexed="81"/>
            <rFont val="Tahoma"/>
            <family val="2"/>
          </rPr>
          <t>TDHCA:</t>
        </r>
        <r>
          <rPr>
            <sz val="8"/>
            <color indexed="81"/>
            <rFont val="Tahoma"/>
            <family val="2"/>
          </rPr>
          <t xml:space="preserve">
2014 National Non-metro</t>
        </r>
      </text>
    </comment>
    <comment ref="S164" authorId="3" shapeId="0" xr:uid="{00000000-0006-0000-0400-000007000000}">
      <text>
        <r>
          <rPr>
            <b/>
            <sz val="8"/>
            <color indexed="81"/>
            <rFont val="Tahoma"/>
            <family val="2"/>
          </rPr>
          <t>TDHCA:</t>
        </r>
        <r>
          <rPr>
            <sz val="8"/>
            <color indexed="81"/>
            <rFont val="Tahoma"/>
            <family val="2"/>
          </rPr>
          <t xml:space="preserve">
AMI FY2015</t>
        </r>
      </text>
    </comment>
    <comment ref="AL164" authorId="4" shapeId="0" xr:uid="{00000000-0006-0000-0400-000008000000}">
      <text>
        <r>
          <rPr>
            <b/>
            <sz val="9"/>
            <color indexed="81"/>
            <rFont val="Tahoma"/>
            <family val="2"/>
          </rPr>
          <t>snaquin:</t>
        </r>
        <r>
          <rPr>
            <sz val="9"/>
            <color indexed="81"/>
            <rFont val="Tahoma"/>
            <family val="2"/>
          </rPr>
          <t xml:space="preserve">
2015 National Non-metro</t>
        </r>
      </text>
    </comment>
    <comment ref="S166" authorId="3" shapeId="0" xr:uid="{00000000-0006-0000-0400-000009000000}">
      <text>
        <r>
          <rPr>
            <b/>
            <sz val="8"/>
            <color indexed="81"/>
            <rFont val="Tahoma"/>
            <family val="2"/>
          </rPr>
          <t>TDHCA:</t>
        </r>
        <r>
          <rPr>
            <sz val="8"/>
            <color indexed="81"/>
            <rFont val="Tahoma"/>
            <family val="2"/>
          </rPr>
          <t xml:space="preserve">
AMI FY2016</t>
        </r>
      </text>
    </comment>
    <comment ref="AL166" authorId="4" shapeId="0" xr:uid="{00000000-0006-0000-0400-00000A000000}">
      <text>
        <r>
          <rPr>
            <b/>
            <sz val="9"/>
            <color indexed="81"/>
            <rFont val="Tahoma"/>
            <family val="2"/>
          </rPr>
          <t>snaquin:</t>
        </r>
        <r>
          <rPr>
            <sz val="9"/>
            <color indexed="81"/>
            <rFont val="Tahoma"/>
            <family val="2"/>
          </rPr>
          <t xml:space="preserve">
2016 National Non-metro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s>
  <commentList>
    <comment ref="E68" authorId="0" shapeId="0" xr:uid="{00000000-0006-0000-05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1" authorId="1" shapeId="0" xr:uid="{00000000-0006-0000-0500-000002000000}">
      <text>
        <r>
          <rPr>
            <b/>
            <sz val="8"/>
            <color indexed="81"/>
            <rFont val="Tahoma"/>
            <family val="2"/>
          </rPr>
          <t>cdorsey:</t>
        </r>
        <r>
          <rPr>
            <sz val="8"/>
            <color indexed="81"/>
            <rFont val="Tahoma"/>
            <family val="2"/>
          </rPr>
          <t xml:space="preserve">
2013 National Non-Metro</t>
        </r>
      </text>
    </comment>
    <comment ref="S163" authorId="2" shapeId="0" xr:uid="{00000000-0006-0000-0500-000003000000}">
      <text>
        <r>
          <rPr>
            <b/>
            <sz val="8"/>
            <color indexed="81"/>
            <rFont val="Tahoma"/>
            <family val="2"/>
          </rPr>
          <t>TDHCA:</t>
        </r>
        <r>
          <rPr>
            <sz val="8"/>
            <color indexed="81"/>
            <rFont val="Tahoma"/>
            <family val="2"/>
          </rPr>
          <t xml:space="preserve">
AMI FY2014</t>
        </r>
      </text>
    </comment>
    <comment ref="AL163" authorId="2" shapeId="0" xr:uid="{00000000-0006-0000-0500-000004000000}">
      <text>
        <r>
          <rPr>
            <b/>
            <sz val="8"/>
            <color indexed="81"/>
            <rFont val="Tahoma"/>
            <family val="2"/>
          </rPr>
          <t>TDHCA:</t>
        </r>
        <r>
          <rPr>
            <sz val="8"/>
            <color indexed="81"/>
            <rFont val="Tahoma"/>
            <family val="2"/>
          </rPr>
          <t xml:space="preserve">
2014 National Non-metro</t>
        </r>
      </text>
    </comment>
    <comment ref="S165" authorId="2" shapeId="0" xr:uid="{00000000-0006-0000-0500-000005000000}">
      <text>
        <r>
          <rPr>
            <b/>
            <sz val="8"/>
            <color indexed="81"/>
            <rFont val="Tahoma"/>
            <family val="2"/>
          </rPr>
          <t>TDHCA:</t>
        </r>
        <r>
          <rPr>
            <sz val="8"/>
            <color indexed="81"/>
            <rFont val="Tahoma"/>
            <family val="2"/>
          </rPr>
          <t xml:space="preserve">
AMI FY2015</t>
        </r>
      </text>
    </comment>
    <comment ref="AL165" authorId="3" shapeId="0" xr:uid="{00000000-0006-0000-0500-000006000000}">
      <text>
        <r>
          <rPr>
            <b/>
            <sz val="9"/>
            <color indexed="81"/>
            <rFont val="Tahoma"/>
            <family val="2"/>
          </rPr>
          <t>snaquin:</t>
        </r>
        <r>
          <rPr>
            <sz val="9"/>
            <color indexed="81"/>
            <rFont val="Tahoma"/>
            <family val="2"/>
          </rPr>
          <t xml:space="preserve">
2015 National Non-metro</t>
        </r>
      </text>
    </comment>
    <comment ref="S167" authorId="2" shapeId="0" xr:uid="{00000000-0006-0000-0500-000007000000}">
      <text>
        <r>
          <rPr>
            <b/>
            <sz val="8"/>
            <color indexed="81"/>
            <rFont val="Tahoma"/>
            <family val="2"/>
          </rPr>
          <t>TDHCA:</t>
        </r>
        <r>
          <rPr>
            <sz val="8"/>
            <color indexed="81"/>
            <rFont val="Tahoma"/>
            <family val="2"/>
          </rPr>
          <t xml:space="preserve">
AMI FY2016</t>
        </r>
      </text>
    </comment>
    <comment ref="AL167" authorId="3" shapeId="0" xr:uid="{00000000-0006-0000-0500-000008000000}">
      <text>
        <r>
          <rPr>
            <b/>
            <sz val="9"/>
            <color indexed="81"/>
            <rFont val="Tahoma"/>
            <family val="2"/>
          </rPr>
          <t>snaquin:</t>
        </r>
        <r>
          <rPr>
            <sz val="9"/>
            <color indexed="81"/>
            <rFont val="Tahoma"/>
            <family val="2"/>
          </rPr>
          <t xml:space="preserve">
2016 National Non-metro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s>
  <commentList>
    <comment ref="E68" authorId="0" shapeId="0" xr:uid="{00000000-0006-0000-07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1" authorId="1" shapeId="0" xr:uid="{00000000-0006-0000-0700-000002000000}">
      <text>
        <r>
          <rPr>
            <b/>
            <sz val="8"/>
            <color indexed="81"/>
            <rFont val="Tahoma"/>
            <family val="2"/>
          </rPr>
          <t>cdorsey:</t>
        </r>
        <r>
          <rPr>
            <sz val="8"/>
            <color indexed="81"/>
            <rFont val="Tahoma"/>
            <family val="2"/>
          </rPr>
          <t xml:space="preserve">
2013 National Non-Metro</t>
        </r>
      </text>
    </comment>
    <comment ref="S163" authorId="2" shapeId="0" xr:uid="{00000000-0006-0000-0700-000003000000}">
      <text>
        <r>
          <rPr>
            <b/>
            <sz val="8"/>
            <color indexed="81"/>
            <rFont val="Tahoma"/>
            <family val="2"/>
          </rPr>
          <t>TDHCA:</t>
        </r>
        <r>
          <rPr>
            <sz val="8"/>
            <color indexed="81"/>
            <rFont val="Tahoma"/>
            <family val="2"/>
          </rPr>
          <t xml:space="preserve">
AMI FY2014</t>
        </r>
      </text>
    </comment>
    <comment ref="AL163" authorId="2" shapeId="0" xr:uid="{00000000-0006-0000-0700-000004000000}">
      <text>
        <r>
          <rPr>
            <b/>
            <sz val="8"/>
            <color indexed="81"/>
            <rFont val="Tahoma"/>
            <family val="2"/>
          </rPr>
          <t>TDHCA:</t>
        </r>
        <r>
          <rPr>
            <sz val="8"/>
            <color indexed="81"/>
            <rFont val="Tahoma"/>
            <family val="2"/>
          </rPr>
          <t xml:space="preserve">
2014 National Non-metro</t>
        </r>
      </text>
    </comment>
    <comment ref="S165" authorId="2" shapeId="0" xr:uid="{00000000-0006-0000-0700-000005000000}">
      <text>
        <r>
          <rPr>
            <b/>
            <sz val="8"/>
            <color indexed="81"/>
            <rFont val="Tahoma"/>
            <family val="2"/>
          </rPr>
          <t>TDHCA:</t>
        </r>
        <r>
          <rPr>
            <sz val="8"/>
            <color indexed="81"/>
            <rFont val="Tahoma"/>
            <family val="2"/>
          </rPr>
          <t xml:space="preserve">
AMI FY2015</t>
        </r>
      </text>
    </comment>
    <comment ref="AL165" authorId="3" shapeId="0" xr:uid="{00000000-0006-0000-0700-000006000000}">
      <text>
        <r>
          <rPr>
            <b/>
            <sz val="9"/>
            <color indexed="81"/>
            <rFont val="Tahoma"/>
            <family val="2"/>
          </rPr>
          <t>snaquin:</t>
        </r>
        <r>
          <rPr>
            <sz val="9"/>
            <color indexed="81"/>
            <rFont val="Tahoma"/>
            <family val="2"/>
          </rPr>
          <t xml:space="preserve">
2015 National Non-metro</t>
        </r>
      </text>
    </comment>
    <comment ref="S167" authorId="2" shapeId="0" xr:uid="{00000000-0006-0000-0700-000007000000}">
      <text>
        <r>
          <rPr>
            <b/>
            <sz val="8"/>
            <color indexed="81"/>
            <rFont val="Tahoma"/>
            <family val="2"/>
          </rPr>
          <t>TDHCA:</t>
        </r>
        <r>
          <rPr>
            <sz val="8"/>
            <color indexed="81"/>
            <rFont val="Tahoma"/>
            <family val="2"/>
          </rPr>
          <t xml:space="preserve">
AMI FY2016</t>
        </r>
      </text>
    </comment>
    <comment ref="AL167" authorId="3" shapeId="0" xr:uid="{00000000-0006-0000-0700-000008000000}">
      <text>
        <r>
          <rPr>
            <b/>
            <sz val="9"/>
            <color indexed="81"/>
            <rFont val="Tahoma"/>
            <family val="2"/>
          </rPr>
          <t>snaquin:</t>
        </r>
        <r>
          <rPr>
            <sz val="9"/>
            <color indexed="81"/>
            <rFont val="Tahoma"/>
            <family val="2"/>
          </rPr>
          <t xml:space="preserve">
2016 National Non-metro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s>
  <commentList>
    <comment ref="E66" authorId="0" shapeId="0" xr:uid="{00000000-0006-0000-06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59" authorId="1" shapeId="0" xr:uid="{00000000-0006-0000-0600-000002000000}">
      <text>
        <r>
          <rPr>
            <b/>
            <sz val="8"/>
            <color indexed="81"/>
            <rFont val="Tahoma"/>
            <family val="2"/>
          </rPr>
          <t>cdorsey:</t>
        </r>
        <r>
          <rPr>
            <sz val="8"/>
            <color indexed="81"/>
            <rFont val="Tahoma"/>
            <family val="2"/>
          </rPr>
          <t xml:space="preserve">
2013 National Non-Metro</t>
        </r>
      </text>
    </comment>
    <comment ref="S161" authorId="2" shapeId="0" xr:uid="{00000000-0006-0000-0600-000003000000}">
      <text>
        <r>
          <rPr>
            <b/>
            <sz val="8"/>
            <color indexed="81"/>
            <rFont val="Tahoma"/>
            <family val="2"/>
          </rPr>
          <t>TDHCA:</t>
        </r>
        <r>
          <rPr>
            <sz val="8"/>
            <color indexed="81"/>
            <rFont val="Tahoma"/>
            <family val="2"/>
          </rPr>
          <t xml:space="preserve">
AMI FY2014</t>
        </r>
      </text>
    </comment>
    <comment ref="AL161" authorId="2" shapeId="0" xr:uid="{00000000-0006-0000-0600-000004000000}">
      <text>
        <r>
          <rPr>
            <b/>
            <sz val="8"/>
            <color indexed="81"/>
            <rFont val="Tahoma"/>
            <family val="2"/>
          </rPr>
          <t>TDHCA:</t>
        </r>
        <r>
          <rPr>
            <sz val="8"/>
            <color indexed="81"/>
            <rFont val="Tahoma"/>
            <family val="2"/>
          </rPr>
          <t xml:space="preserve">
2014 National Non-metro</t>
        </r>
      </text>
    </comment>
    <comment ref="S163" authorId="2" shapeId="0" xr:uid="{00000000-0006-0000-0600-000005000000}">
      <text>
        <r>
          <rPr>
            <b/>
            <sz val="8"/>
            <color indexed="81"/>
            <rFont val="Tahoma"/>
            <family val="2"/>
          </rPr>
          <t>TDHCA:</t>
        </r>
        <r>
          <rPr>
            <sz val="8"/>
            <color indexed="81"/>
            <rFont val="Tahoma"/>
            <family val="2"/>
          </rPr>
          <t xml:space="preserve">
AMI FY2015</t>
        </r>
      </text>
    </comment>
    <comment ref="AL163" authorId="3" shapeId="0" xr:uid="{00000000-0006-0000-0600-000006000000}">
      <text>
        <r>
          <rPr>
            <b/>
            <sz val="9"/>
            <color indexed="81"/>
            <rFont val="Tahoma"/>
            <family val="2"/>
          </rPr>
          <t>snaquin:</t>
        </r>
        <r>
          <rPr>
            <sz val="9"/>
            <color indexed="81"/>
            <rFont val="Tahoma"/>
            <family val="2"/>
          </rPr>
          <t xml:space="preserve">
2015 National Non-metro</t>
        </r>
      </text>
    </comment>
    <comment ref="S165" authorId="2" shapeId="0" xr:uid="{00000000-0006-0000-0600-000007000000}">
      <text>
        <r>
          <rPr>
            <b/>
            <sz val="8"/>
            <color indexed="81"/>
            <rFont val="Tahoma"/>
            <family val="2"/>
          </rPr>
          <t>TDHCA:</t>
        </r>
        <r>
          <rPr>
            <sz val="8"/>
            <color indexed="81"/>
            <rFont val="Tahoma"/>
            <family val="2"/>
          </rPr>
          <t xml:space="preserve">
AMI FY2016</t>
        </r>
      </text>
    </comment>
    <comment ref="AL165" authorId="3" shapeId="0" xr:uid="{00000000-0006-0000-0600-000008000000}">
      <text>
        <r>
          <rPr>
            <b/>
            <sz val="9"/>
            <color indexed="81"/>
            <rFont val="Tahoma"/>
            <family val="2"/>
          </rPr>
          <t>snaquin:</t>
        </r>
        <r>
          <rPr>
            <sz val="9"/>
            <color indexed="81"/>
            <rFont val="Tahoma"/>
            <family val="2"/>
          </rPr>
          <t xml:space="preserve">
2016 National Non-metro</t>
        </r>
      </text>
    </comment>
  </commentList>
</comments>
</file>

<file path=xl/sharedStrings.xml><?xml version="1.0" encoding="utf-8"?>
<sst xmlns="http://schemas.openxmlformats.org/spreadsheetml/2006/main" count="15115" uniqueCount="1920">
  <si>
    <t>use tab key to complete this form and arrow keys to access other cells.</t>
  </si>
  <si>
    <t>Anderson</t>
  </si>
  <si>
    <t>Dropdown list</t>
  </si>
  <si>
    <t>HOME/TCAP RF</t>
  </si>
  <si>
    <t>Andrews</t>
  </si>
  <si>
    <t>Not Listed</t>
  </si>
  <si>
    <t>NSP</t>
  </si>
  <si>
    <t>Angelina</t>
  </si>
  <si>
    <t>Abernathy</t>
  </si>
  <si>
    <t>State Housing Trust Fund</t>
  </si>
  <si>
    <t>Aransas</t>
  </si>
  <si>
    <t>Abilene</t>
  </si>
  <si>
    <t>National Housing Trust Fund</t>
  </si>
  <si>
    <t>DEVELOPMENT INFORMATION</t>
  </si>
  <si>
    <t>Archer</t>
  </si>
  <si>
    <t>Abram</t>
  </si>
  <si>
    <t>Armstrong</t>
  </si>
  <si>
    <t>Ackerly (Martin County)</t>
  </si>
  <si>
    <t>Program Type:</t>
  </si>
  <si>
    <t>Atascosa</t>
  </si>
  <si>
    <t>Addison</t>
  </si>
  <si>
    <t>Austin</t>
  </si>
  <si>
    <t>Adrian</t>
  </si>
  <si>
    <t>Development Name:</t>
  </si>
  <si>
    <t>Bailey</t>
  </si>
  <si>
    <t>Agua Dulce (El Paso County)</t>
  </si>
  <si>
    <t>Bandera</t>
  </si>
  <si>
    <t>Agua Dulce (Nueces County)</t>
  </si>
  <si>
    <t>HUD Utility Schedule Model</t>
  </si>
  <si>
    <t>Development Address:</t>
  </si>
  <si>
    <t>Bastrop</t>
  </si>
  <si>
    <t>Alamo</t>
  </si>
  <si>
    <t>Written Local Estimate</t>
  </si>
  <si>
    <t>Baylor</t>
  </si>
  <si>
    <t>Alamo Heights</t>
  </si>
  <si>
    <t>Energy Consumption Model</t>
  </si>
  <si>
    <t>Development County:</t>
  </si>
  <si>
    <t>Development Place:</t>
  </si>
  <si>
    <t>Bee</t>
  </si>
  <si>
    <t>Actual Use Method</t>
  </si>
  <si>
    <t>Bell</t>
  </si>
  <si>
    <t>Aldine</t>
  </si>
  <si>
    <t>N/A - All Bills Paid</t>
  </si>
  <si>
    <t>CONTACT INFORMATION</t>
  </si>
  <si>
    <t>Bexar</t>
  </si>
  <si>
    <t>Aledo</t>
  </si>
  <si>
    <t>Other - Provide Explanation</t>
  </si>
  <si>
    <t>Blanco</t>
  </si>
  <si>
    <t>Allen</t>
  </si>
  <si>
    <t>Contact Name / Title:</t>
  </si>
  <si>
    <t>Borden</t>
  </si>
  <si>
    <t>Bosque</t>
  </si>
  <si>
    <t>Alton</t>
  </si>
  <si>
    <t>Contact Address:</t>
  </si>
  <si>
    <t>Bowie</t>
  </si>
  <si>
    <t>Alvarado</t>
  </si>
  <si>
    <t>Brazoria</t>
  </si>
  <si>
    <t>Alvin</t>
  </si>
  <si>
    <t>City:</t>
  </si>
  <si>
    <t>State:</t>
  </si>
  <si>
    <t>Zip:</t>
  </si>
  <si>
    <t>Brazos</t>
  </si>
  <si>
    <t>Alvord</t>
  </si>
  <si>
    <t>Brewster</t>
  </si>
  <si>
    <t>Amarillo</t>
  </si>
  <si>
    <t>Briscoe</t>
  </si>
  <si>
    <t>Ames</t>
  </si>
  <si>
    <t>Phone:</t>
  </si>
  <si>
    <t>Ext:</t>
  </si>
  <si>
    <t>Email:</t>
  </si>
  <si>
    <t>Brooks</t>
  </si>
  <si>
    <t>Anahuac</t>
  </si>
  <si>
    <t>Brown</t>
  </si>
  <si>
    <t>PROGRAM RENT REQUEST &amp; UTILITY ALLOWANCE INFORMATION</t>
  </si>
  <si>
    <t>Burleson</t>
  </si>
  <si>
    <t>Anderson Mill</t>
  </si>
  <si>
    <t>Burnet</t>
  </si>
  <si>
    <t>Date Request Submitted:</t>
  </si>
  <si>
    <t>Date of Projected Implementation:</t>
  </si>
  <si>
    <t>Caldwell</t>
  </si>
  <si>
    <t>Angleton</t>
  </si>
  <si>
    <t>Calhoun</t>
  </si>
  <si>
    <t>Anna</t>
  </si>
  <si>
    <t>Last Rent Approval Date:</t>
  </si>
  <si>
    <t>Rent Roll reflects rent limits as of:</t>
  </si>
  <si>
    <t>Callahan</t>
  </si>
  <si>
    <t>Annetta</t>
  </si>
  <si>
    <t>Cameron</t>
  </si>
  <si>
    <t>Annetta North</t>
  </si>
  <si>
    <t>Current UA Model Used:</t>
  </si>
  <si>
    <t>Camp</t>
  </si>
  <si>
    <t>Annetta South</t>
  </si>
  <si>
    <t>Carson</t>
  </si>
  <si>
    <t>Anson</t>
  </si>
  <si>
    <t>Last UA Approval Date:</t>
  </si>
  <si>
    <t>Cass</t>
  </si>
  <si>
    <t>Anthony</t>
  </si>
  <si>
    <t>Castro</t>
  </si>
  <si>
    <t>The following items are attached:</t>
  </si>
  <si>
    <t>Utility Allowance Information &amp; Approved UA or letter from Compliance</t>
  </si>
  <si>
    <t>Chambers</t>
  </si>
  <si>
    <t>Aransas Pass</t>
  </si>
  <si>
    <t>Cherokee</t>
  </si>
  <si>
    <t>Rent Schedule</t>
  </si>
  <si>
    <t>Childress</t>
  </si>
  <si>
    <t>Arcola</t>
  </si>
  <si>
    <t>Clay</t>
  </si>
  <si>
    <t>Argyle</t>
  </si>
  <si>
    <t>Copy of the Income/Rent Tool Used to input gross HOME Rents</t>
  </si>
  <si>
    <t>Cochran</t>
  </si>
  <si>
    <t>Arlington</t>
  </si>
  <si>
    <t>Coke</t>
  </si>
  <si>
    <t>Arp</t>
  </si>
  <si>
    <t>A Current Rent Roll or USR</t>
  </si>
  <si>
    <t>Coleman</t>
  </si>
  <si>
    <t>Aspermont</t>
  </si>
  <si>
    <t>Collin</t>
  </si>
  <si>
    <t>Atascocita</t>
  </si>
  <si>
    <t>Collingsworth</t>
  </si>
  <si>
    <t>Colorado</t>
  </si>
  <si>
    <t>Aubrey</t>
  </si>
  <si>
    <t>Comal</t>
  </si>
  <si>
    <t>Aurora</t>
  </si>
  <si>
    <t>Jonathan Chilson</t>
  </si>
  <si>
    <t>Comanche</t>
  </si>
  <si>
    <t>Karen Treadwell</t>
  </si>
  <si>
    <t>Concho</t>
  </si>
  <si>
    <t>Azle</t>
  </si>
  <si>
    <t>Cooke</t>
  </si>
  <si>
    <t>Bacliff</t>
  </si>
  <si>
    <t>Coryell</t>
  </si>
  <si>
    <t>Bailey's Prairie village</t>
  </si>
  <si>
    <t>Cottle</t>
  </si>
  <si>
    <t>Baird</t>
  </si>
  <si>
    <t>Rene Ruiz</t>
  </si>
  <si>
    <t>Crane</t>
  </si>
  <si>
    <t>Balch Springs</t>
  </si>
  <si>
    <t>Crockett</t>
  </si>
  <si>
    <t>Balcones Heights</t>
  </si>
  <si>
    <t>Crosby</t>
  </si>
  <si>
    <t>Culberson</t>
  </si>
  <si>
    <t>Banquete</t>
  </si>
  <si>
    <t>Dallam</t>
  </si>
  <si>
    <t>Dallas</t>
  </si>
  <si>
    <t>Barrett</t>
  </si>
  <si>
    <t>Dawson</t>
  </si>
  <si>
    <t>Barstow</t>
  </si>
  <si>
    <t>Deaf Smith</t>
  </si>
  <si>
    <t>Bartlett</t>
  </si>
  <si>
    <t>Delta</t>
  </si>
  <si>
    <t>Barton Creek</t>
  </si>
  <si>
    <t>Denton</t>
  </si>
  <si>
    <t>Bartonville</t>
  </si>
  <si>
    <t>DeWitt</t>
  </si>
  <si>
    <t>Dickens</t>
  </si>
  <si>
    <t>Bayou Vista</t>
  </si>
  <si>
    <t>Dimmit</t>
  </si>
  <si>
    <t>Baytown</t>
  </si>
  <si>
    <t>Donley</t>
  </si>
  <si>
    <t>Bayview</t>
  </si>
  <si>
    <t>Duval</t>
  </si>
  <si>
    <t>Eastland</t>
  </si>
  <si>
    <t>Bear Creek village</t>
  </si>
  <si>
    <t>Ector</t>
  </si>
  <si>
    <t>Beasley</t>
  </si>
  <si>
    <t>Edwards</t>
  </si>
  <si>
    <t>Beaumont</t>
  </si>
  <si>
    <t>El Paso</t>
  </si>
  <si>
    <t>Ellis</t>
  </si>
  <si>
    <t>Bedford</t>
  </si>
  <si>
    <t>Erath</t>
  </si>
  <si>
    <t>Falls</t>
  </si>
  <si>
    <t>Bee Cave</t>
  </si>
  <si>
    <t>Fannin</t>
  </si>
  <si>
    <t>Bellaire</t>
  </si>
  <si>
    <t>Fayette</t>
  </si>
  <si>
    <t>Bellevue</t>
  </si>
  <si>
    <t>Fisher</t>
  </si>
  <si>
    <t>Bellmead</t>
  </si>
  <si>
    <t>Floyd</t>
  </si>
  <si>
    <t>Bells</t>
  </si>
  <si>
    <t>Foard</t>
  </si>
  <si>
    <t>Bellville</t>
  </si>
  <si>
    <t>Fort Bend</t>
  </si>
  <si>
    <t>Belton</t>
  </si>
  <si>
    <t>Franklin</t>
  </si>
  <si>
    <t>Benbrook</t>
  </si>
  <si>
    <t>Freestone</t>
  </si>
  <si>
    <t>Frio</t>
  </si>
  <si>
    <t>Bertram</t>
  </si>
  <si>
    <t>Gaines</t>
  </si>
  <si>
    <t>Beverly Hills</t>
  </si>
  <si>
    <t>Galveston</t>
  </si>
  <si>
    <t>Bevil Oaks</t>
  </si>
  <si>
    <t>Garza</t>
  </si>
  <si>
    <t>Big Lake</t>
  </si>
  <si>
    <t>Gillespie</t>
  </si>
  <si>
    <t>Big Sandy</t>
  </si>
  <si>
    <t>Glasscock</t>
  </si>
  <si>
    <t>Big Spring</t>
  </si>
  <si>
    <t>Goliad</t>
  </si>
  <si>
    <t>Gonzales</t>
  </si>
  <si>
    <t>Bishop</t>
  </si>
  <si>
    <t>Gray</t>
  </si>
  <si>
    <t>Bishop Hills</t>
  </si>
  <si>
    <t>Grayson</t>
  </si>
  <si>
    <t>Bixby</t>
  </si>
  <si>
    <t>Gregg</t>
  </si>
  <si>
    <t>Grimes</t>
  </si>
  <si>
    <t>Guadalupe</t>
  </si>
  <si>
    <t>Bloomington</t>
  </si>
  <si>
    <t>Hale</t>
  </si>
  <si>
    <t>Blue</t>
  </si>
  <si>
    <t>Hall</t>
  </si>
  <si>
    <t>Blue Mound</t>
  </si>
  <si>
    <t>Hamilton</t>
  </si>
  <si>
    <t>Blue Ridge</t>
  </si>
  <si>
    <t>Hansford</t>
  </si>
  <si>
    <t>Bluetown</t>
  </si>
  <si>
    <t>Hardeman</t>
  </si>
  <si>
    <t>Boerne</t>
  </si>
  <si>
    <t>Hardin</t>
  </si>
  <si>
    <t>Bolivar Peninsula</t>
  </si>
  <si>
    <t>Harris</t>
  </si>
  <si>
    <t>Harrison</t>
  </si>
  <si>
    <t>Booker</t>
  </si>
  <si>
    <t>Hartley</t>
  </si>
  <si>
    <t>Borger</t>
  </si>
  <si>
    <t>Haskell</t>
  </si>
  <si>
    <t>Boyd</t>
  </si>
  <si>
    <t>Hays</t>
  </si>
  <si>
    <t>Boys Ranch</t>
  </si>
  <si>
    <t>Hemphill</t>
  </si>
  <si>
    <t>Henderson</t>
  </si>
  <si>
    <t>Brazos Bend</t>
  </si>
  <si>
    <t>Hidalgo</t>
  </si>
  <si>
    <t>Brazos Country</t>
  </si>
  <si>
    <t>Hill</t>
  </si>
  <si>
    <t>Bremond</t>
  </si>
  <si>
    <t>Hockley</t>
  </si>
  <si>
    <t>Brenham</t>
  </si>
  <si>
    <t>Hood</t>
  </si>
  <si>
    <t>Briar</t>
  </si>
  <si>
    <t>Hopkins</t>
  </si>
  <si>
    <t>Briarcliff</t>
  </si>
  <si>
    <t>Houston</t>
  </si>
  <si>
    <t>Briaroaks</t>
  </si>
  <si>
    <t>Howard</t>
  </si>
  <si>
    <t>Bridge City</t>
  </si>
  <si>
    <t>Hudspeth</t>
  </si>
  <si>
    <t>Bridgeport</t>
  </si>
  <si>
    <t>Hunt</t>
  </si>
  <si>
    <t>Hutchinson</t>
  </si>
  <si>
    <t>Irion</t>
  </si>
  <si>
    <t>Brookshire</t>
  </si>
  <si>
    <t>Jack</t>
  </si>
  <si>
    <t>Brookside Village</t>
  </si>
  <si>
    <t>Jackson</t>
  </si>
  <si>
    <t>Jasper</t>
  </si>
  <si>
    <t>Brownsville</t>
  </si>
  <si>
    <t>Jeff Davis</t>
  </si>
  <si>
    <t>Jefferson</t>
  </si>
  <si>
    <t>Brushy Creek</t>
  </si>
  <si>
    <t>Jim Hogg</t>
  </si>
  <si>
    <t>Bryan</t>
  </si>
  <si>
    <t>Jim Wells</t>
  </si>
  <si>
    <t>Bryson</t>
  </si>
  <si>
    <t>Johnson</t>
  </si>
  <si>
    <t>Buchanan Dam</t>
  </si>
  <si>
    <t>Jones</t>
  </si>
  <si>
    <t>Buchanan Lake Village</t>
  </si>
  <si>
    <t>Karnes</t>
  </si>
  <si>
    <t>Buda</t>
  </si>
  <si>
    <t>Kaufman</t>
  </si>
  <si>
    <t>Kendall</t>
  </si>
  <si>
    <t>Buffalo Gap</t>
  </si>
  <si>
    <t>Kenedy</t>
  </si>
  <si>
    <t>Kent</t>
  </si>
  <si>
    <t>Kerr</t>
  </si>
  <si>
    <t>Bulverde</t>
  </si>
  <si>
    <t>Kimble</t>
  </si>
  <si>
    <t>Bunker Hill Village</t>
  </si>
  <si>
    <t>King</t>
  </si>
  <si>
    <t>Burkburnett</t>
  </si>
  <si>
    <t>Kinney</t>
  </si>
  <si>
    <t>Kleberg</t>
  </si>
  <si>
    <t>Knox</t>
  </si>
  <si>
    <t>Burton</t>
  </si>
  <si>
    <t>La Salle</t>
  </si>
  <si>
    <t>Byers</t>
  </si>
  <si>
    <t>Lamar</t>
  </si>
  <si>
    <t>Caddo Mills</t>
  </si>
  <si>
    <t>Lamb</t>
  </si>
  <si>
    <t>Lampasas</t>
  </si>
  <si>
    <t>Callisburg</t>
  </si>
  <si>
    <t>Lavaca</t>
  </si>
  <si>
    <t>Calvert</t>
  </si>
  <si>
    <t>Lee</t>
  </si>
  <si>
    <t>Cameron Park</t>
  </si>
  <si>
    <t>Leon</t>
  </si>
  <si>
    <t>Camp Swift</t>
  </si>
  <si>
    <t>Liberty</t>
  </si>
  <si>
    <t>Campbell</t>
  </si>
  <si>
    <t>Limestone</t>
  </si>
  <si>
    <t>Canadian</t>
  </si>
  <si>
    <t>Lipscomb</t>
  </si>
  <si>
    <t>Live Oak</t>
  </si>
  <si>
    <t>Canutillo</t>
  </si>
  <si>
    <t>Llano</t>
  </si>
  <si>
    <t>Canyon</t>
  </si>
  <si>
    <t>Loving</t>
  </si>
  <si>
    <t>Canyon Creek</t>
  </si>
  <si>
    <t>Lubbock</t>
  </si>
  <si>
    <t>Canyon Lake</t>
  </si>
  <si>
    <t>Lynn</t>
  </si>
  <si>
    <t>Madison</t>
  </si>
  <si>
    <t>Carlsbad</t>
  </si>
  <si>
    <t>Marion</t>
  </si>
  <si>
    <t>Carmine</t>
  </si>
  <si>
    <t>Martin</t>
  </si>
  <si>
    <t>Carrollton</t>
  </si>
  <si>
    <t>Mason</t>
  </si>
  <si>
    <t>Matagorda</t>
  </si>
  <si>
    <t>Cashion Community</t>
  </si>
  <si>
    <t>Maverick</t>
  </si>
  <si>
    <t>Castle Hills</t>
  </si>
  <si>
    <t>McCulloch</t>
  </si>
  <si>
    <t>Castroville</t>
  </si>
  <si>
    <t>McLennan</t>
  </si>
  <si>
    <t>Cedar Hill</t>
  </si>
  <si>
    <t>McMullen</t>
  </si>
  <si>
    <t>Cedar Park</t>
  </si>
  <si>
    <t>Medina</t>
  </si>
  <si>
    <t>Celeste</t>
  </si>
  <si>
    <t>Menard</t>
  </si>
  <si>
    <t>Celina</t>
  </si>
  <si>
    <t>Midland</t>
  </si>
  <si>
    <t>Milam</t>
  </si>
  <si>
    <t>Central Gardens</t>
  </si>
  <si>
    <t>Mills</t>
  </si>
  <si>
    <t>Cesar Chavez</t>
  </si>
  <si>
    <t>Mitchell</t>
  </si>
  <si>
    <t>Montague</t>
  </si>
  <si>
    <t>Channelview</t>
  </si>
  <si>
    <t>Montgomery</t>
  </si>
  <si>
    <t>Channing</t>
  </si>
  <si>
    <t>Moore</t>
  </si>
  <si>
    <t>Morris</t>
  </si>
  <si>
    <t>Chico</t>
  </si>
  <si>
    <t>Motley</t>
  </si>
  <si>
    <t>Nacogdoches</t>
  </si>
  <si>
    <t>China</t>
  </si>
  <si>
    <t>Navarro</t>
  </si>
  <si>
    <t>China Grove</t>
  </si>
  <si>
    <t>Newton</t>
  </si>
  <si>
    <t>China Spring</t>
  </si>
  <si>
    <t>Nolan</t>
  </si>
  <si>
    <t>Nueces</t>
  </si>
  <si>
    <t>Christoval</t>
  </si>
  <si>
    <t>Ochiltree</t>
  </si>
  <si>
    <t>Oldham</t>
  </si>
  <si>
    <t>Cibolo</t>
  </si>
  <si>
    <t>Orange</t>
  </si>
  <si>
    <t>Cinco Ranch</t>
  </si>
  <si>
    <t>Palo Pinto</t>
  </si>
  <si>
    <t>Circle D-KC Estates</t>
  </si>
  <si>
    <t>Panola</t>
  </si>
  <si>
    <t>Parker</t>
  </si>
  <si>
    <t>Claude</t>
  </si>
  <si>
    <t>Parmer</t>
  </si>
  <si>
    <t>Clear Lake Shores</t>
  </si>
  <si>
    <t>Pecos</t>
  </si>
  <si>
    <t>Cleburne</t>
  </si>
  <si>
    <t>Polk</t>
  </si>
  <si>
    <t>Cleveland</t>
  </si>
  <si>
    <t>Potter</t>
  </si>
  <si>
    <t>Clint</t>
  </si>
  <si>
    <t>Presidio</t>
  </si>
  <si>
    <t>Cloverleaf</t>
  </si>
  <si>
    <t>Rains</t>
  </si>
  <si>
    <t>Clute</t>
  </si>
  <si>
    <t>Randall</t>
  </si>
  <si>
    <t>Clyde</t>
  </si>
  <si>
    <t>Reagan</t>
  </si>
  <si>
    <t>Coahoma</t>
  </si>
  <si>
    <t>Real</t>
  </si>
  <si>
    <t>Cockrell Hill</t>
  </si>
  <si>
    <t>Red River</t>
  </si>
  <si>
    <t>Reeves</t>
  </si>
  <si>
    <t>Refugio</t>
  </si>
  <si>
    <t>College Station</t>
  </si>
  <si>
    <t>Roberts</t>
  </si>
  <si>
    <t>Colleyville</t>
  </si>
  <si>
    <t>Robertson</t>
  </si>
  <si>
    <t>Collinsville</t>
  </si>
  <si>
    <t>Rockwall</t>
  </si>
  <si>
    <t>Colorado City</t>
  </si>
  <si>
    <t>Runnels</t>
  </si>
  <si>
    <t>Rusk</t>
  </si>
  <si>
    <t>Combes</t>
  </si>
  <si>
    <t>Sabine</t>
  </si>
  <si>
    <t>Combine</t>
  </si>
  <si>
    <t>San Augustine</t>
  </si>
  <si>
    <t>Comfort</t>
  </si>
  <si>
    <t>San Jacinto</t>
  </si>
  <si>
    <t>Commerce</t>
  </si>
  <si>
    <t>San Patricio</t>
  </si>
  <si>
    <t>Conroe</t>
  </si>
  <si>
    <t>San Saba</t>
  </si>
  <si>
    <t>Converse</t>
  </si>
  <si>
    <t>Schleicher</t>
  </si>
  <si>
    <t>Cool</t>
  </si>
  <si>
    <t>Scurry</t>
  </si>
  <si>
    <t>Shackelford</t>
  </si>
  <si>
    <t>Coppell</t>
  </si>
  <si>
    <t>Shelby</t>
  </si>
  <si>
    <t>Copper Canyon</t>
  </si>
  <si>
    <t>Sherman</t>
  </si>
  <si>
    <t>Copperas Cove</t>
  </si>
  <si>
    <t>Smith</t>
  </si>
  <si>
    <t>Corinth</t>
  </si>
  <si>
    <t>Somervell</t>
  </si>
  <si>
    <t>Corpus Christi</t>
  </si>
  <si>
    <t>Starr</t>
  </si>
  <si>
    <t>Stephens</t>
  </si>
  <si>
    <t>Corsicana</t>
  </si>
  <si>
    <t>Sterling</t>
  </si>
  <si>
    <t>Cottonwood</t>
  </si>
  <si>
    <t>Stonewall</t>
  </si>
  <si>
    <t>Cottonwood Shores</t>
  </si>
  <si>
    <t>Sutton</t>
  </si>
  <si>
    <t>Country Acres</t>
  </si>
  <si>
    <t>Swisher</t>
  </si>
  <si>
    <t>Coupland</t>
  </si>
  <si>
    <t>Tarrant</t>
  </si>
  <si>
    <t>Cove</t>
  </si>
  <si>
    <t>Taylor</t>
  </si>
  <si>
    <t>Coyanosa</t>
  </si>
  <si>
    <t>Terrell</t>
  </si>
  <si>
    <t>Coyote Flats</t>
  </si>
  <si>
    <t>Terry</t>
  </si>
  <si>
    <t>Crandall</t>
  </si>
  <si>
    <t>Throckmorton</t>
  </si>
  <si>
    <t>Titus</t>
  </si>
  <si>
    <t>Tom Green</t>
  </si>
  <si>
    <t>Creedmoor</t>
  </si>
  <si>
    <t>Travis</t>
  </si>
  <si>
    <t>Cresson</t>
  </si>
  <si>
    <t>Trinity</t>
  </si>
  <si>
    <t>Tyler</t>
  </si>
  <si>
    <t>Crosbyton</t>
  </si>
  <si>
    <t>Upshur</t>
  </si>
  <si>
    <t>Cross Mountain</t>
  </si>
  <si>
    <t>Upton</t>
  </si>
  <si>
    <t>Cross Plains</t>
  </si>
  <si>
    <t>Uvalde</t>
  </si>
  <si>
    <t>Cross Roads</t>
  </si>
  <si>
    <t>Val Verde</t>
  </si>
  <si>
    <t>Cross Timber</t>
  </si>
  <si>
    <t>Van Zandt</t>
  </si>
  <si>
    <t>Crowley</t>
  </si>
  <si>
    <t>Victoria</t>
  </si>
  <si>
    <t>Cuero</t>
  </si>
  <si>
    <t>Walker</t>
  </si>
  <si>
    <t>Cumings</t>
  </si>
  <si>
    <t>Waller</t>
  </si>
  <si>
    <t>Cut and Shoot</t>
  </si>
  <si>
    <t>Ward</t>
  </si>
  <si>
    <t>Daisetta</t>
  </si>
  <si>
    <t>Washington</t>
  </si>
  <si>
    <t>Webb</t>
  </si>
  <si>
    <t>Dalworthington Gardens</t>
  </si>
  <si>
    <t>Wharton</t>
  </si>
  <si>
    <t>Damon</t>
  </si>
  <si>
    <t>Wheeler</t>
  </si>
  <si>
    <t>Danbury</t>
  </si>
  <si>
    <t>Wichita</t>
  </si>
  <si>
    <t>Darrouzett</t>
  </si>
  <si>
    <t>Wilbarger</t>
  </si>
  <si>
    <t>Dayton</t>
  </si>
  <si>
    <t>Willacy</t>
  </si>
  <si>
    <t>Dayton Lakes</t>
  </si>
  <si>
    <t>Williamson</t>
  </si>
  <si>
    <t>Dean</t>
  </si>
  <si>
    <t>Wilson</t>
  </si>
  <si>
    <t>Decatur</t>
  </si>
  <si>
    <t>Winkler</t>
  </si>
  <si>
    <t>Wise</t>
  </si>
  <si>
    <t>Deer Park</t>
  </si>
  <si>
    <t>Wood</t>
  </si>
  <si>
    <t>Del Mar Heights</t>
  </si>
  <si>
    <t>Yoakum</t>
  </si>
  <si>
    <t>Del Rio</t>
  </si>
  <si>
    <t>Young</t>
  </si>
  <si>
    <t>Del Sol</t>
  </si>
  <si>
    <t>Zapata</t>
  </si>
  <si>
    <t>Denison</t>
  </si>
  <si>
    <t>Zavala</t>
  </si>
  <si>
    <t>DeSoto</t>
  </si>
  <si>
    <t>Devers</t>
  </si>
  <si>
    <t>Devine</t>
  </si>
  <si>
    <t>D'Hanis</t>
  </si>
  <si>
    <t>Dickinson</t>
  </si>
  <si>
    <t>DISH</t>
  </si>
  <si>
    <t>Doffing</t>
  </si>
  <si>
    <t>Donna</t>
  </si>
  <si>
    <t>Doolittle</t>
  </si>
  <si>
    <t>Dorchester</t>
  </si>
  <si>
    <t>Double Oak</t>
  </si>
  <si>
    <t>Doyle</t>
  </si>
  <si>
    <t>Driftwood</t>
  </si>
  <si>
    <t>Dripping Springs</t>
  </si>
  <si>
    <t>Driscoll</t>
  </si>
  <si>
    <t>Duncanville</t>
  </si>
  <si>
    <t>Eagle Mountain</t>
  </si>
  <si>
    <t>Eagle Pass</t>
  </si>
  <si>
    <t>East Mountain</t>
  </si>
  <si>
    <t>East Tawakoni</t>
  </si>
  <si>
    <t>Easton</t>
  </si>
  <si>
    <t>Edgecliff Village</t>
  </si>
  <si>
    <t>Edgewater Estates</t>
  </si>
  <si>
    <t>Edinburg</t>
  </si>
  <si>
    <t>Edna</t>
  </si>
  <si>
    <t>Edroy</t>
  </si>
  <si>
    <t>El Camino Angosto</t>
  </si>
  <si>
    <t>El Lago</t>
  </si>
  <si>
    <t>Eldorado</t>
  </si>
  <si>
    <t>Electra</t>
  </si>
  <si>
    <t>Elgin</t>
  </si>
  <si>
    <t>Elmendorf</t>
  </si>
  <si>
    <t>Elmo</t>
  </si>
  <si>
    <t>Emerald Bay</t>
  </si>
  <si>
    <t>Emory</t>
  </si>
  <si>
    <t>Encantada-Ranchito-El Calaboz</t>
  </si>
  <si>
    <t>Ennis</t>
  </si>
  <si>
    <t>Euless</t>
  </si>
  <si>
    <t>Evant</t>
  </si>
  <si>
    <t>Everman</t>
  </si>
  <si>
    <t>Fair Oaks Ranch</t>
  </si>
  <si>
    <t>Fairchilds</t>
  </si>
  <si>
    <t>Fairview</t>
  </si>
  <si>
    <t>Falman</t>
  </si>
  <si>
    <t>Fannett</t>
  </si>
  <si>
    <t>Farmers Branch</t>
  </si>
  <si>
    <t>Farmersville</t>
  </si>
  <si>
    <t>Fate</t>
  </si>
  <si>
    <t>Fayetteville</t>
  </si>
  <si>
    <t>Faysville</t>
  </si>
  <si>
    <t>Ferris</t>
  </si>
  <si>
    <t>Fifth Street</t>
  </si>
  <si>
    <t>Flatonia</t>
  </si>
  <si>
    <t>Florence</t>
  </si>
  <si>
    <t>Floresville</t>
  </si>
  <si>
    <t>Flower Mound</t>
  </si>
  <si>
    <t>Follett</t>
  </si>
  <si>
    <t>Forest Hill</t>
  </si>
  <si>
    <t>Forney</t>
  </si>
  <si>
    <t>Forsan</t>
  </si>
  <si>
    <t>Fort Bliss</t>
  </si>
  <si>
    <t>Fort Davis</t>
  </si>
  <si>
    <t>Fort Hood</t>
  </si>
  <si>
    <t>Fort Stockton</t>
  </si>
  <si>
    <t>Fort Worth</t>
  </si>
  <si>
    <t>Four Corners</t>
  </si>
  <si>
    <t>Fredericksburg</t>
  </si>
  <si>
    <t>Freeport</t>
  </si>
  <si>
    <t>Fresno</t>
  </si>
  <si>
    <t>Friendswood</t>
  </si>
  <si>
    <t>Frisco</t>
  </si>
  <si>
    <t>Fritch</t>
  </si>
  <si>
    <t>Fulshear</t>
  </si>
  <si>
    <t>Gail</t>
  </si>
  <si>
    <t>Gainesville</t>
  </si>
  <si>
    <t>Galena Park</t>
  </si>
  <si>
    <t>Ganado</t>
  </si>
  <si>
    <t>Garden Ridge</t>
  </si>
  <si>
    <t>Gardendale</t>
  </si>
  <si>
    <t>Garfield</t>
  </si>
  <si>
    <t>Garland</t>
  </si>
  <si>
    <t>Gatesville</t>
  </si>
  <si>
    <t>George</t>
  </si>
  <si>
    <t>Georgetown</t>
  </si>
  <si>
    <t>Geronimo</t>
  </si>
  <si>
    <t>Giddings</t>
  </si>
  <si>
    <t>Gilmer</t>
  </si>
  <si>
    <t>Girard</t>
  </si>
  <si>
    <t>Gladewater</t>
  </si>
  <si>
    <t>Glenn Heights</t>
  </si>
  <si>
    <t>Godley</t>
  </si>
  <si>
    <t>Goldsmith</t>
  </si>
  <si>
    <t>Granbury</t>
  </si>
  <si>
    <t>Grand Prairie</t>
  </si>
  <si>
    <t>Grandfalls</t>
  </si>
  <si>
    <t>Grandview</t>
  </si>
  <si>
    <t>Granger</t>
  </si>
  <si>
    <t>Granite Shoals</t>
  </si>
  <si>
    <t>Granjeno</t>
  </si>
  <si>
    <t>Grape Creek</t>
  </si>
  <si>
    <t>Grapevine</t>
  </si>
  <si>
    <t>Greatwood</t>
  </si>
  <si>
    <t>Greenville</t>
  </si>
  <si>
    <t>Gregory</t>
  </si>
  <si>
    <t>Grey Forest</t>
  </si>
  <si>
    <t>Groom</t>
  </si>
  <si>
    <t>Groves</t>
  </si>
  <si>
    <t>Gunter</t>
  </si>
  <si>
    <t>Guthrie</t>
  </si>
  <si>
    <t>Hackberry</t>
  </si>
  <si>
    <t>Hallettsville</t>
  </si>
  <si>
    <t>Haltom City</t>
  </si>
  <si>
    <t>Hamlin</t>
  </si>
  <si>
    <t>Harker Heights</t>
  </si>
  <si>
    <t>Harlingen</t>
  </si>
  <si>
    <t>Harper</t>
  </si>
  <si>
    <t>Haslet</t>
  </si>
  <si>
    <t>Hawk Cove</t>
  </si>
  <si>
    <t>Hawley</t>
  </si>
  <si>
    <t>Hearne</t>
  </si>
  <si>
    <t>Heath</t>
  </si>
  <si>
    <t>Hebron</t>
  </si>
  <si>
    <t>Hedwig Village</t>
  </si>
  <si>
    <t>Heidelberg</t>
  </si>
  <si>
    <t>Helotes</t>
  </si>
  <si>
    <t>Hempstead</t>
  </si>
  <si>
    <t>Henrietta</t>
  </si>
  <si>
    <t>Hermleigh</t>
  </si>
  <si>
    <t>Hewitt</t>
  </si>
  <si>
    <t>Hickory Creek</t>
  </si>
  <si>
    <t>Hico</t>
  </si>
  <si>
    <t>Hideaway</t>
  </si>
  <si>
    <t>Higgins</t>
  </si>
  <si>
    <t>Highland Haven</t>
  </si>
  <si>
    <t>Highland Park</t>
  </si>
  <si>
    <t>Highland Village</t>
  </si>
  <si>
    <t>Highlands</t>
  </si>
  <si>
    <t>Hill Country Village</t>
  </si>
  <si>
    <t>Hillcrest</t>
  </si>
  <si>
    <t>Hilshire Village</t>
  </si>
  <si>
    <t>Hitchcock</t>
  </si>
  <si>
    <t>Holiday Lakes</t>
  </si>
  <si>
    <t>Holland</t>
  </si>
  <si>
    <t>Holliday</t>
  </si>
  <si>
    <t>Hollywood Park</t>
  </si>
  <si>
    <t>Hondo</t>
  </si>
  <si>
    <t>Horizon City</t>
  </si>
  <si>
    <t>Hornsby Bend</t>
  </si>
  <si>
    <t>Horseshoe Bend</t>
  </si>
  <si>
    <t>Howe</t>
  </si>
  <si>
    <t>Hudson Bend</t>
  </si>
  <si>
    <t>Hudson Oaks</t>
  </si>
  <si>
    <t>Hull</t>
  </si>
  <si>
    <t>Humble</t>
  </si>
  <si>
    <t>Hunters Creek Village</t>
  </si>
  <si>
    <t>Huntsville</t>
  </si>
  <si>
    <t>Hurst</t>
  </si>
  <si>
    <t>Hutchins</t>
  </si>
  <si>
    <t>Hutto</t>
  </si>
  <si>
    <t>Idalou</t>
  </si>
  <si>
    <t>Iglesia Antigua</t>
  </si>
  <si>
    <t>Impact</t>
  </si>
  <si>
    <t>Imperial</t>
  </si>
  <si>
    <t>Industry</t>
  </si>
  <si>
    <t>Inez</t>
  </si>
  <si>
    <t>Ingleside</t>
  </si>
  <si>
    <t>Ingleside on the Bay</t>
  </si>
  <si>
    <t>Ingram</t>
  </si>
  <si>
    <t>Iowa Colony village</t>
  </si>
  <si>
    <t>Iowa Park</t>
  </si>
  <si>
    <t>Iraan</t>
  </si>
  <si>
    <t>Irving</t>
  </si>
  <si>
    <t>Jacinto City</t>
  </si>
  <si>
    <t>Jacksboro</t>
  </si>
  <si>
    <t>Jamaica Beach</t>
  </si>
  <si>
    <t>Jarrell</t>
  </si>
  <si>
    <t>Jayton</t>
  </si>
  <si>
    <t>Jersey Village</t>
  </si>
  <si>
    <t>Jolly</t>
  </si>
  <si>
    <t>Jollyville</t>
  </si>
  <si>
    <t>Jonestown</t>
  </si>
  <si>
    <t>Josephine</t>
  </si>
  <si>
    <t>Joshua</t>
  </si>
  <si>
    <t>Juarez</t>
  </si>
  <si>
    <t>Justin</t>
  </si>
  <si>
    <t>Karnes City</t>
  </si>
  <si>
    <t>Katy</t>
  </si>
  <si>
    <t>Keene</t>
  </si>
  <si>
    <t>Keller</t>
  </si>
  <si>
    <t>Kemah</t>
  </si>
  <si>
    <t>Kemp</t>
  </si>
  <si>
    <t>Kempner</t>
  </si>
  <si>
    <t>Kendleton</t>
  </si>
  <si>
    <t>Kenefick</t>
  </si>
  <si>
    <t>Kennedale</t>
  </si>
  <si>
    <t>Kermit</t>
  </si>
  <si>
    <t>Kerrville</t>
  </si>
  <si>
    <t>Kilgore</t>
  </si>
  <si>
    <t>Killeen</t>
  </si>
  <si>
    <t>Kingsbury</t>
  </si>
  <si>
    <t>Kingsland</t>
  </si>
  <si>
    <t>Kingsville</t>
  </si>
  <si>
    <t>Kirby</t>
  </si>
  <si>
    <t>Knollwood</t>
  </si>
  <si>
    <t>Kountze</t>
  </si>
  <si>
    <t>Krugerville</t>
  </si>
  <si>
    <t>Krum</t>
  </si>
  <si>
    <t>Kurten</t>
  </si>
  <si>
    <t>Kyle</t>
  </si>
  <si>
    <t>La Feria</t>
  </si>
  <si>
    <t>La Feria North</t>
  </si>
  <si>
    <t>La Grange</t>
  </si>
  <si>
    <t>La Homa</t>
  </si>
  <si>
    <t>La Joya</t>
  </si>
  <si>
    <t>La Marque</t>
  </si>
  <si>
    <t>La Paloma</t>
  </si>
  <si>
    <t>La Porte</t>
  </si>
  <si>
    <t>La Presa</t>
  </si>
  <si>
    <t>La Vernia</t>
  </si>
  <si>
    <t>La Ward</t>
  </si>
  <si>
    <t>Lackland AFB</t>
  </si>
  <si>
    <t>LaCoste</t>
  </si>
  <si>
    <t>Lacy-Lakeview</t>
  </si>
  <si>
    <t>Laguna Heights</t>
  </si>
  <si>
    <t>Laguna Vista</t>
  </si>
  <si>
    <t>Lake Bridgeport</t>
  </si>
  <si>
    <t>Lake Bryan</t>
  </si>
  <si>
    <t>Lake Cherokee (Gregg County)</t>
  </si>
  <si>
    <t>Lake Dallas</t>
  </si>
  <si>
    <t>Lake Dunlap</t>
  </si>
  <si>
    <t>Lake Jackson</t>
  </si>
  <si>
    <t>Lake Kiowa</t>
  </si>
  <si>
    <t>Lake Meredith Estates</t>
  </si>
  <si>
    <t>Lake Worth</t>
  </si>
  <si>
    <t>Lakehills</t>
  </si>
  <si>
    <t>Lakeport</t>
  </si>
  <si>
    <t>Lakeshore Gardens-Hidden Acres</t>
  </si>
  <si>
    <t>Lakeside (San Patricio County)</t>
  </si>
  <si>
    <t>Lakeside (Tarrant County)</t>
  </si>
  <si>
    <t>Lakeway</t>
  </si>
  <si>
    <t>Lakewood Village</t>
  </si>
  <si>
    <t>Lancaster</t>
  </si>
  <si>
    <t>Lantana</t>
  </si>
  <si>
    <t>Laredo</t>
  </si>
  <si>
    <t>Laredo Ranchettes</t>
  </si>
  <si>
    <t>Laredo Ranchettes West</t>
  </si>
  <si>
    <t>Larga Vista</t>
  </si>
  <si>
    <t>Las Palmas II</t>
  </si>
  <si>
    <t>Lasana</t>
  </si>
  <si>
    <t>Lavon</t>
  </si>
  <si>
    <t>Lawn</t>
  </si>
  <si>
    <t>League City</t>
  </si>
  <si>
    <t>Leander</t>
  </si>
  <si>
    <t>Leon Valley</t>
  </si>
  <si>
    <t>Lewisville</t>
  </si>
  <si>
    <t>Lexington</t>
  </si>
  <si>
    <t>Liberty (Liberty County)</t>
  </si>
  <si>
    <t>Liberty Hill</t>
  </si>
  <si>
    <t>Lincoln Park</t>
  </si>
  <si>
    <t>Lindale</t>
  </si>
  <si>
    <t>Lipan</t>
  </si>
  <si>
    <t>Little Elm</t>
  </si>
  <si>
    <t>Little River-Academy</t>
  </si>
  <si>
    <t>Liverpool</t>
  </si>
  <si>
    <t>Llano Grande</t>
  </si>
  <si>
    <t>Lockhart</t>
  </si>
  <si>
    <t>Lolita</t>
  </si>
  <si>
    <t>Loma Linda</t>
  </si>
  <si>
    <t>Lometa</t>
  </si>
  <si>
    <t>Lone Oak</t>
  </si>
  <si>
    <t>Longview</t>
  </si>
  <si>
    <t>Loop</t>
  </si>
  <si>
    <t>Lopezville</t>
  </si>
  <si>
    <t>Loraine</t>
  </si>
  <si>
    <t>Lorenzo</t>
  </si>
  <si>
    <t>Los Altos</t>
  </si>
  <si>
    <t>Los Corralitos</t>
  </si>
  <si>
    <t>Los Minerales</t>
  </si>
  <si>
    <t>Lost Creek</t>
  </si>
  <si>
    <t>Lowry Crossing</t>
  </si>
  <si>
    <t>Lucas</t>
  </si>
  <si>
    <t>Lueders</t>
  </si>
  <si>
    <t>Lufkin</t>
  </si>
  <si>
    <t>Luling</t>
  </si>
  <si>
    <t>Lumberton</t>
  </si>
  <si>
    <t>Mabank</t>
  </si>
  <si>
    <t>Macdona</t>
  </si>
  <si>
    <t>Magnolia</t>
  </si>
  <si>
    <t>Manchaca</t>
  </si>
  <si>
    <t>Manor</t>
  </si>
  <si>
    <t>Mansfield</t>
  </si>
  <si>
    <t>Manvel</t>
  </si>
  <si>
    <t>Marble Falls</t>
  </si>
  <si>
    <t>Marshall</t>
  </si>
  <si>
    <t>Martindale</t>
  </si>
  <si>
    <t>Mathis</t>
  </si>
  <si>
    <t>Mauriceville</t>
  </si>
  <si>
    <t>McAllen</t>
  </si>
  <si>
    <t>McCamey</t>
  </si>
  <si>
    <t>McDade</t>
  </si>
  <si>
    <t>McGregor</t>
  </si>
  <si>
    <t>McKinney</t>
  </si>
  <si>
    <t>McKinney Acres</t>
  </si>
  <si>
    <t>McLendon-Chisholm</t>
  </si>
  <si>
    <t>McQueeney</t>
  </si>
  <si>
    <t>Meadowlakes</t>
  </si>
  <si>
    <t>Meadows Place</t>
  </si>
  <si>
    <t>Megargel</t>
  </si>
  <si>
    <t>Melissa</t>
  </si>
  <si>
    <t>Mentone</t>
  </si>
  <si>
    <t>Mercedes</t>
  </si>
  <si>
    <t>Merkel</t>
  </si>
  <si>
    <t>Mertzon</t>
  </si>
  <si>
    <t>Mesquite (Dallas County)</t>
  </si>
  <si>
    <t>Miami</t>
  </si>
  <si>
    <t>Midlothian</t>
  </si>
  <si>
    <t>Midway North</t>
  </si>
  <si>
    <t>Midway South</t>
  </si>
  <si>
    <t>Mila Doce</t>
  </si>
  <si>
    <t>Millican</t>
  </si>
  <si>
    <t>Millsap</t>
  </si>
  <si>
    <t>Mineral Wells</t>
  </si>
  <si>
    <t>Mission</t>
  </si>
  <si>
    <t>Mission Bend</t>
  </si>
  <si>
    <t>Missouri City</t>
  </si>
  <si>
    <t>Mobile City</t>
  </si>
  <si>
    <t>Monahans</t>
  </si>
  <si>
    <t>Mont Belvieu</t>
  </si>
  <si>
    <t>Morgan Farm</t>
  </si>
  <si>
    <t>Morgan's Point</t>
  </si>
  <si>
    <t>Morgan's Point Resort</t>
  </si>
  <si>
    <t>Morning Glory</t>
  </si>
  <si>
    <t>Moulton</t>
  </si>
  <si>
    <t>Mount Vernon</t>
  </si>
  <si>
    <t>Muenster</t>
  </si>
  <si>
    <t>Murillo</t>
  </si>
  <si>
    <t>Murphy</t>
  </si>
  <si>
    <t>Nash</t>
  </si>
  <si>
    <t>Nassau Bay</t>
  </si>
  <si>
    <t>Natalia</t>
  </si>
  <si>
    <t>Nederland</t>
  </si>
  <si>
    <t>Needville</t>
  </si>
  <si>
    <t>Nevada</t>
  </si>
  <si>
    <t>New Berlin</t>
  </si>
  <si>
    <t>New Braunfels</t>
  </si>
  <si>
    <t>New Chapel Hill</t>
  </si>
  <si>
    <t>New Deal</t>
  </si>
  <si>
    <t>New Fairview</t>
  </si>
  <si>
    <t>New Hope</t>
  </si>
  <si>
    <t>New Territory</t>
  </si>
  <si>
    <t>New Waverly</t>
  </si>
  <si>
    <t>Newark</t>
  </si>
  <si>
    <t>Neylandville</t>
  </si>
  <si>
    <t>Nixon (Wilson County)</t>
  </si>
  <si>
    <t>Nolanville</t>
  </si>
  <si>
    <t>Nome</t>
  </si>
  <si>
    <t>Noonday</t>
  </si>
  <si>
    <t>Nordheim</t>
  </si>
  <si>
    <t>North Alamo</t>
  </si>
  <si>
    <t>North Cleveland</t>
  </si>
  <si>
    <t>North Richland Hills</t>
  </si>
  <si>
    <t>North San Pedro</t>
  </si>
  <si>
    <t>Northlake</t>
  </si>
  <si>
    <t>Oak Grove</t>
  </si>
  <si>
    <t>Oak Island</t>
  </si>
  <si>
    <t>Oak Leaf</t>
  </si>
  <si>
    <t>Oak Point</t>
  </si>
  <si>
    <t>Oak Ridge (Cooke County)</t>
  </si>
  <si>
    <t>Oak Ridge (Kaufman County)</t>
  </si>
  <si>
    <t>Oak Ridge North</t>
  </si>
  <si>
    <t>Oak Trail Shores</t>
  </si>
  <si>
    <t>Odem</t>
  </si>
  <si>
    <t>Odessa</t>
  </si>
  <si>
    <t>Oglesby</t>
  </si>
  <si>
    <t>Old River-Winfree</t>
  </si>
  <si>
    <t>Olivarez</t>
  </si>
  <si>
    <t>Olmito</t>
  </si>
  <si>
    <t>Olmos Park</t>
  </si>
  <si>
    <t>Onion Creek</t>
  </si>
  <si>
    <t>Orason</t>
  </si>
  <si>
    <t>Orchard</t>
  </si>
  <si>
    <t>Ovilla</t>
  </si>
  <si>
    <t>Oyster Creek</t>
  </si>
  <si>
    <t>Ozona</t>
  </si>
  <si>
    <t>Paisano Park</t>
  </si>
  <si>
    <t>Palisades</t>
  </si>
  <si>
    <t>Palm Valley</t>
  </si>
  <si>
    <t>Palmhurst</t>
  </si>
  <si>
    <t>PalmValley</t>
  </si>
  <si>
    <t>Palmview</t>
  </si>
  <si>
    <t>Palmview South</t>
  </si>
  <si>
    <t>Paloma Creek</t>
  </si>
  <si>
    <t>Paloma Creek South</t>
  </si>
  <si>
    <t>Panhandle</t>
  </si>
  <si>
    <t>Panorama Village</t>
  </si>
  <si>
    <t>Pantego</t>
  </si>
  <si>
    <t>Paradise</t>
  </si>
  <si>
    <t>Paris</t>
  </si>
  <si>
    <t>Pasadena</t>
  </si>
  <si>
    <t>Pattison</t>
  </si>
  <si>
    <t>Patton Village</t>
  </si>
  <si>
    <t>Pearland</t>
  </si>
  <si>
    <t>Pecan Acres</t>
  </si>
  <si>
    <t>Pecan Grove</t>
  </si>
  <si>
    <t>Pecan Hill</t>
  </si>
  <si>
    <t>Pecan Plantation</t>
  </si>
  <si>
    <t>Pelican Bay</t>
  </si>
  <si>
    <t>Penitas</t>
  </si>
  <si>
    <t>Perezville</t>
  </si>
  <si>
    <t>Perrin</t>
  </si>
  <si>
    <t>Perryton</t>
  </si>
  <si>
    <t>Petrolia</t>
  </si>
  <si>
    <t>Petronila</t>
  </si>
  <si>
    <t>Pflugerville</t>
  </si>
  <si>
    <t>Pharr</t>
  </si>
  <si>
    <t>Pilot Point</t>
  </si>
  <si>
    <t>Pine Forest</t>
  </si>
  <si>
    <t>Pine Island</t>
  </si>
  <si>
    <t>Pinehurst (Montgomery County)</t>
  </si>
  <si>
    <t>Pinehurst (Orange County)</t>
  </si>
  <si>
    <t>Pinewood Estates</t>
  </si>
  <si>
    <t>Piney Point Village</t>
  </si>
  <si>
    <t>Placedo</t>
  </si>
  <si>
    <t>Plains</t>
  </si>
  <si>
    <t>Plainview</t>
  </si>
  <si>
    <t>Plano</t>
  </si>
  <si>
    <t>Pleak</t>
  </si>
  <si>
    <t>Pleasant Valley</t>
  </si>
  <si>
    <t>Plum Grove</t>
  </si>
  <si>
    <t>Point</t>
  </si>
  <si>
    <t>Point Comfort</t>
  </si>
  <si>
    <t>Point Venture</t>
  </si>
  <si>
    <t>Ponder</t>
  </si>
  <si>
    <t>Port Aransas</t>
  </si>
  <si>
    <t>Port Arthur</t>
  </si>
  <si>
    <t>Port Isabel</t>
  </si>
  <si>
    <t>Port Lavaca</t>
  </si>
  <si>
    <t>Port Neches</t>
  </si>
  <si>
    <t>Port O'Connor</t>
  </si>
  <si>
    <t>Porter Heights</t>
  </si>
  <si>
    <t>Portland</t>
  </si>
  <si>
    <t>Poth</t>
  </si>
  <si>
    <t>Potosi</t>
  </si>
  <si>
    <t>Pottsboro</t>
  </si>
  <si>
    <t>Prado Verde</t>
  </si>
  <si>
    <t>Prairie View</t>
  </si>
  <si>
    <t>Preston</t>
  </si>
  <si>
    <t>Primera</t>
  </si>
  <si>
    <t>Princeton</t>
  </si>
  <si>
    <t>Prosper</t>
  </si>
  <si>
    <t>Providence Village</t>
  </si>
  <si>
    <t>Putnam</t>
  </si>
  <si>
    <t>Pyote</t>
  </si>
  <si>
    <t>Quinlan</t>
  </si>
  <si>
    <t>Quintana</t>
  </si>
  <si>
    <t>Ralls</t>
  </si>
  <si>
    <t>Ranchitos East</t>
  </si>
  <si>
    <t>Rancho Banquete</t>
  </si>
  <si>
    <t>Rancho Chico</t>
  </si>
  <si>
    <t>Rancho Viejo (Cameron County)</t>
  </si>
  <si>
    <t>Ranchos Penitas West</t>
  </si>
  <si>
    <t>Randolph AFB</t>
  </si>
  <si>
    <t>Rankin</t>
  </si>
  <si>
    <t>Ransom Canyon</t>
  </si>
  <si>
    <t>Ratamosa</t>
  </si>
  <si>
    <t>Red Oak</t>
  </si>
  <si>
    <t>Redwood</t>
  </si>
  <si>
    <t>Reese Center</t>
  </si>
  <si>
    <t>Reid Hope King</t>
  </si>
  <si>
    <t>Rendon</t>
  </si>
  <si>
    <t>Rhome</t>
  </si>
  <si>
    <t>Richardson</t>
  </si>
  <si>
    <t>Richland Hills</t>
  </si>
  <si>
    <t>Richmond</t>
  </si>
  <si>
    <t>Richwood</t>
  </si>
  <si>
    <t>Rio Bravo</t>
  </si>
  <si>
    <t>Rio Vista</t>
  </si>
  <si>
    <t>River Oaks</t>
  </si>
  <si>
    <t>Riverside</t>
  </si>
  <si>
    <t>Roanoke</t>
  </si>
  <si>
    <t>Robinson</t>
  </si>
  <si>
    <t>Robstown</t>
  </si>
  <si>
    <t>Rocksprings</t>
  </si>
  <si>
    <t>Rogers</t>
  </si>
  <si>
    <t>Rollingwood</t>
  </si>
  <si>
    <t>Roman Forest</t>
  </si>
  <si>
    <t>Rose Hill Acres</t>
  </si>
  <si>
    <t>Rosenberg</t>
  </si>
  <si>
    <t>Rosharon</t>
  </si>
  <si>
    <t>Rosser</t>
  </si>
  <si>
    <t>Round Mountain</t>
  </si>
  <si>
    <t>Round Rock</t>
  </si>
  <si>
    <t>Round Top</t>
  </si>
  <si>
    <t>Rowlett</t>
  </si>
  <si>
    <t>Royse City</t>
  </si>
  <si>
    <t>Runaway Bay</t>
  </si>
  <si>
    <t>Runge</t>
  </si>
  <si>
    <t>Sachse</t>
  </si>
  <si>
    <t>Sadler</t>
  </si>
  <si>
    <t>Saginaw</t>
  </si>
  <si>
    <t>Salado</t>
  </si>
  <si>
    <t>San Angelo</t>
  </si>
  <si>
    <t>San Antonio</t>
  </si>
  <si>
    <t>San Benito</t>
  </si>
  <si>
    <t>San Carlos I</t>
  </si>
  <si>
    <t>San Carlos II</t>
  </si>
  <si>
    <t>San Elizario</t>
  </si>
  <si>
    <t>San Felipe</t>
  </si>
  <si>
    <t>San Juan (Hidalgo County)</t>
  </si>
  <si>
    <t>San Leanna</t>
  </si>
  <si>
    <t>San Leanna village</t>
  </si>
  <si>
    <t>San Leon</t>
  </si>
  <si>
    <t>San Marcos</t>
  </si>
  <si>
    <t>San Pedro</t>
  </si>
  <si>
    <t>Sanctuary</t>
  </si>
  <si>
    <t>Sand Springs</t>
  </si>
  <si>
    <t>Sandy Hollow-Escondidas</t>
  </si>
  <si>
    <t>Sandy Point</t>
  </si>
  <si>
    <t>Sanford</t>
  </si>
  <si>
    <t>Sanger</t>
  </si>
  <si>
    <t>Sansom Park</t>
  </si>
  <si>
    <t>Santa Clara</t>
  </si>
  <si>
    <t>Santa Fe</t>
  </si>
  <si>
    <t>Santa Maria</t>
  </si>
  <si>
    <t>Savannah</t>
  </si>
  <si>
    <t>Scenic Oaks</t>
  </si>
  <si>
    <t>Schertz</t>
  </si>
  <si>
    <t>Schulenburg</t>
  </si>
  <si>
    <t>Scissors</t>
  </si>
  <si>
    <t>Scotland</t>
  </si>
  <si>
    <t>Seabrook</t>
  </si>
  <si>
    <t>Seadrift</t>
  </si>
  <si>
    <t>Seagoville</t>
  </si>
  <si>
    <t>Seagraves</t>
  </si>
  <si>
    <t>Sealy</t>
  </si>
  <si>
    <t>Seguin</t>
  </si>
  <si>
    <t>Selma</t>
  </si>
  <si>
    <t>Seminole</t>
  </si>
  <si>
    <t>Serenada</t>
  </si>
  <si>
    <t>Seymour</t>
  </si>
  <si>
    <t>Shady Hollow</t>
  </si>
  <si>
    <t>Shady Shores</t>
  </si>
  <si>
    <t>Shallowater</t>
  </si>
  <si>
    <t>Shavano Park</t>
  </si>
  <si>
    <t>Sheldon</t>
  </si>
  <si>
    <t>Shenandoah</t>
  </si>
  <si>
    <t>Sherwood Shores</t>
  </si>
  <si>
    <t>Shiner</t>
  </si>
  <si>
    <t>Shoreacres</t>
  </si>
  <si>
    <t>Sienna Plantation</t>
  </si>
  <si>
    <t>Silsbee</t>
  </si>
  <si>
    <t>Simonton</t>
  </si>
  <si>
    <t>Sinton</t>
  </si>
  <si>
    <t>Skellytown</t>
  </si>
  <si>
    <t>Slaton</t>
  </si>
  <si>
    <t>Smithville</t>
  </si>
  <si>
    <t>Snook</t>
  </si>
  <si>
    <t>Snyder</t>
  </si>
  <si>
    <t>Socorro</t>
  </si>
  <si>
    <t>Solis</t>
  </si>
  <si>
    <t>Somerset</t>
  </si>
  <si>
    <t>Somerville</t>
  </si>
  <si>
    <t>Sonora</t>
  </si>
  <si>
    <t>Sour Lake</t>
  </si>
  <si>
    <t>South Alamo</t>
  </si>
  <si>
    <t>South Houston</t>
  </si>
  <si>
    <t>South Mountain</t>
  </si>
  <si>
    <t>Southlake</t>
  </si>
  <si>
    <t>Southmayd</t>
  </si>
  <si>
    <t>Southside Place</t>
  </si>
  <si>
    <t>Sparks</t>
  </si>
  <si>
    <t>Splendora</t>
  </si>
  <si>
    <t>Spring</t>
  </si>
  <si>
    <t>Spring Gardens</t>
  </si>
  <si>
    <t>Spring Valley Village</t>
  </si>
  <si>
    <t>Springtown</t>
  </si>
  <si>
    <t>St. Hedwig</t>
  </si>
  <si>
    <t>St. Paul (Collin County)</t>
  </si>
  <si>
    <t>St. Paul (San Patricio County)</t>
  </si>
  <si>
    <t>Stafford</t>
  </si>
  <si>
    <t>Stagecoach</t>
  </si>
  <si>
    <t>Stamford</t>
  </si>
  <si>
    <t>Stanton</t>
  </si>
  <si>
    <t>Staples</t>
  </si>
  <si>
    <t>Stinnett</t>
  </si>
  <si>
    <t>Stockdale</t>
  </si>
  <si>
    <t>Stowell</t>
  </si>
  <si>
    <t>Sugar Land</t>
  </si>
  <si>
    <t>Sunnyvale</t>
  </si>
  <si>
    <t>Sunrise Beach Village</t>
  </si>
  <si>
    <t>Sunset Valley</t>
  </si>
  <si>
    <t>Surfside Beach</t>
  </si>
  <si>
    <t>Sweeny</t>
  </si>
  <si>
    <t>Taft</t>
  </si>
  <si>
    <t>Taft Southwest</t>
  </si>
  <si>
    <t>Talty</t>
  </si>
  <si>
    <t>Tanquecitos South Acres</t>
  </si>
  <si>
    <t>Tanquecitos South Acres II</t>
  </si>
  <si>
    <t>Taylor Lake Village</t>
  </si>
  <si>
    <t>Taylor Landing</t>
  </si>
  <si>
    <t>Temple</t>
  </si>
  <si>
    <t>Terrell Hills</t>
  </si>
  <si>
    <t>Texarkana</t>
  </si>
  <si>
    <t>Texas City</t>
  </si>
  <si>
    <t>Texhoma</t>
  </si>
  <si>
    <t>The Colony</t>
  </si>
  <si>
    <t>The Hills</t>
  </si>
  <si>
    <t>The Woodlands</t>
  </si>
  <si>
    <t>Thompsons</t>
  </si>
  <si>
    <t>Thorntonville</t>
  </si>
  <si>
    <t>Thrall</t>
  </si>
  <si>
    <t>Tierra Grande</t>
  </si>
  <si>
    <t>Tierra Verde</t>
  </si>
  <si>
    <t>Tiki Island</t>
  </si>
  <si>
    <t>Timbercreek Canyon</t>
  </si>
  <si>
    <t>Timberwood Park</t>
  </si>
  <si>
    <t>Tioga</t>
  </si>
  <si>
    <t>Tolar</t>
  </si>
  <si>
    <t>Tom Bean</t>
  </si>
  <si>
    <t>Tomball</t>
  </si>
  <si>
    <t>Tradewinds</t>
  </si>
  <si>
    <t>Travis Ranch</t>
  </si>
  <si>
    <t>Trophy Club</t>
  </si>
  <si>
    <t>Troup</t>
  </si>
  <si>
    <t>Troy</t>
  </si>
  <si>
    <t>Tuscola</t>
  </si>
  <si>
    <t>Tye</t>
  </si>
  <si>
    <t>Union Grove</t>
  </si>
  <si>
    <t>Union Valley</t>
  </si>
  <si>
    <t>University Park</t>
  </si>
  <si>
    <t>Valentine</t>
  </si>
  <si>
    <t>Valley View</t>
  </si>
  <si>
    <t>Van Alstyne</t>
  </si>
  <si>
    <t>Vanderbilt</t>
  </si>
  <si>
    <t>Vega</t>
  </si>
  <si>
    <t>Venus</t>
  </si>
  <si>
    <t>Vidor</t>
  </si>
  <si>
    <t>Villa Pancho</t>
  </si>
  <si>
    <t>Villa Verde</t>
  </si>
  <si>
    <t>Volente</t>
  </si>
  <si>
    <t>Von Ormy</t>
  </si>
  <si>
    <t>Waco</t>
  </si>
  <si>
    <t>Wake Village</t>
  </si>
  <si>
    <t>Wallis</t>
  </si>
  <si>
    <t>Watauga</t>
  </si>
  <si>
    <t>Waxahachie</t>
  </si>
  <si>
    <t>Weatherford</t>
  </si>
  <si>
    <t>Webberville</t>
  </si>
  <si>
    <t>Webster</t>
  </si>
  <si>
    <t>Weir</t>
  </si>
  <si>
    <t>Wells Branch</t>
  </si>
  <si>
    <t>Weslaco</t>
  </si>
  <si>
    <t>West Columbia</t>
  </si>
  <si>
    <t>West Lake Hills</t>
  </si>
  <si>
    <t>West Odessa</t>
  </si>
  <si>
    <t>West Orange</t>
  </si>
  <si>
    <t>West Sharyland</t>
  </si>
  <si>
    <t>West Tawakoni</t>
  </si>
  <si>
    <t>West University Place</t>
  </si>
  <si>
    <t>Westbrook</t>
  </si>
  <si>
    <t>Western Lake</t>
  </si>
  <si>
    <t>Westlake</t>
  </si>
  <si>
    <t>Westminster</t>
  </si>
  <si>
    <t>Weston</t>
  </si>
  <si>
    <t>Weston Lakes</t>
  </si>
  <si>
    <t>Westover Hills</t>
  </si>
  <si>
    <t>Westway</t>
  </si>
  <si>
    <t>Westworth Village</t>
  </si>
  <si>
    <t>White Deer</t>
  </si>
  <si>
    <t>White Oak</t>
  </si>
  <si>
    <t>White Settlement</t>
  </si>
  <si>
    <t>Whitehouse</t>
  </si>
  <si>
    <t>Whitesboro</t>
  </si>
  <si>
    <t>Whitewright</t>
  </si>
  <si>
    <t>Wichita Falls</t>
  </si>
  <si>
    <t>Wickett</t>
  </si>
  <si>
    <t>Wild Peach Village</t>
  </si>
  <si>
    <t>Wildwood</t>
  </si>
  <si>
    <t>Willis</t>
  </si>
  <si>
    <t>Willow Park</t>
  </si>
  <si>
    <t>Wilmer</t>
  </si>
  <si>
    <t>Wimberley</t>
  </si>
  <si>
    <t>Windcrest</t>
  </si>
  <si>
    <t>Windemere</t>
  </si>
  <si>
    <t>Windthorst</t>
  </si>
  <si>
    <t>Wink</t>
  </si>
  <si>
    <t>Winnie</t>
  </si>
  <si>
    <t>Winona</t>
  </si>
  <si>
    <t>Wixon Valley</t>
  </si>
  <si>
    <t>Wolfforth</t>
  </si>
  <si>
    <t>Woodbranch</t>
  </si>
  <si>
    <t>Woodcreek</t>
  </si>
  <si>
    <t>Woodloch</t>
  </si>
  <si>
    <t>Woodway</t>
  </si>
  <si>
    <t>Wyldwood</t>
  </si>
  <si>
    <t>Wylie</t>
  </si>
  <si>
    <t>Yorktown</t>
  </si>
  <si>
    <t>Zuehl</t>
  </si>
  <si>
    <t>Exhibit 1 (Utility Allowance Information)</t>
  </si>
  <si>
    <r>
      <rPr>
        <b/>
        <i/>
        <u/>
        <sz val="14"/>
        <color indexed="8"/>
        <rFont val="Calibri"/>
        <family val="2"/>
      </rPr>
      <t>Instructions:</t>
    </r>
    <r>
      <rPr>
        <sz val="11"/>
        <color theme="1"/>
        <rFont val="Calibri"/>
        <family val="2"/>
        <scheme val="minor"/>
      </rPr>
      <t xml:space="preserve">
</t>
    </r>
    <r>
      <rPr>
        <i/>
        <sz val="11"/>
        <color indexed="8"/>
        <rFont val="Calibri"/>
        <family val="2"/>
      </rPr>
      <t>Step 1:  Fill in Who Pays for each utility (select Owner or Tenant from the Drop Down Menu.
Step 2:  Fill in the Energy Source for each utility (Electric, Gas, Oil, etc.) from the Drop Down Menu.
Step 3:  Fill in the utility allowance for each utility (from your most recent approved/current back up documentation).
Step 4:  Fill in the type of allowance used for each &amp; the effective date. 
Step 5:  Attach a copy of your most recent approved or current back up documentation behind this tab.</t>
    </r>
    <r>
      <rPr>
        <sz val="11"/>
        <color theme="1"/>
        <rFont val="Calibri"/>
        <family val="2"/>
        <scheme val="minor"/>
      </rPr>
      <t xml:space="preserve">
</t>
    </r>
  </si>
  <si>
    <t>Utility</t>
  </si>
  <si>
    <t>Who Pays</t>
  </si>
  <si>
    <t>Energy Source</t>
  </si>
  <si>
    <t>0BR</t>
  </si>
  <si>
    <t>1BR</t>
  </si>
  <si>
    <t>2BR</t>
  </si>
  <si>
    <t>3BR</t>
  </si>
  <si>
    <t>4BR</t>
  </si>
  <si>
    <t>5BR</t>
  </si>
  <si>
    <t>Source of Utility Allowance &amp; Effective Date</t>
  </si>
  <si>
    <t>Heating</t>
  </si>
  <si>
    <t>Owner</t>
  </si>
  <si>
    <t>Electric</t>
  </si>
  <si>
    <t>Cooking</t>
  </si>
  <si>
    <t>Tenant</t>
  </si>
  <si>
    <t>Natural Gas</t>
  </si>
  <si>
    <t>Other Electric</t>
  </si>
  <si>
    <t>Propane</t>
  </si>
  <si>
    <t>Air Conditioning</t>
  </si>
  <si>
    <t>Oil</t>
  </si>
  <si>
    <t>Water Heater</t>
  </si>
  <si>
    <t>Other</t>
  </si>
  <si>
    <t>Water</t>
  </si>
  <si>
    <t>Sewer</t>
  </si>
  <si>
    <t>Trash</t>
  </si>
  <si>
    <t>flat fee</t>
  </si>
  <si>
    <t>other</t>
  </si>
  <si>
    <t>Did you attach a copy of the most recent approved or current back up documentation for your utility allowances?</t>
  </si>
  <si>
    <t>electric</t>
  </si>
  <si>
    <t>Landlord</t>
  </si>
  <si>
    <t>natural gas</t>
  </si>
  <si>
    <t>propane</t>
  </si>
  <si>
    <t>oil</t>
  </si>
  <si>
    <t>Exhibit 2 (Utility Allowance Back Up Documentation)</t>
  </si>
  <si>
    <t xml:space="preserve">Development Name: </t>
  </si>
  <si>
    <t>This information carries over from Exhibit 1 (UA)</t>
  </si>
  <si>
    <t># of Bedrooms</t>
  </si>
  <si>
    <t># of Baths</t>
  </si>
  <si>
    <t>Sq. Ft. Per Unit</t>
  </si>
  <si>
    <t>TDHCA MRB Units</t>
  </si>
  <si>
    <t>Unit Size (Net Rentable Sq. Ft.)</t>
  </si>
  <si>
    <t>Total Net Rentable Sq. Ft.</t>
  </si>
  <si>
    <t>Program Rent Limit</t>
  </si>
  <si>
    <t>Tenant Paid Utility Allow.</t>
  </si>
  <si>
    <t>Total Monthly Rent</t>
  </si>
  <si>
    <t>Other (Describe)</t>
  </si>
  <si>
    <t>Totals</t>
  </si>
  <si>
    <t>TOTAL</t>
  </si>
  <si>
    <t>Net Rentable Square Footage from Rent Schedule</t>
  </si>
  <si>
    <t>% of Total</t>
  </si>
  <si>
    <t>TC30%</t>
  </si>
  <si>
    <t>TC40%</t>
  </si>
  <si>
    <t>HOUSING</t>
  </si>
  <si>
    <t>TC50%</t>
  </si>
  <si>
    <t>TC60%</t>
  </si>
  <si>
    <t>TAX</t>
  </si>
  <si>
    <t>HTC LI Total</t>
  </si>
  <si>
    <t>TRUST</t>
  </si>
  <si>
    <t>CREDITS</t>
  </si>
  <si>
    <t>MR</t>
  </si>
  <si>
    <t>MR Total</t>
  </si>
  <si>
    <t>FUND</t>
  </si>
  <si>
    <t>TC Total</t>
  </si>
  <si>
    <t>MRB30%</t>
  </si>
  <si>
    <t>MRB40%</t>
  </si>
  <si>
    <t>MORTGAGE</t>
  </si>
  <si>
    <t>MRB50%</t>
  </si>
  <si>
    <t>HOME</t>
  </si>
  <si>
    <t>HOME LI Total</t>
  </si>
  <si>
    <t>MRB60%</t>
  </si>
  <si>
    <t>REVENUE</t>
  </si>
  <si>
    <t>MRB LI Total</t>
  </si>
  <si>
    <t>BOND</t>
  </si>
  <si>
    <t>HOME Total</t>
  </si>
  <si>
    <t>MRB Total</t>
  </si>
  <si>
    <t>OTHER</t>
  </si>
  <si>
    <t>Total # of Bedrooms</t>
  </si>
  <si>
    <t>0 BR</t>
  </si>
  <si>
    <t>1 BR</t>
  </si>
  <si>
    <t>2 BR</t>
  </si>
  <si>
    <t>3 BR</t>
  </si>
  <si>
    <t>4 BR</t>
  </si>
  <si>
    <t>5 BR</t>
  </si>
  <si>
    <t>TOTAL Units</t>
  </si>
  <si>
    <t>TC20%</t>
  </si>
  <si>
    <t>MRB20%</t>
  </si>
  <si>
    <t>30%/30%</t>
  </si>
  <si>
    <t>NHTF30%</t>
  </si>
  <si>
    <t>40%/40%</t>
  </si>
  <si>
    <t>LH/50%</t>
  </si>
  <si>
    <t>HH/60%</t>
  </si>
  <si>
    <t>TC70%</t>
  </si>
  <si>
    <t>MRB70%</t>
  </si>
  <si>
    <t>EO</t>
  </si>
  <si>
    <t>TC80%</t>
  </si>
  <si>
    <t>MRB80%</t>
  </si>
  <si>
    <t>Efficiency</t>
  </si>
  <si>
    <t>Asset Management Division</t>
  </si>
  <si>
    <t>Attn:</t>
  </si>
  <si>
    <t>Address:</t>
  </si>
  <si>
    <t>City/State/Zip:</t>
  </si>
  <si>
    <t>RE:</t>
  </si>
  <si>
    <t>Program Rent Approved:</t>
  </si>
  <si>
    <t>.</t>
  </si>
  <si>
    <t>The approval above is subject to the documentation submitted being true and correct.  Such approval does not guarantee compliance with the Department's rules in Subchapter F of the Uniform Multifamily Rules or otherwise absolve an Owner of any past, current, or future non-compliance related to Department rules, guidance, Compliance Monitoring visits, or any other rules or guidance to which the Development or its Owner may be subject.</t>
  </si>
  <si>
    <t>Questions about your Rent Request can be directed to your Asset Manager.  All other questions concerning questions related to utility allowances, rents, or other Compliance-related functions should be directed to Compliance Monitoring.  Contact information is at:</t>
  </si>
  <si>
    <t>The proposed program rents are approved as of the date this letter is signed.</t>
  </si>
  <si>
    <t>Sincerely,</t>
  </si>
  <si>
    <t>TDHCA File #:</t>
  </si>
  <si>
    <t>Reviewer:</t>
  </si>
  <si>
    <t>Request Rec'd Date:</t>
  </si>
  <si>
    <t>30 Day Deadline:</t>
  </si>
  <si>
    <t>NHTF</t>
  </si>
  <si>
    <t xml:space="preserve">Exhibit </t>
  </si>
  <si>
    <t>Required Item</t>
  </si>
  <si>
    <t>Comments</t>
  </si>
  <si>
    <t>Before you begin…</t>
  </si>
  <si>
    <t>Check to make sure the Rent Approval packet includes all required items:</t>
  </si>
  <si>
    <t>Rent Request Form</t>
  </si>
  <si>
    <t>Exhibit 1 (UA Information) is provided and complete</t>
  </si>
  <si>
    <t>Exhibit 2 (UA back up) is attached</t>
  </si>
  <si>
    <t>1 - Rent Request Form</t>
  </si>
  <si>
    <t>The Award's Commitment, Contract, or IDIS record shows an Award date of August 23, 2013 or later.</t>
  </si>
  <si>
    <t>The Utility Allowance method indicated is allowable for the program type under Subchapter F of the Rules.</t>
  </si>
  <si>
    <t>Exhibit 1</t>
  </si>
  <si>
    <t>2 - UA Information</t>
  </si>
  <si>
    <t>The Utility Allowance is calculated correctly based on the back up documentation submitted.</t>
  </si>
  <si>
    <t>Exhibit 2</t>
  </si>
  <si>
    <t>3 - UA Back up</t>
  </si>
  <si>
    <t>The UA back up provided is the appropriate information to be provided based on the method selected in the Rent Request Form.</t>
  </si>
  <si>
    <t>The Utility Allowance submitted is up to date (check the Compliance drive or CMTS attachments for any later versions)</t>
  </si>
  <si>
    <t>Exhibit 3</t>
  </si>
  <si>
    <t>4 - Rent Schedule</t>
  </si>
  <si>
    <t>Exhibit 4</t>
  </si>
  <si>
    <t>Exhibit 5</t>
  </si>
  <si>
    <t>Analysis</t>
  </si>
  <si>
    <t>7 - Analysis</t>
  </si>
  <si>
    <t xml:space="preserve">Before you complete this section: </t>
  </si>
  <si>
    <t>4) Run the Property Summary Tool for the property and cut and paste its most current year of AOFC data into the Property Summary_Current tab.</t>
  </si>
  <si>
    <t>Approval</t>
  </si>
  <si>
    <t>8 - Approving or Denying Rent Requests</t>
  </si>
  <si>
    <t>UNIT MIX/RENT SCHEDULE</t>
  </si>
  <si>
    <t>CALC AREA - DO NOT DELETE</t>
  </si>
  <si>
    <t>UA CALC AREA - DO NOT DELETE</t>
  </si>
  <si>
    <t>Y/N</t>
  </si>
  <si>
    <t>N/A</t>
  </si>
  <si>
    <t>LIHTC</t>
  </si>
  <si>
    <t>Rent Limit Tool</t>
  </si>
  <si>
    <t>Other Unit Designation Subsidy (i.e. USDA, HAP, PBV, Sec 8, PHU, etc.)</t>
  </si>
  <si>
    <t>LOCATION DATA</t>
  </si>
  <si>
    <t>UNIT DISTRIBUTION</t>
  </si>
  <si>
    <t>Cost Cert</t>
  </si>
  <si>
    <t>BR</t>
  </si>
  <si>
    <t>USDA</t>
  </si>
  <si>
    <t>HAP</t>
  </si>
  <si>
    <t>Sec 8</t>
  </si>
  <si>
    <t>PBV</t>
  </si>
  <si>
    <t>PHU</t>
  </si>
  <si>
    <t>MISC</t>
  </si>
  <si>
    <t># of PHU Units</t>
  </si>
  <si>
    <t xml:space="preserve">CITY:  </t>
  </si>
  <si>
    <t># Beds</t>
  </si>
  <si>
    <t># Units</t>
  </si>
  <si>
    <t>% Total</t>
  </si>
  <si>
    <t>Income</t>
  </si>
  <si>
    <t>Amend - Completed Construction</t>
  </si>
  <si>
    <t>HTF</t>
  </si>
  <si>
    <t>Eff</t>
  </si>
  <si>
    <t xml:space="preserve">COUNTY:  </t>
  </si>
  <si>
    <t>Amend - Under Construction</t>
  </si>
  <si>
    <t>MRB</t>
  </si>
  <si>
    <t>General Electricity (Other Electric)</t>
  </si>
  <si>
    <t>Application</t>
  </si>
  <si>
    <t>LH</t>
  </si>
  <si>
    <t>Cooling (AC)</t>
  </si>
  <si>
    <t xml:space="preserve">PROGRAM REGION:  </t>
  </si>
  <si>
    <t>Yes</t>
  </si>
  <si>
    <t>HH</t>
  </si>
  <si>
    <t>PIS Date:</t>
  </si>
  <si>
    <t>No</t>
  </si>
  <si>
    <t>Program Region</t>
  </si>
  <si>
    <t>COUNTIES</t>
  </si>
  <si>
    <t>PIS Dates</t>
  </si>
  <si>
    <t>Carryover Date:</t>
  </si>
  <si>
    <t>4% Housing Tax Credits</t>
  </si>
  <si>
    <t>12/1/2011 - 1/15/2012</t>
  </si>
  <si>
    <t>9% Housing Tax Credits</t>
  </si>
  <si>
    <t>1/16/2012 - 12/3/2012</t>
  </si>
  <si>
    <t>Tax-Exempt Bonds</t>
  </si>
  <si>
    <t>12/4/2012 - 1/17/2013</t>
  </si>
  <si>
    <t>UNIT MIX / MONTHLY RENT SCHEDULE</t>
  </si>
  <si>
    <t>1/18/2013 - 12/17/2013</t>
  </si>
  <si>
    <t>HTC</t>
  </si>
  <si>
    <t>Unit Mix</t>
  </si>
  <si>
    <t>DEVELOPMENT OWNER'S
PRO FORMA RENTS</t>
  </si>
  <si>
    <t>TDHCA
PRO FORMA RENTS</t>
  </si>
  <si>
    <t>MARKET RENTS</t>
  </si>
  <si>
    <t>UNIT MIX CALC AREA - DO NOT DELETE</t>
  </si>
  <si>
    <t>12/18/2013 - 1/31/2014</t>
  </si>
  <si>
    <t>Agua Dulce</t>
  </si>
  <si>
    <t>Type</t>
  </si>
  <si>
    <t>Gross Rent</t>
  </si>
  <si>
    <t>#
Units</t>
  </si>
  <si>
    <t>#
Beds</t>
  </si>
  <si>
    <t>#
Baths</t>
  </si>
  <si>
    <t>NRA</t>
  </si>
  <si>
    <t>Gross
Rent</t>
  </si>
  <si>
    <t>Tenant
Pd UA's
(Verified)</t>
  </si>
  <si>
    <t>Max Net Program Rent</t>
  </si>
  <si>
    <t>Delta to
Max Program</t>
  </si>
  <si>
    <t>Rent per NRA</t>
  </si>
  <si>
    <t>Net Rent per Unit</t>
  </si>
  <si>
    <t>Rent per Unit</t>
  </si>
  <si>
    <t>Market Rent</t>
  </si>
  <si>
    <t>TDHCA
Savings to Market</t>
  </si>
  <si>
    <t>Program Rents Override</t>
  </si>
  <si>
    <t>HOME Gross Rent Tool</t>
  </si>
  <si>
    <t>MRB Gross Rent Tool</t>
  </si>
  <si>
    <t>Other Gross Rent Tool</t>
  </si>
  <si>
    <t>WS&amp;T/ UNIT</t>
  </si>
  <si>
    <t>TOTAL TENANT PD UTIL</t>
  </si>
  <si>
    <t>UA Adjustment per Unit</t>
  </si>
  <si>
    <t>Utility Adjustment</t>
  </si>
  <si>
    <t>Applicable Fraction Calc</t>
  </si>
  <si>
    <t>max Program</t>
  </si>
  <si>
    <t>Applicant</t>
  </si>
  <si>
    <t>Greater of Program or Applicant</t>
  </si>
  <si>
    <t>Rate on market unit</t>
  </si>
  <si>
    <t>Final TDHCA Rent (RBS)</t>
  </si>
  <si>
    <t>Final TDHCA Rent (DUT)</t>
  </si>
  <si>
    <t>Housing Trust Fund</t>
  </si>
  <si>
    <t>2/1/2014 - 3/5/2015</t>
  </si>
  <si>
    <t>3/6/2015 - 4/20/2015</t>
  </si>
  <si>
    <t>4/21/2015 - 3/27/2016</t>
  </si>
  <si>
    <t>3/28/2016 – 5/12/2016</t>
  </si>
  <si>
    <t>5/13/2016 - 4/13/2017</t>
  </si>
  <si>
    <t>4/14/2017 - 5/29/2017</t>
  </si>
  <si>
    <t>5/30/2017 - 3/31/2018</t>
  </si>
  <si>
    <t>4/1/2018 - 5/16/2018</t>
  </si>
  <si>
    <t>5/17/2018 - 4/23/2019</t>
  </si>
  <si>
    <t>4/24/2019 - 6/8/2019</t>
  </si>
  <si>
    <t>On or After 6/9/2019</t>
  </si>
  <si>
    <t xml:space="preserve"> </t>
  </si>
  <si>
    <t>N/A - (For HOME, NSP or National HTF only)</t>
  </si>
  <si>
    <t>Arroyo Colorado Estates</t>
  </si>
  <si>
    <t>Beach City</t>
  </si>
  <si>
    <t>TOTALS / AVERAGES:</t>
  </si>
  <si>
    <t>ANNUAL POTENTIAL GROSS RENT:</t>
  </si>
  <si>
    <t>#Units</t>
  </si>
  <si>
    <t>Chula Vista</t>
  </si>
  <si>
    <t>Chula Vista (Cameron</t>
  </si>
  <si>
    <t>Clarksville City</t>
  </si>
  <si>
    <t>Corral City</t>
  </si>
  <si>
    <t>Hillcrest village</t>
  </si>
  <si>
    <t>Lakeside (Tarrant)</t>
  </si>
  <si>
    <t>Lakeside City</t>
  </si>
  <si>
    <t>Lindsay</t>
  </si>
  <si>
    <t>Los Fresnos</t>
  </si>
  <si>
    <t>Mc Allen</t>
  </si>
  <si>
    <t>Mesquite</t>
  </si>
  <si>
    <t>Mountain City</t>
  </si>
  <si>
    <t>Nurillo</t>
  </si>
  <si>
    <t>Oak Ridge</t>
  </si>
  <si>
    <t>Providence</t>
  </si>
  <si>
    <t>Rancho Viejo</t>
  </si>
  <si>
    <t>Reno</t>
  </si>
  <si>
    <t>San Juan</t>
  </si>
  <si>
    <t>Spring Valley</t>
  </si>
  <si>
    <t>St. Paul</t>
  </si>
  <si>
    <t>Tiki Island village</t>
  </si>
  <si>
    <t>Universal City</t>
  </si>
  <si>
    <t>Vinton village</t>
  </si>
  <si>
    <t>Warren City</t>
  </si>
  <si>
    <t>Webberville village</t>
  </si>
  <si>
    <t/>
  </si>
  <si>
    <t>Low</t>
  </si>
  <si>
    <t>High</t>
  </si>
  <si>
    <t>Use the list of links or goto link navigation</t>
  </si>
  <si>
    <t>Link navigation below</t>
  </si>
  <si>
    <t>Project:</t>
  </si>
  <si>
    <t>Instructions</t>
  </si>
  <si>
    <t>Instructions:</t>
  </si>
  <si>
    <t>Goto footnotes</t>
  </si>
  <si>
    <t>(1) Choose the county in which your project is located.</t>
  </si>
  <si>
    <t>Goto Income table</t>
  </si>
  <si>
    <t>(2) If your project is located within the boundaries of one of the designated places listed in the drop down menu then make the appropriate selection. If the location is not listed, then choose the "Not Listed" option.</t>
  </si>
  <si>
    <t>Go to Rent Limits Table</t>
  </si>
  <si>
    <t>(3) Please select the financing applicable for your project. Units financed with HOME, NSP, or tax exempt bonds and 4% tax credits are not eligible to use the National Non-Metro limits.</t>
  </si>
  <si>
    <t>(4) Choose the date the first building in the project (as defined on line 8b of the 8609) was placed in service or for State Housing Trust Fund, the date of your LURA. For HOME, NSP or National Housing Trust Fund, select "N/A."</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</si>
  <si>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</si>
  <si>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HOME/NSP Rent Only:</t>
  </si>
  <si>
    <t>2009 nonrural</t>
  </si>
  <si>
    <t>2010 nonrural</t>
  </si>
  <si>
    <t>2011 Nonrural</t>
  </si>
  <si>
    <t>2012 Nonrural</t>
  </si>
  <si>
    <t>2014 Nonrural</t>
  </si>
  <si>
    <t>2015 Nonrural</t>
  </si>
  <si>
    <t>2016 Nonrural</t>
  </si>
  <si>
    <t>On or Before 6/5/2016</t>
  </si>
  <si>
    <t>Before 12-31-2008</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</si>
  <si>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</si>
  <si>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(1) County:</t>
  </si>
  <si>
    <t>INCOME LIMITS</t>
  </si>
  <si>
    <t>On or After 6/6/2016</t>
  </si>
  <si>
    <t>1/1/2009 - 5/13/2010</t>
  </si>
  <si>
    <t>5/14/2010 - 6/28/2010</t>
  </si>
  <si>
    <r>
      <t>(2) Place:</t>
    </r>
    <r>
      <rPr>
        <vertAlign val="superscript"/>
        <sz val="11"/>
        <color indexed="8"/>
        <rFont val="Calibri"/>
        <family val="2"/>
      </rPr>
      <t>2</t>
    </r>
  </si>
  <si>
    <t>AMFI %</t>
  </si>
  <si>
    <t>Number of Household Members</t>
  </si>
  <si>
    <t>6/29/2010 - 5/30/2011</t>
  </si>
  <si>
    <t>5/31/2011 - 7/15/2011</t>
  </si>
  <si>
    <t>7/16/2011 - 11/31/2011</t>
  </si>
  <si>
    <t>(3) Financing:</t>
  </si>
  <si>
    <t>RENT LIMITS</t>
  </si>
  <si>
    <t>Number of Bedrooms</t>
  </si>
  <si>
    <t>On or After  5/13/2016</t>
  </si>
  <si>
    <t>(6) For HOME/NSP ONLY:</t>
  </si>
  <si>
    <t>N/A - (For HOME or NSP only)</t>
  </si>
  <si>
    <t>New leases and lease renewals (including month to month leases):</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</si>
  <si>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</si>
  <si>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</si>
  <si>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of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</si>
  <si>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</si>
  <si>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</si>
  <si>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Go to Income and Rent tables</t>
  </si>
  <si>
    <t>AMFI</t>
  </si>
  <si>
    <t>INCOME</t>
  </si>
  <si>
    <t>INCOME USED FOR RENT</t>
  </si>
  <si>
    <t>Carryover</t>
  </si>
  <si>
    <t>PIS</t>
  </si>
  <si>
    <t>RENT</t>
  </si>
  <si>
    <t>REGULAR</t>
  </si>
  <si>
    <t>HERA SPECIAL</t>
  </si>
  <si>
    <t>RURAL?</t>
  </si>
  <si>
    <t>RURAL</t>
  </si>
  <si>
    <t>45 day period after release of limits</t>
  </si>
  <si>
    <t>1/16/2012 - 12/10/2012</t>
  </si>
  <si>
    <t>On or After 5/13/2016</t>
  </si>
  <si>
    <t>ENTER NEW ROWS ABOVE THIS LINE.</t>
  </si>
  <si>
    <t>César Chávez</t>
  </si>
  <si>
    <t>MEDIAN</t>
  </si>
  <si>
    <t>National Non-Metro (rural)</t>
  </si>
  <si>
    <t>Iowa Colony Village</t>
  </si>
  <si>
    <t xml:space="preserve"> HOME</t>
  </si>
  <si>
    <t>2016Income</t>
  </si>
  <si>
    <t>2015 RENT (6/1/2015)</t>
  </si>
  <si>
    <t>2016 RENT (6/6/2016)</t>
  </si>
  <si>
    <t>2012 NSP</t>
  </si>
  <si>
    <t>2016 Income</t>
  </si>
  <si>
    <t>N/A NSP Rents running off of above HOME charts. This section only applicable for income limit changes.</t>
  </si>
  <si>
    <t>2019 Area Median Income:</t>
  </si>
  <si>
    <t>Latest AOFC Financials</t>
  </si>
  <si>
    <t>Part D Financials as of (YYYY)</t>
  </si>
  <si>
    <t>Potential Gross Rental Income</t>
  </si>
  <si>
    <t>Secondary Income</t>
  </si>
  <si>
    <t>Other non-rental income</t>
  </si>
  <si>
    <t>Potential Gross Income</t>
  </si>
  <si>
    <t>Vacancy &amp; Collection Loss</t>
  </si>
  <si>
    <t>Rental Concessions</t>
  </si>
  <si>
    <t>Loss from non-income units</t>
  </si>
  <si>
    <t>Effective Gross Income</t>
  </si>
  <si>
    <t>Accounting</t>
  </si>
  <si>
    <t>Advertising</t>
  </si>
  <si>
    <t>Legal &amp; Consulting</t>
  </si>
  <si>
    <t>Leased Equipment</t>
  </si>
  <si>
    <t>Postage &amp; Office Supplies</t>
  </si>
  <si>
    <t>Telephone</t>
  </si>
  <si>
    <t>License, Meetings, Dues</t>
  </si>
  <si>
    <t>Other office Expenses</t>
  </si>
  <si>
    <t>Miscellaneous</t>
  </si>
  <si>
    <t>Total General &amp; Admin</t>
  </si>
  <si>
    <t>Management Fees</t>
  </si>
  <si>
    <t>Management</t>
  </si>
  <si>
    <t>Maintenance</t>
  </si>
  <si>
    <t>Total Payroll, Taxes, Benefits</t>
  </si>
  <si>
    <t>Elevator</t>
  </si>
  <si>
    <t>Exterminating</t>
  </si>
  <si>
    <t>Grounds</t>
  </si>
  <si>
    <t>Make-ready</t>
  </si>
  <si>
    <t>Repairs</t>
  </si>
  <si>
    <t>Pool</t>
  </si>
  <si>
    <t>Total Repairs &amp; Maintenance</t>
  </si>
  <si>
    <t>Electrical</t>
  </si>
  <si>
    <t>Other Fuel</t>
  </si>
  <si>
    <t>Garbage/Trash</t>
  </si>
  <si>
    <t>Water &amp; Sewer</t>
  </si>
  <si>
    <t>Total Utilities</t>
  </si>
  <si>
    <t>Annual Property Insurance</t>
  </si>
  <si>
    <t>Real Property Tax</t>
  </si>
  <si>
    <t>Personal Property Tax</t>
  </si>
  <si>
    <t>Replacement Reserves</t>
  </si>
  <si>
    <t>Cable TV</t>
  </si>
  <si>
    <t>Supportive Services</t>
  </si>
  <si>
    <t>Compliance Fees</t>
  </si>
  <si>
    <t>Security Fees</t>
  </si>
  <si>
    <t>Total Other Expenses</t>
  </si>
  <si>
    <t>Total Annual Expenses</t>
  </si>
  <si>
    <t>NOI</t>
  </si>
  <si>
    <t>First Lien Debt Service</t>
  </si>
  <si>
    <t>Second Lien Debt Service</t>
  </si>
  <si>
    <t>Thrid Lien Debt Service</t>
  </si>
  <si>
    <t>Total Annual Debt Service</t>
  </si>
  <si>
    <t>Cash Flow</t>
  </si>
  <si>
    <t>DCR</t>
  </si>
  <si>
    <t>Expense to Income Ratio</t>
  </si>
  <si>
    <t>Capital Improvements</t>
  </si>
  <si>
    <t>Latest AOFC Financials (w/Proposed Rents)</t>
  </si>
  <si>
    <t>Area Median Income:</t>
  </si>
  <si>
    <t>APPLICABLE PROGRAM RENT</t>
  </si>
  <si>
    <t>Exhibit 3 (Rent Schedule) is provided and is complete</t>
  </si>
  <si>
    <t xml:space="preserve">Based solely on a review of the documentation submitted, the Department has determined that the proposed rents &amp; utility allowances are either:  1) Approved by HUD, 2) Are at or below the maximum rent limits for the place and county specified, or 3) At the limit specified by another program type (e.g., USDA), and are approved for use.*  </t>
  </si>
  <si>
    <r>
      <t>*</t>
    </r>
    <r>
      <rPr>
        <i/>
        <sz val="11"/>
        <color theme="1"/>
        <rFont val="Calibri"/>
        <family val="2"/>
      </rPr>
      <t xml:space="preserve">As a reminder, 24 CFR 92.252 (b)(2) of the HOME Final Rule specifies that Low HOME rents cannot exceed 30% of the the family's adjusted income.  Therefore, if the unit receives Federal or State project-based rental subsidy and the very low-income family pays as a contribution toward rent not more than 30 percent of the family's adjusted income, then the maximum rent (i.e., tenant contribution plus project-based rental subsidy) is the rent allowable under the Federal or State project-based rental subsidy program. </t>
    </r>
  </si>
  <si>
    <t xml:space="preserve">5 - Rent Roll </t>
  </si>
  <si>
    <t>6 - Current Operating  Statement</t>
  </si>
  <si>
    <t xml:space="preserve">The total number of units matches the property profile in CMTS.  </t>
  </si>
  <si>
    <t>Exhibit 4 (Rent Roll) is provided and is complete</t>
  </si>
  <si>
    <t xml:space="preserve">Exhibit 5 (Operating Statement) is provided </t>
  </si>
  <si>
    <t>Exhibit 4 (Current Rent Roll)</t>
  </si>
  <si>
    <t>A Current 12-Month Trailing Operating Statement</t>
  </si>
  <si>
    <t>Exhibit 5 (Operating Statement)</t>
  </si>
  <si>
    <t xml:space="preserve">Current Operating Statement must be provided in 12-month trailing format.  </t>
  </si>
  <si>
    <t>The Rent Roll provided is for the most current full month.</t>
  </si>
  <si>
    <t>The Rent Roll must include the following information for all units:</t>
  </si>
  <si>
    <t>1)</t>
  </si>
  <si>
    <t>2)</t>
  </si>
  <si>
    <t>3)</t>
  </si>
  <si>
    <t>4)</t>
  </si>
  <si>
    <t>5)</t>
  </si>
  <si>
    <t>Unit Type;</t>
  </si>
  <si>
    <t>Income/Rent Set-Asides;</t>
  </si>
  <si>
    <t>Lease Status (Occupied or Vacant);</t>
  </si>
  <si>
    <t>Rental Rate;</t>
  </si>
  <si>
    <t>6)</t>
  </si>
  <si>
    <t>Rental Subsidy Information; and</t>
  </si>
  <si>
    <t>Total Tenant Paid Rents.</t>
  </si>
  <si>
    <t xml:space="preserve">Is the Owner using the correct gross rents for the Program Type?  If any Program units exceed the maximum rent limit for the unit type, contact Owner to discuss.  </t>
  </si>
  <si>
    <t>Did the Owner accurately calculate the correct Utility Allowances?  If an incorrect utiltiy allowance schedule was used or not calculated correctly, contact Owner to discuss.</t>
  </si>
  <si>
    <t>The set asides entered are correct under the program for which the rent approval is being requested (HOME, TCAP-RF, NSP, or NHTF)</t>
  </si>
  <si>
    <t>TCAP-RF</t>
  </si>
  <si>
    <t xml:space="preserve">Are maximum rents being requested for all Program set aside units or are they limited by another program set aside (eg., USDA, HAP, etc.).  If not, are maximum rents being requested for all Program units at or below 50% AMI?  If the rents requested for the Program units at or below 50% AMI, follow instructions in Analysis section below.  </t>
  </si>
  <si>
    <t xml:space="preserve">Does the rent roll support that the property is achieving at least 90% occupancy or does the operating statement support that the property is cash flowing with an occupancy rate below 90%?  </t>
  </si>
  <si>
    <t>Does the operating statment indicate the property has positive cash flow?</t>
  </si>
  <si>
    <t>Compliance:</t>
  </si>
  <si>
    <t>Feasibility:</t>
  </si>
  <si>
    <t xml:space="preserve">Is the Owner requesting the maximum rent limits for the Program set-aside units at of below 50% AMI or can the property demonstrate feasiblility with the lower rents requested?   </t>
  </si>
  <si>
    <t>Is the development beyond its lease-up phase?  If not, disregard the remaining questions in the Feasibility section.</t>
  </si>
  <si>
    <t>Q:\Enforcement\Monthly Delinquency Reports\Compliance Reports</t>
  </si>
  <si>
    <t xml:space="preserve">Check to following report to confirm there are no outstanding fees owed: </t>
  </si>
  <si>
    <r>
      <t xml:space="preserve">If the Owner has requested the maximum rents for the Program set-aside units and has met the requirement in the Compliance section above, you can approve the rent request.  </t>
    </r>
    <r>
      <rPr>
        <b/>
        <sz val="10"/>
        <rFont val="Calibri"/>
        <family val="2"/>
        <scheme val="minor"/>
      </rPr>
      <t xml:space="preserve">However, if the development does not demonstrate that it is financially feasible, contact the Owner to discuss the the issues that are negatively affecting the property.  For example, if the property is not cash flowing and the rents are below the maximum limits, confirm with Owner if the rents are within a reasonable range based on area comps, market studies, or other factors that can be explained.  If the property is having an occupancy issue, contact the Owner to discuss what the issues are that are contributing to the high vacancy rate.  </t>
    </r>
  </si>
  <si>
    <t>Did you enter and close the activity in the AM DB and ensure all data is completed?</t>
  </si>
  <si>
    <t>Did you sign and attach the approval letter in the property's CMTS attachments and send a copy back to the Owner for their records?  If a denial was issued, was the denial discussed with the Owner and an official denial letter uploaded?</t>
  </si>
  <si>
    <r>
      <rPr>
        <sz val="11"/>
        <rFont val="Calibri"/>
        <family val="2"/>
        <scheme val="minor"/>
      </rPr>
      <t xml:space="preserve">24 CFR 92.252(f)(2) of the HOME Final Rule states: </t>
    </r>
    <r>
      <rPr>
        <i/>
        <sz val="11"/>
        <rFont val="Calibri"/>
        <family val="2"/>
        <scheme val="minor"/>
      </rPr>
      <t xml:space="preserve">
The participating jurisdiction must provide project owners with information on updated HOME rent limits so that rents may be adjusted (not to exceed the maximum HOME rent limits in paragraph (f)(1) of this section) in accordance with the written agreement between the participating jurisdiction and the owner. Owners must annually provide the participating jurisdiction with information on rents and occupancy of HOME-assisted units to demonstrate compliance with this section. The participating jurisdiction must review rents for compliance and approve or disapprove them every year.</t>
    </r>
  </si>
  <si>
    <r>
      <rPr>
        <sz val="11"/>
        <rFont val="Calibri"/>
        <family val="2"/>
        <scheme val="minor"/>
      </rPr>
      <t>24 CFR 92.504(d)(2) of the HOME Final Rule states:</t>
    </r>
    <r>
      <rPr>
        <i/>
        <sz val="11"/>
        <rFont val="Calibri"/>
        <family val="2"/>
        <scheme val="minor"/>
      </rPr>
      <t xml:space="preserve">
During the period of affordability, the participating jurisdiction must examine at least annually the financial condition of HOME-assisted rental projects with 10 units or more to determine the continued financial viability of the housing and must take actions to correct problems, to the extent feasible.</t>
    </r>
  </si>
  <si>
    <r>
      <t xml:space="preserve">§10.400 of the Post Award and Asset Management Requirements states:
</t>
    </r>
    <r>
      <rPr>
        <i/>
        <sz val="11"/>
        <color theme="1"/>
        <rFont val="Calibri"/>
        <family val="2"/>
        <scheme val="minor"/>
      </rPr>
      <t xml:space="preserve">(a) The purpose of this subchapter is to establish the requirements governing the post award and asset management activities associated with awards of multifamily Development assistance pursuant to Tex. Gov't Code, Chapter 2306 and its regulation of multifamily funding provided through the Texas Department of Housing and Community Affairs (the "Department") as authorized by the legislature. This subchapter is designed to ensure that Developers and Development Owners of low-income Developments that are financed or otherwise funded through the Department maintain safe, decent and affordable housing for the term of the affordability period. Therefore, unless otherwise indicated in the specific section of this subchapter, any uncorrected issues of noncompliance outside of the corrective action period or outstanding fees (related to the Development subject to the request) owed to the Department, must be resolved to the satisfaction of the Department before a request for any post award activity described in this subchapter will be acted upon. </t>
    </r>
  </si>
  <si>
    <t xml:space="preserve">Does the Property Summary support at least a 1.15 DCR with the requested rents on the Program set-aside units?  </t>
  </si>
  <si>
    <t>(Title)</t>
  </si>
  <si>
    <t>(Date)</t>
  </si>
  <si>
    <t xml:space="preserve">Is the Owner current on the MFDL payments based on records in MITAS?  Have deferrals recently been requested?  </t>
  </si>
  <si>
    <t>Confirm there are no issues of noncompliance outside the corrective action period.</t>
  </si>
  <si>
    <t>Jessica Perez</t>
  </si>
  <si>
    <t>Karen Curtice</t>
  </si>
  <si>
    <t>Lucy Weber</t>
  </si>
  <si>
    <t>Stephanie Givens</t>
  </si>
  <si>
    <t xml:space="preserve">Attach documentation to support the "Utility Allowance" estimate used in completing the Rent Schedule.  If a method is used that requires Department review, attach the most recent letter issued from the Compliance Division approving the allowance.  The exhibit must clearly indicate which utility costs are included in the estimate.  If using a HUD or USDA approved utility allowance, provide the most recent approved rent and utility allowance schedule approved by HUD or USDA.  </t>
  </si>
  <si>
    <t xml:space="preserve">Is occupancy rate identified?  If not, determine occupancy status. </t>
  </si>
  <si>
    <t>PLEASE COMPLETE ALL FIELDS.</t>
  </si>
  <si>
    <t>On or Before 5/31/2021</t>
  </si>
  <si>
    <t>2022 Area Median Income:</t>
  </si>
  <si>
    <t>On or After 6/1/2021</t>
  </si>
  <si>
    <t>(4) Project PIS Date:</t>
  </si>
  <si>
    <t>(5) Carryover / Determination Notice / Subaward Agreement Date:</t>
  </si>
  <si>
    <t>6/9/2019 - 3/31/2020</t>
  </si>
  <si>
    <t>5/17/2020 - 3/31/2021</t>
  </si>
  <si>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</si>
  <si>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5/17/2021 - 4/17/2022</t>
  </si>
  <si>
    <t>3. For Housing Trust Fund, select the date of the Land Use Restriction Agreement. For HOME, NSP, or National Housing Trust Fund, select 'N/A'.</t>
  </si>
  <si>
    <t>On or After 6/2/2022</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</si>
  <si>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</si>
  <si>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Appleby</t>
  </si>
  <si>
    <t>Archer City</t>
  </si>
  <si>
    <t>Bailey's Prairie</t>
  </si>
  <si>
    <t>Balmorhea</t>
  </si>
  <si>
    <t>Before 12-31-200830</t>
  </si>
  <si>
    <t>1/1/2009 - 5/13/201030</t>
  </si>
  <si>
    <t>6/29/2010 - 5/30/201130</t>
  </si>
  <si>
    <t>Bear Creek</t>
  </si>
  <si>
    <t>Chula Vista (Cameron County)</t>
  </si>
  <si>
    <t>Big Thicket Lake Estates (Liberty County)</t>
  </si>
  <si>
    <t>Before 12-31-200840</t>
  </si>
  <si>
    <t>1/1/2009 - 5/13/201040</t>
  </si>
  <si>
    <t>6/29/2010 - 5/30/201140</t>
  </si>
  <si>
    <t>Bonham</t>
  </si>
  <si>
    <t>Bonney</t>
  </si>
  <si>
    <t>Boling</t>
  </si>
  <si>
    <t>5/30/2017 -3/31/2018</t>
  </si>
  <si>
    <t>initially published with the 1, 2 &amp; 6 person HH &gt; by $50</t>
  </si>
  <si>
    <t>Browndell</t>
  </si>
  <si>
    <t>initially published with the 1, 5 &amp; 6 person HH &gt; by $50</t>
  </si>
  <si>
    <t>Buffalo Springs</t>
  </si>
  <si>
    <t>Before 12-31-200850</t>
  </si>
  <si>
    <t>1/1/2009 - 5/13/201050</t>
  </si>
  <si>
    <t>6/29/2010 - 5/30/201150</t>
  </si>
  <si>
    <t>Buna</t>
  </si>
  <si>
    <t>originally published with 1,2 &amp; 6 person limits &gt; $50 HUD's FAQ- corrected 5/2/2017</t>
  </si>
  <si>
    <t>Callender Lake</t>
  </si>
  <si>
    <t>originally published with 1, 5, 6 &amp; 7 person limits &gt; $50 HUD's FAQ- corrected 5/2/2017</t>
  </si>
  <si>
    <t>Canton</t>
  </si>
  <si>
    <t>Cedar Point</t>
  </si>
  <si>
    <t>Before 12-31-200860</t>
  </si>
  <si>
    <t>1/1/2009 - 5/13/201060</t>
  </si>
  <si>
    <t>6/29/2010 - 5/30/201160</t>
  </si>
  <si>
    <t>Cinco Ranch (Fort Bend County)</t>
  </si>
  <si>
    <t xml:space="preserve">César Chávez </t>
  </si>
  <si>
    <t>Cinco Ranch (Harris County)</t>
  </si>
  <si>
    <t>Clarksville City (Gregg County)</t>
  </si>
  <si>
    <t>Clarksville City (Upshur County)</t>
  </si>
  <si>
    <t>Chireno</t>
  </si>
  <si>
    <t>Before 12-31-200880</t>
  </si>
  <si>
    <t>1/1/2009 - 5/13/201080</t>
  </si>
  <si>
    <t>6/29/2010 - 5/30/201180</t>
  </si>
  <si>
    <t>Como</t>
  </si>
  <si>
    <t>deCordova</t>
  </si>
  <si>
    <t>Cumby</t>
  </si>
  <si>
    <t>Denver City</t>
  </si>
  <si>
    <t>Cushing</t>
  </si>
  <si>
    <t>Dodd City</t>
  </si>
  <si>
    <t>4-person 50% Limit:</t>
  </si>
  <si>
    <t>4-person 50% Limit</t>
  </si>
  <si>
    <t>2021 Income</t>
  </si>
  <si>
    <t>Dublin</t>
  </si>
  <si>
    <t>2020 RENT (effective 6/1/2021)- use ON or BEFORE 5/31/2021</t>
  </si>
  <si>
    <t>2021 RENT (6/1/2021)</t>
  </si>
  <si>
    <t>Los Fresnos (Cameron County)</t>
  </si>
  <si>
    <t>East Bernard</t>
  </si>
  <si>
    <t>Falls City</t>
  </si>
  <si>
    <t>Edgewood</t>
  </si>
  <si>
    <t>Edom</t>
  </si>
  <si>
    <t>Elbert</t>
  </si>
  <si>
    <t>El Campo</t>
  </si>
  <si>
    <t>2018 NHTF</t>
  </si>
  <si>
    <t>2021 Rent</t>
  </si>
  <si>
    <t>Evadale</t>
  </si>
  <si>
    <t>Garden City</t>
  </si>
  <si>
    <t>George West</t>
  </si>
  <si>
    <t>Fruitvale</t>
  </si>
  <si>
    <t>Grays Prairie</t>
  </si>
  <si>
    <t>Hallsville</t>
  </si>
  <si>
    <t>Garrison</t>
  </si>
  <si>
    <t>Grand Saline</t>
  </si>
  <si>
    <t>Honey Grove</t>
  </si>
  <si>
    <t>Horseshoe Bay (Burnet County)</t>
  </si>
  <si>
    <t>Hereford</t>
  </si>
  <si>
    <t>Iowa Colony</t>
  </si>
  <si>
    <t>Ivanhoe</t>
  </si>
  <si>
    <t>Johnson City</t>
  </si>
  <si>
    <t>Horseshoe Bay (Llano County)</t>
  </si>
  <si>
    <t>Jones Creek</t>
  </si>
  <si>
    <t>Hungerford</t>
  </si>
  <si>
    <t>Iago</t>
  </si>
  <si>
    <t>La Paloma Addition</t>
  </si>
  <si>
    <t>La Paloma-Lost Creek</t>
  </si>
  <si>
    <t>Ladonia</t>
  </si>
  <si>
    <t>Lago Vista (Travis County)</t>
  </si>
  <si>
    <t>Lake City</t>
  </si>
  <si>
    <t>Lake Colorado City</t>
  </si>
  <si>
    <t>Lake Medina Shores (Bandera County)</t>
  </si>
  <si>
    <t>Lake Medina Shores (Medina County)</t>
  </si>
  <si>
    <t>Lake Tanglewood</t>
  </si>
  <si>
    <t>Kirbyville</t>
  </si>
  <si>
    <t>Leonard</t>
  </si>
  <si>
    <t>Lindsay (Cooke County)</t>
  </si>
  <si>
    <t>Lefors</t>
  </si>
  <si>
    <t>Martinez</t>
  </si>
  <si>
    <t>Liberty City (Gregg County)</t>
  </si>
  <si>
    <t>Lindsay (Reeves County)</t>
  </si>
  <si>
    <t>Mission Bend (Fort Bend County)</t>
  </si>
  <si>
    <t>Mission Bend (Harris County)</t>
  </si>
  <si>
    <t>Louise</t>
  </si>
  <si>
    <t>Mustang Ridge (Bastrop County)</t>
  </si>
  <si>
    <t>Mustang Ridge (Caldwell County)</t>
  </si>
  <si>
    <t>Mustang Ridge (Travis County)</t>
  </si>
  <si>
    <t>Nesbitt</t>
  </si>
  <si>
    <t>McLean</t>
  </si>
  <si>
    <t>Niederwald (Caldwell County)</t>
  </si>
  <si>
    <t>Niederwald (Hays County)</t>
  </si>
  <si>
    <t>Palacios</t>
  </si>
  <si>
    <t>Myrtle Springs</t>
  </si>
  <si>
    <t>Pecan Acres (Tarrant County)</t>
  </si>
  <si>
    <t>Pecan Acres (Wise County)</t>
  </si>
  <si>
    <t>Nixon (Gonzales County)</t>
  </si>
  <si>
    <t>Post Oak Bend City</t>
  </si>
  <si>
    <t>Ore City</t>
  </si>
  <si>
    <t>Pampa</t>
  </si>
  <si>
    <t>Ravenna</t>
  </si>
  <si>
    <t>Reno (Parker County)</t>
  </si>
  <si>
    <t>Reno (Tarrant County)</t>
  </si>
  <si>
    <t>Rose City</t>
  </si>
  <si>
    <t>San Juan (Nueces County)</t>
  </si>
  <si>
    <t>Sandy Oaks</t>
  </si>
  <si>
    <t>Savoy</t>
  </si>
  <si>
    <t>Scottsville</t>
  </si>
  <si>
    <t>Redfield</t>
  </si>
  <si>
    <t>Sonterra</t>
  </si>
  <si>
    <t>Sam Rayburn</t>
  </si>
  <si>
    <t>Spring Branch</t>
  </si>
  <si>
    <t>Stephenville</t>
  </si>
  <si>
    <t>Sterling City</t>
  </si>
  <si>
    <t>Three Rivers</t>
  </si>
  <si>
    <t>Trenton</t>
  </si>
  <si>
    <t>Trophy Club (Denton County)</t>
  </si>
  <si>
    <t>Trophy Club (Tarrant County)</t>
  </si>
  <si>
    <t>Smiley</t>
  </si>
  <si>
    <t>Uhland (Caldwell County)</t>
  </si>
  <si>
    <t>Uhland (Hays County)</t>
  </si>
  <si>
    <t>Uncertain</t>
  </si>
  <si>
    <t>Warren City (Gregg County)</t>
  </si>
  <si>
    <t>Waskom</t>
  </si>
  <si>
    <t>Sulphur Springs</t>
  </si>
  <si>
    <t>Thompsonville</t>
  </si>
  <si>
    <t>Windom</t>
  </si>
  <si>
    <t>Wolfe City</t>
  </si>
  <si>
    <t>Toyah</t>
  </si>
  <si>
    <t>Tira</t>
  </si>
  <si>
    <t>Van</t>
  </si>
  <si>
    <t>Waelder</t>
  </si>
  <si>
    <t>Wills Point</t>
  </si>
  <si>
    <t>Woodson</t>
  </si>
  <si>
    <r>
      <t>Texas Department of Housing and Community Affairs
Rent and Income Limits</t>
    </r>
    <r>
      <rPr>
        <vertAlign val="superscript"/>
        <sz val="16"/>
        <color indexed="8"/>
        <rFont val="Calibri"/>
        <family val="2"/>
      </rPr>
      <t xml:space="preserve">1 </t>
    </r>
    <r>
      <rPr>
        <sz val="16"/>
        <color indexed="8"/>
        <rFont val="Calibri"/>
        <family val="2"/>
      </rPr>
      <t xml:space="preserve">(As of </t>
    </r>
    <r>
      <rPr>
        <sz val="16"/>
        <color rgb="FFFF0000"/>
        <rFont val="Calibri"/>
        <family val="2"/>
      </rPr>
      <t>00/00/0000</t>
    </r>
    <r>
      <rPr>
        <sz val="16"/>
        <color indexed="8"/>
        <rFont val="Calibri"/>
        <family val="2"/>
      </rPr>
      <t>)</t>
    </r>
  </si>
  <si>
    <r>
      <t>Texas Department of Housing and Community Affairs
Rent and Income Limits</t>
    </r>
    <r>
      <rPr>
        <vertAlign val="superscript"/>
        <sz val="16"/>
        <color indexed="8"/>
        <rFont val="Calibri"/>
        <family val="2"/>
      </rPr>
      <t xml:space="preserve">1 </t>
    </r>
    <r>
      <rPr>
        <sz val="16"/>
        <color indexed="8"/>
        <rFont val="Calibri"/>
        <family val="2"/>
      </rPr>
      <t>(</t>
    </r>
    <r>
      <rPr>
        <sz val="16"/>
        <rFont val="Calibri"/>
        <family val="2"/>
      </rPr>
      <t xml:space="preserve">As of </t>
    </r>
    <r>
      <rPr>
        <sz val="16"/>
        <color rgb="FFFF0000"/>
        <rFont val="Calibri"/>
        <family val="2"/>
      </rPr>
      <t>00/00/0000</t>
    </r>
    <r>
      <rPr>
        <sz val="16"/>
        <color indexed="8"/>
        <rFont val="Calibri"/>
        <family val="2"/>
      </rPr>
      <t>)</t>
    </r>
  </si>
  <si>
    <r>
      <t>Texas Department of Housing and Community Affairs
Rent and Income Limits</t>
    </r>
    <r>
      <rPr>
        <vertAlign val="superscript"/>
        <sz val="16"/>
        <color indexed="8"/>
        <rFont val="Calibri"/>
        <family val="2"/>
      </rPr>
      <t xml:space="preserve">1 </t>
    </r>
    <r>
      <rPr>
        <sz val="16"/>
        <color indexed="8"/>
        <rFont val="Calibri"/>
        <family val="2"/>
      </rPr>
      <t xml:space="preserve">(As of </t>
    </r>
    <r>
      <rPr>
        <sz val="16"/>
        <color rgb="FFFF0000"/>
        <rFont val="Calibri"/>
        <family val="2"/>
      </rPr>
      <t>00/00/0000)</t>
    </r>
  </si>
  <si>
    <t>NSP Gross Rent Tool</t>
  </si>
  <si>
    <t>The Program Rent Limt shown in (B) is correct and matches the gross rent on the Rent and Income Tool for the applicable set asides.</t>
  </si>
  <si>
    <t>NSP Total</t>
  </si>
  <si>
    <t>NHTF15%</t>
  </si>
  <si>
    <t>Bedrooms</t>
  </si>
  <si>
    <t>Baths</t>
  </si>
  <si>
    <t>2) Pull and fill the most current version of the TDHCA Rent &amp; Income Tool and cut and paste the AMI rent tables for the applicable program (HTC, HOME, MRB, NHTF, or NSP).</t>
  </si>
  <si>
    <t>HOME 30%/30%</t>
  </si>
  <si>
    <t>HOME 40%/40%</t>
  </si>
  <si>
    <t>NHTF Total</t>
  </si>
  <si>
    <t>NSP LI Total</t>
  </si>
  <si>
    <t>NHTF LI Total</t>
  </si>
  <si>
    <t>EFFECTIVE GROSS ANNUAL INCOME</t>
  </si>
  <si>
    <t>EFFECTIVE GROSS MONTHLY INCOME</t>
  </si>
  <si>
    <r>
      <t xml:space="preserve">Compare </t>
    </r>
    <r>
      <rPr>
        <b/>
        <sz val="10"/>
        <color theme="1"/>
        <rFont val="Calibri"/>
        <family val="2"/>
        <scheme val="minor"/>
      </rPr>
      <t xml:space="preserve">Variance </t>
    </r>
    <r>
      <rPr>
        <sz val="10"/>
        <color theme="1"/>
        <rFont val="Calibri"/>
        <family val="2"/>
        <scheme val="minor"/>
      </rPr>
      <t xml:space="preserve">column in the Program Rent Review tab to confirm rents do not exceed limits for unit type. </t>
    </r>
  </si>
  <si>
    <t xml:space="preserve"> The Rent Roll identifies the unit type, lease status, unit set aside (AMI level and program), rental rate, rental subsidy information, and total tenant paid rents.</t>
  </si>
  <si>
    <t>Does the operating statement support that the development is producing positive cash flow?  If not, is it because the development in its lease-up stage?  If the development has negative cash flow that is not the related to the lease-up stage, follow the instruction in the Analysis section below.</t>
  </si>
  <si>
    <r>
      <t>Texas Department of Housing and Community Affairs
Rent and Income Limits</t>
    </r>
    <r>
      <rPr>
        <vertAlign val="superscript"/>
        <sz val="16"/>
        <color indexed="8"/>
        <rFont val="Calibri"/>
        <family val="2"/>
      </rPr>
      <t>1</t>
    </r>
    <r>
      <rPr>
        <vertAlign val="superscript"/>
        <sz val="16"/>
        <rFont val="Calibri"/>
        <family val="2"/>
      </rPr>
      <t xml:space="preserve"> </t>
    </r>
    <r>
      <rPr>
        <sz val="16"/>
        <rFont val="Calibri"/>
        <family val="2"/>
      </rPr>
      <t>(As of 00/00/0000</t>
    </r>
    <r>
      <rPr>
        <sz val="16"/>
        <rFont val="Calibri"/>
        <family val="2"/>
      </rPr>
      <t>)</t>
    </r>
  </si>
  <si>
    <t>NSP 30%/30%</t>
  </si>
  <si>
    <t>NSP 40%/40%</t>
  </si>
  <si>
    <t>HOME LH/50%</t>
  </si>
  <si>
    <t>HOME HH/60%</t>
  </si>
  <si>
    <t xml:space="preserve">Average Income:  </t>
  </si>
  <si>
    <t>Sussette Kenney</t>
  </si>
  <si>
    <t xml:space="preserve"> 1) Ensure data submitted in Exhibit 3 identifies all units in the development and that the information is populating into the Program Rent Review tab.</t>
  </si>
  <si>
    <t>HOME-ARP</t>
  </si>
  <si>
    <t>HOME Match</t>
  </si>
  <si>
    <t>Annual HOME/HOME-ARP/HOME Match/TCAP-RF/NSP/NHTF Rent Approval</t>
  </si>
  <si>
    <t>Annual HOME/HOME-ARP/HOME Match/TCAP-RF/NHTF/NSP Rent Approval Request</t>
  </si>
  <si>
    <t>County:</t>
  </si>
  <si>
    <t>Rent requests are due for these Developments by no later than August 1st of each year.</t>
  </si>
  <si>
    <t>other:</t>
  </si>
  <si>
    <t>HOME LH/50% Match</t>
  </si>
  <si>
    <t>HOME HH/60% Match</t>
  </si>
  <si>
    <t>HH/60% Match</t>
  </si>
  <si>
    <t>LH/50% Match</t>
  </si>
  <si>
    <t>MF Direct Loan Units</t>
  </si>
  <si>
    <t>HOME / HOME-ARP / TCAP-RF / Match</t>
  </si>
  <si>
    <t>Review:</t>
  </si>
  <si>
    <t>Award Year</t>
  </si>
  <si>
    <t>Award Year:</t>
  </si>
  <si>
    <t>MATCH</t>
  </si>
  <si>
    <t>HOME / HOME-ARP / TCAP-RF / Match / NSP</t>
  </si>
  <si>
    <t>Other /  Subsidy</t>
  </si>
  <si>
    <t>Other Subsidy</t>
  </si>
  <si>
    <r>
      <t xml:space="preserve">Variance
</t>
    </r>
    <r>
      <rPr>
        <b/>
        <sz val="10"/>
        <color rgb="FFFF0000"/>
        <rFont val="Calibri"/>
        <family val="2"/>
        <scheme val="minor"/>
      </rPr>
      <t>(-)</t>
    </r>
    <r>
      <rPr>
        <b/>
        <sz val="10"/>
        <rFont val="Calibri"/>
        <family val="2"/>
        <scheme val="minor"/>
      </rPr>
      <t xml:space="preserve"> </t>
    </r>
    <r>
      <rPr>
        <b/>
        <sz val="10"/>
        <color rgb="FFFF0000"/>
        <rFont val="Calibri"/>
        <family val="2"/>
        <scheme val="minor"/>
      </rPr>
      <t>under limit</t>
    </r>
    <r>
      <rPr>
        <b/>
        <sz val="10"/>
        <rFont val="Calibri"/>
        <family val="2"/>
        <scheme val="minor"/>
      </rPr>
      <t xml:space="preserve"> / (+)</t>
    </r>
    <r>
      <rPr>
        <b/>
        <sz val="10"/>
        <color rgb="FFFF0000"/>
        <rFont val="Calibri"/>
        <family val="2"/>
        <scheme val="minor"/>
      </rPr>
      <t xml:space="preserve"> </t>
    </r>
    <r>
      <rPr>
        <b/>
        <sz val="10"/>
        <rFont val="Calibri"/>
        <family val="2"/>
        <scheme val="minor"/>
      </rPr>
      <t>over limit</t>
    </r>
  </si>
  <si>
    <t>HIGH</t>
  </si>
  <si>
    <t>LOW</t>
  </si>
  <si>
    <t>HTF-15</t>
  </si>
  <si>
    <t>HTF-30</t>
  </si>
  <si>
    <t>NHTF Gross Rent Tool</t>
  </si>
  <si>
    <t>15%/15%</t>
  </si>
  <si>
    <t>Federal HTC Unit Designation</t>
  </si>
  <si>
    <t>State HTC Unit Designation</t>
  </si>
  <si>
    <t>Federal HTC</t>
  </si>
  <si>
    <t>State HTC</t>
  </si>
  <si>
    <t>Federal HTC Gross Rent Tool</t>
  </si>
  <si>
    <t>State HTC Gross Rent Tool</t>
  </si>
  <si>
    <t>STATE</t>
  </si>
  <si>
    <t>NATIONAL</t>
  </si>
  <si>
    <t>FEDERAL</t>
  </si>
  <si>
    <t>EO/MR Total</t>
  </si>
  <si>
    <r>
      <t xml:space="preserve"># of Units
</t>
    </r>
    <r>
      <rPr>
        <b/>
        <sz val="10"/>
        <rFont val="Calibri"/>
        <family val="2"/>
      </rPr>
      <t>(A)</t>
    </r>
  </si>
  <si>
    <r>
      <t xml:space="preserve">Rent Collected/ Unit
</t>
    </r>
    <r>
      <rPr>
        <b/>
        <sz val="10"/>
        <rFont val="Calibri"/>
        <family val="2"/>
      </rPr>
      <t>(B)</t>
    </r>
  </si>
  <si>
    <t>Total Monthly Rent
(A) x (B)</t>
  </si>
  <si>
    <t>TOTAL UNITS</t>
  </si>
  <si>
    <t>TDHCA File Number(s):</t>
  </si>
  <si>
    <t>Exhibit 3 (Rent Schedule)</t>
  </si>
  <si>
    <r>
      <t xml:space="preserve">Although the rents submitted for approval are only for the HOME/TCAP-RF/NHTF/NSP units, the Rent Schedule
 must include </t>
    </r>
    <r>
      <rPr>
        <b/>
        <i/>
        <u/>
        <sz val="12"/>
        <color theme="5" tint="-0.249977111117893"/>
        <rFont val="Calibri"/>
        <family val="2"/>
      </rPr>
      <t xml:space="preserve">all of the Development's units, </t>
    </r>
    <r>
      <rPr>
        <b/>
        <i/>
        <sz val="12"/>
        <color theme="5" tint="-0.249977111117893"/>
        <rFont val="Calibri"/>
        <family val="2"/>
      </rPr>
      <t xml:space="preserve">including market rate (MR) and employee occupied (EO) units in order to conduct a financial review.  </t>
    </r>
  </si>
  <si>
    <t>Flat Fee</t>
  </si>
  <si>
    <t>TDHCA File #(s):</t>
  </si>
  <si>
    <t>This letter serves as confirmation that the proposed rents for the Program(s) identified below were received and approved by the Department.</t>
  </si>
  <si>
    <t>For participants of the Department's Multifamily HOME, HOME American Rescue Plan (HOME-ARP), and NSP Direct Loan program, where Commitment of Funds occurred on or after August 23, 2013, the Department is required by 24 CFR §92.252(f) and for all National Housing Trust Fund (NHTF) recipients by 24 CFR §93.302(c)(2), to review and approve or disapprove HOME/HOME-ARP/NSP/NHTF rents on an annual basis. The Department is also required by 24 CFR §92.219 and §92.252(d)(2) to approve rents for HOME Match units.  (See 10 TAC §10.403 of the Post Award and Asset Management Requirements.)</t>
  </si>
  <si>
    <t xml:space="preserve">For additional guidance, please refer to the </t>
  </si>
  <si>
    <t>Post Award Activities Manual.</t>
  </si>
  <si>
    <t xml:space="preserve">For participants of the Department's Multifamily HOME, HOME American Rescue Plan (HOME-ARP), and NSP Direct Loan program, where Commitment of Funds occurred on or after August 23, 2013, the Department is required by 24 CFR §92.252(f) and for all National Housing Trust Fund (NHTF) recipients by 24 CFR §93.302(c)(2), to review and approve or disapprove HOME/HOME-ARP/NSP/NHTF rents on an annual basis. The Department is also required by 24 CFR §92.219 and §92.252(d)(2) to approve rents for HOME Match units.  </t>
  </si>
  <si>
    <t>https://www.tdhca.texas.gov/asset-management-contact-list</t>
  </si>
  <si>
    <t>The Request was submitted on or before August 1st.</t>
  </si>
  <si>
    <t>The Department of Housing and Community Affairs received your Annual Rent Review Request on</t>
  </si>
  <si>
    <t>HH/80%</t>
  </si>
  <si>
    <t>HH/80% Match</t>
  </si>
  <si>
    <t>HOME HH/80% Match</t>
  </si>
  <si>
    <t>HOME HH/80%</t>
  </si>
  <si>
    <t>Exhibit 3 - Rent Schedule</t>
  </si>
  <si>
    <t>Rent Request - Program Type:</t>
  </si>
  <si>
    <t>Rent Request - Utility Methodologies:</t>
  </si>
  <si>
    <t>Exhibit 1 (UA) - Who Pays</t>
  </si>
  <si>
    <t>Exhibit 1 (UA) - Energy Source</t>
  </si>
  <si>
    <t>NSP LH/50%</t>
  </si>
  <si>
    <t>NSP HH/60%</t>
  </si>
  <si>
    <t>NSP HH/80%</t>
  </si>
  <si>
    <t>% of 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</si>
</sst>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lt;=9999999]###\-####;\(###\)\ ###\-####"/>
    <numFmt numFmtId="165" formatCode="_(* #,##0_);_(* \(#,##0\);_(* &quot;-&quot;??_);_(@_)"/>
    <numFmt numFmtId="166" formatCode="&quot;TC &quot;00&quot;%&quot;"/>
    <numFmt numFmtId="167" formatCode="&quot;MRB &quot;00&quot;%&quot;"/>
    <numFmt numFmtId="168" formatCode="&quot;NHTF &quot;00&quot;%&quot;"/>
    <numFmt numFmtId="169" formatCode="&quot;HTF &quot;00&quot;%&quot;"/>
    <numFmt numFmtId="170" formatCode="0.0%"/>
    <numFmt numFmtId="171" formatCode="&quot;$&quot;#,##0"/>
    <numFmt numFmtId="172" formatCode="#,##0.0000"/>
    <numFmt numFmtId="173" formatCode="_(&quot;$&quot;* #,##0_);_(&quot;$&quot;* \(#,##0\);_(&quot;$&quot;* &quot;-&quot;??_);_(@_)"/>
    <numFmt numFmtId="174" formatCode="[$-409]mmmm\ d\,\ yyyy;@"/>
    <numFmt numFmtId="175" formatCode="#,##0.0"/>
  </numFmts>
  <fonts count="142">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6"/>
      <color theme="0"/>
      <name val="Calibri"/>
      <family val="2"/>
      <scheme val="minor"/>
    </font>
    <font>
      <sz val="12"/>
      <name val="Calibri"/>
      <family val="2"/>
      <scheme val="minor"/>
    </font>
    <font>
      <b/>
      <sz val="14"/>
      <name val="Calibri"/>
      <family val="2"/>
      <scheme val="minor"/>
    </font>
    <font>
      <u/>
      <sz val="9"/>
      <color rgb="FF222222"/>
      <name val="Arial"/>
      <family val="2"/>
    </font>
    <font>
      <i/>
      <sz val="12"/>
      <name val="Calibri"/>
      <family val="2"/>
      <scheme val="minor"/>
    </font>
    <font>
      <b/>
      <sz val="12"/>
      <name val="Calibri"/>
      <family val="2"/>
      <scheme val="minor"/>
    </font>
    <font>
      <sz val="12"/>
      <color rgb="FF0033CC"/>
      <name val="Calibri"/>
      <family val="2"/>
      <scheme val="minor"/>
    </font>
    <font>
      <sz val="12"/>
      <color indexed="12"/>
      <name val="Calibri"/>
      <family val="2"/>
      <scheme val="minor"/>
    </font>
    <font>
      <sz val="12"/>
      <color rgb="FF0000FF"/>
      <name val="Calibri"/>
      <family val="2"/>
      <scheme val="minor"/>
    </font>
    <font>
      <u/>
      <sz val="11"/>
      <color theme="10"/>
      <name val="Calibri"/>
      <family val="2"/>
    </font>
    <font>
      <u/>
      <sz val="9"/>
      <color rgb="FF0033CC"/>
      <name val="Calibri"/>
      <family val="2"/>
    </font>
    <font>
      <i/>
      <sz val="12"/>
      <color rgb="FF0033CC"/>
      <name val="Calibri"/>
      <family val="2"/>
      <scheme val="minor"/>
    </font>
    <font>
      <b/>
      <sz val="12"/>
      <color rgb="FFFF0000"/>
      <name val="Calibri"/>
      <family val="2"/>
      <scheme val="minor"/>
    </font>
    <font>
      <b/>
      <sz val="14"/>
      <color theme="0" tint="-4.9989318521683403E-2"/>
      <name val="Calibri"/>
      <family val="2"/>
      <scheme val="minor"/>
    </font>
    <font>
      <sz val="11"/>
      <color theme="0" tint="-4.9989318521683403E-2"/>
      <name val="Calibri"/>
      <family val="2"/>
      <scheme val="minor"/>
    </font>
    <font>
      <sz val="11"/>
      <name val="Calibri"/>
      <family val="2"/>
      <scheme val="minor"/>
    </font>
    <font>
      <sz val="10"/>
      <name val="Calibri"/>
      <family val="2"/>
      <scheme val="minor"/>
    </font>
    <font>
      <b/>
      <sz val="14"/>
      <color theme="1"/>
      <name val="Calibri"/>
      <family val="2"/>
      <scheme val="minor"/>
    </font>
    <font>
      <b/>
      <i/>
      <u/>
      <sz val="14"/>
      <color indexed="8"/>
      <name val="Calibri"/>
      <family val="2"/>
    </font>
    <font>
      <i/>
      <sz val="11"/>
      <color indexed="8"/>
      <name val="Calibri"/>
      <family val="2"/>
    </font>
    <font>
      <b/>
      <sz val="10"/>
      <name val="Calibri"/>
      <family val="2"/>
      <scheme val="minor"/>
    </font>
    <font>
      <b/>
      <i/>
      <sz val="10"/>
      <name val="Calibri"/>
      <family val="2"/>
      <scheme val="minor"/>
    </font>
    <font>
      <b/>
      <i/>
      <sz val="9"/>
      <name val="Calibri"/>
      <family val="2"/>
      <scheme val="minor"/>
    </font>
    <font>
      <sz val="10"/>
      <color indexed="12"/>
      <name val="Calibri"/>
      <family val="2"/>
      <scheme val="minor"/>
    </font>
    <font>
      <i/>
      <sz val="11"/>
      <color rgb="FFC00000"/>
      <name val="Calibri"/>
      <family val="2"/>
      <scheme val="minor"/>
    </font>
    <font>
      <sz val="10"/>
      <name val="Century Gothic"/>
      <family val="2"/>
    </font>
    <font>
      <sz val="10"/>
      <color theme="0"/>
      <name val="Calibri"/>
      <family val="2"/>
      <scheme val="minor"/>
    </font>
    <font>
      <sz val="10"/>
      <name val="Calibri"/>
      <family val="2"/>
    </font>
    <font>
      <b/>
      <sz val="10"/>
      <name val="Calibri"/>
      <family val="2"/>
    </font>
    <font>
      <b/>
      <i/>
      <sz val="10"/>
      <name val="Calibri"/>
      <family val="2"/>
    </font>
    <font>
      <b/>
      <i/>
      <sz val="10"/>
      <name val="Century Gothic"/>
      <family val="2"/>
    </font>
    <font>
      <b/>
      <sz val="10"/>
      <color indexed="12"/>
      <name val="Calibri"/>
      <family val="2"/>
    </font>
    <font>
      <sz val="10"/>
      <color indexed="12"/>
      <name val="Calibri"/>
      <family val="2"/>
    </font>
    <font>
      <sz val="11"/>
      <name val="Calibri"/>
      <family val="2"/>
    </font>
    <font>
      <b/>
      <sz val="11"/>
      <name val="Calibri"/>
      <family val="2"/>
    </font>
    <font>
      <sz val="11"/>
      <color indexed="12"/>
      <name val="Calibri"/>
      <family val="2"/>
    </font>
    <font>
      <sz val="10"/>
      <color theme="0"/>
      <name val="Calibri"/>
      <family val="2"/>
    </font>
    <font>
      <b/>
      <sz val="10"/>
      <color theme="1"/>
      <name val="Calibri"/>
      <family val="2"/>
    </font>
    <font>
      <sz val="11"/>
      <color indexed="10"/>
      <name val="Calibri"/>
      <family val="2"/>
    </font>
    <font>
      <sz val="10"/>
      <color indexed="9"/>
      <name val="Calibri"/>
      <family val="2"/>
    </font>
    <font>
      <sz val="10"/>
      <color rgb="FFFF0000"/>
      <name val="Calibri"/>
      <family val="2"/>
    </font>
    <font>
      <sz val="12"/>
      <color theme="1"/>
      <name val="Calibri"/>
      <family val="2"/>
      <scheme val="minor"/>
    </font>
    <font>
      <i/>
      <sz val="12"/>
      <color theme="1"/>
      <name val="Calibri"/>
      <family val="2"/>
      <scheme val="minor"/>
    </font>
    <font>
      <sz val="10"/>
      <color rgb="FFFF0000"/>
      <name val="Calibri"/>
      <family val="2"/>
      <scheme val="minor"/>
    </font>
    <font>
      <b/>
      <sz val="10"/>
      <color rgb="FF0000FF"/>
      <name val="Calibri"/>
      <family val="2"/>
      <scheme val="minor"/>
    </font>
    <font>
      <sz val="10"/>
      <color rgb="FF0000FF"/>
      <name val="Calibri"/>
      <family val="2"/>
      <scheme val="minor"/>
    </font>
    <font>
      <b/>
      <sz val="16"/>
      <name val="Calibri"/>
      <family val="2"/>
      <scheme val="minor"/>
    </font>
    <font>
      <b/>
      <sz val="11"/>
      <name val="Calibri"/>
      <family val="2"/>
      <scheme val="minor"/>
    </font>
    <font>
      <sz val="11"/>
      <color rgb="FF0000FF"/>
      <name val="Calibri"/>
      <family val="2"/>
      <scheme val="minor"/>
    </font>
    <font>
      <u/>
      <sz val="10"/>
      <color theme="10"/>
      <name val="Calibri"/>
      <family val="2"/>
      <scheme val="minor"/>
    </font>
    <font>
      <sz val="10"/>
      <color theme="1"/>
      <name val="Calibri"/>
      <family val="2"/>
      <scheme val="minor"/>
    </font>
    <font>
      <sz val="10"/>
      <name val="MS Sans Serif"/>
      <family val="2"/>
    </font>
    <font>
      <sz val="10"/>
      <color indexed="8"/>
      <name val="匠牥晩††††††††††"/>
    </font>
    <font>
      <sz val="10"/>
      <color indexed="8"/>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8"/>
      <color indexed="10"/>
      <name val="Tahoma"/>
      <family val="2"/>
    </font>
    <font>
      <u/>
      <sz val="11"/>
      <color theme="0"/>
      <name val="Calibri"/>
      <family val="2"/>
    </font>
    <font>
      <b/>
      <sz val="18"/>
      <color theme="1"/>
      <name val="Calibri"/>
      <family val="2"/>
      <scheme val="minor"/>
    </font>
    <font>
      <vertAlign val="superscript"/>
      <sz val="16"/>
      <color indexed="8"/>
      <name val="Calibri"/>
      <family val="2"/>
    </font>
    <font>
      <sz val="16"/>
      <color indexed="8"/>
      <name val="Calibri"/>
      <family val="2"/>
    </font>
    <font>
      <b/>
      <u/>
      <sz val="18"/>
      <color theme="1"/>
      <name val="Calibri"/>
      <family val="2"/>
      <scheme val="minor"/>
    </font>
    <font>
      <u/>
      <sz val="9"/>
      <color theme="1"/>
      <name val="Calibri"/>
      <family val="2"/>
      <scheme val="minor"/>
    </font>
    <font>
      <sz val="9"/>
      <color theme="1"/>
      <name val="Calibri"/>
      <family val="2"/>
      <scheme val="minor"/>
    </font>
    <font>
      <u/>
      <sz val="9"/>
      <color theme="0"/>
      <name val="Calibri"/>
      <family val="2"/>
    </font>
    <font>
      <sz val="9"/>
      <color theme="0"/>
      <name val="Calibri"/>
      <family val="2"/>
      <scheme val="minor"/>
    </font>
    <font>
      <i/>
      <sz val="11"/>
      <color rgb="FFFF0000"/>
      <name val="Calibri"/>
      <family val="2"/>
      <scheme val="minor"/>
    </font>
    <font>
      <u/>
      <sz val="9"/>
      <color theme="0"/>
      <name val="Arial"/>
      <family val="2"/>
    </font>
    <font>
      <b/>
      <sz val="10"/>
      <color theme="0"/>
      <name val="匠牥晩††††††††††"/>
    </font>
    <font>
      <sz val="8"/>
      <color theme="0"/>
      <name val="Arial"/>
      <family val="2"/>
    </font>
    <font>
      <b/>
      <i/>
      <sz val="11"/>
      <color rgb="FFFF0000"/>
      <name val="Calibri"/>
      <family val="2"/>
      <scheme val="minor"/>
    </font>
    <font>
      <b/>
      <sz val="12"/>
      <color theme="0"/>
      <name val="Calibri"/>
      <family val="2"/>
      <scheme val="minor"/>
    </font>
    <font>
      <sz val="13"/>
      <color theme="1"/>
      <name val="Calibri"/>
      <family val="2"/>
      <scheme val="minor"/>
    </font>
    <font>
      <i/>
      <sz val="11"/>
      <color theme="1"/>
      <name val="Calibri"/>
      <family val="2"/>
      <scheme val="minor"/>
    </font>
    <font>
      <vertAlign val="superscript"/>
      <sz val="11"/>
      <color indexed="8"/>
      <name val="Calibri"/>
      <family val="2"/>
    </font>
    <font>
      <b/>
      <i/>
      <sz val="10"/>
      <color rgb="FFFF0000"/>
      <name val="Calibri"/>
      <family val="2"/>
      <scheme val="minor"/>
    </font>
    <font>
      <sz val="10"/>
      <color theme="0"/>
      <name val="匠牥晩††††††††††"/>
    </font>
    <font>
      <sz val="10"/>
      <color theme="0"/>
      <name val="Verdana"/>
      <family val="2"/>
    </font>
    <font>
      <b/>
      <sz val="8"/>
      <color theme="0"/>
      <name val="Arial"/>
      <family val="2"/>
    </font>
    <font>
      <sz val="14"/>
      <color theme="1"/>
      <name val="Calibri"/>
      <family val="2"/>
      <scheme val="minor"/>
    </font>
    <font>
      <b/>
      <sz val="12"/>
      <color theme="8" tint="-0.499984740745262"/>
      <name val="Calibri"/>
      <family val="2"/>
    </font>
    <font>
      <sz val="10"/>
      <color theme="0"/>
      <name val="Century Gothic"/>
      <family val="2"/>
    </font>
    <font>
      <vertAlign val="superscript"/>
      <sz val="16"/>
      <name val="Calibri"/>
      <family val="2"/>
    </font>
    <font>
      <sz val="16"/>
      <name val="Calibri"/>
      <family val="2"/>
    </font>
    <font>
      <sz val="16"/>
      <color rgb="FFFF0000"/>
      <name val="Calibri"/>
      <family val="2"/>
    </font>
    <font>
      <b/>
      <sz val="10"/>
      <color theme="5" tint="-0.249977111117893"/>
      <name val="Calibri"/>
      <family val="2"/>
    </font>
    <font>
      <b/>
      <u/>
      <sz val="14"/>
      <color theme="1"/>
      <name val="Calibri"/>
      <family val="2"/>
    </font>
    <font>
      <sz val="11"/>
      <color theme="1"/>
      <name val="Calibri"/>
      <family val="2"/>
    </font>
    <font>
      <i/>
      <sz val="10"/>
      <color theme="1"/>
      <name val="Calibri"/>
      <family val="2"/>
    </font>
    <font>
      <i/>
      <sz val="11"/>
      <color theme="1"/>
      <name val="Calibri"/>
      <family val="2"/>
    </font>
    <font>
      <sz val="12"/>
      <color theme="1"/>
      <name val="Calibri"/>
      <family val="2"/>
    </font>
    <font>
      <b/>
      <sz val="14"/>
      <name val="Calibri"/>
      <family val="2"/>
    </font>
    <font>
      <u/>
      <sz val="11"/>
      <color theme="10"/>
      <name val="Calibri"/>
      <family val="2"/>
      <scheme val="minor"/>
    </font>
    <font>
      <b/>
      <u/>
      <sz val="11"/>
      <name val="Calibri"/>
      <family val="2"/>
      <scheme val="minor"/>
    </font>
    <font>
      <i/>
      <sz val="11"/>
      <name val="Calibri"/>
      <family val="2"/>
      <scheme val="minor"/>
    </font>
    <font>
      <sz val="10"/>
      <color theme="0" tint="-0.14999847407452621"/>
      <name val="Calibri"/>
      <family val="2"/>
      <scheme val="minor"/>
    </font>
    <font>
      <b/>
      <sz val="11"/>
      <color rgb="FFFF0000"/>
      <name val="Calibri"/>
      <family val="2"/>
      <scheme val="minor"/>
    </font>
    <font>
      <u/>
      <sz val="12"/>
      <color theme="1"/>
      <name val="Calibri"/>
      <family val="2"/>
      <scheme val="minor"/>
    </font>
    <font>
      <sz val="10"/>
      <color rgb="FF000000"/>
      <name val="Verdana"/>
      <family val="2"/>
    </font>
    <font>
      <b/>
      <sz val="10"/>
      <color theme="1"/>
      <name val="Calibri"/>
      <family val="2"/>
      <scheme val="minor"/>
    </font>
    <font>
      <b/>
      <i/>
      <sz val="12"/>
      <color rgb="FFCC0000"/>
      <name val="Calibri"/>
      <family val="2"/>
      <scheme val="minor"/>
    </font>
    <font>
      <b/>
      <i/>
      <sz val="11"/>
      <name val="Calibri"/>
      <family val="2"/>
      <scheme val="minor"/>
    </font>
    <font>
      <b/>
      <sz val="12"/>
      <name val="Calibri"/>
      <family val="2"/>
    </font>
    <font>
      <b/>
      <sz val="24"/>
      <color indexed="9"/>
      <name val="Calibri"/>
      <family val="2"/>
      <scheme val="minor"/>
    </font>
    <font>
      <b/>
      <i/>
      <sz val="14"/>
      <name val="Calibri"/>
      <family val="2"/>
      <scheme val="minor"/>
    </font>
    <font>
      <b/>
      <sz val="14"/>
      <color indexed="9"/>
      <name val="Calibri"/>
      <family val="2"/>
      <scheme val="minor"/>
    </font>
    <font>
      <sz val="9"/>
      <name val="Calibri"/>
      <family val="2"/>
      <scheme val="minor"/>
    </font>
    <font>
      <b/>
      <sz val="9"/>
      <color indexed="9"/>
      <name val="Calibri"/>
      <family val="2"/>
      <scheme val="minor"/>
    </font>
    <font>
      <b/>
      <sz val="7"/>
      <name val="Calibri"/>
      <family val="2"/>
      <scheme val="minor"/>
    </font>
    <font>
      <sz val="8"/>
      <name val="Calibri"/>
      <family val="2"/>
      <scheme val="minor"/>
    </font>
    <font>
      <sz val="11"/>
      <color indexed="8"/>
      <name val="Calibri"/>
      <family val="2"/>
      <scheme val="minor"/>
    </font>
    <font>
      <sz val="7"/>
      <name val="Calibri"/>
      <family val="2"/>
      <scheme val="minor"/>
    </font>
    <font>
      <sz val="16"/>
      <name val="Calibri"/>
      <family val="2"/>
      <scheme val="minor"/>
    </font>
    <font>
      <u/>
      <sz val="9"/>
      <name val="Calibri"/>
      <family val="2"/>
      <scheme val="minor"/>
    </font>
    <font>
      <b/>
      <sz val="10"/>
      <color indexed="8"/>
      <name val="Calibri"/>
      <family val="2"/>
      <scheme val="minor"/>
    </font>
    <font>
      <b/>
      <sz val="10"/>
      <color rgb="FFFF0000"/>
      <name val="Calibri"/>
      <family val="2"/>
      <scheme val="minor"/>
    </font>
    <font>
      <b/>
      <sz val="8"/>
      <name val="Calibri"/>
      <family val="2"/>
      <scheme val="minor"/>
    </font>
    <font>
      <b/>
      <sz val="10"/>
      <color indexed="12"/>
      <name val="Calibri"/>
      <family val="2"/>
      <scheme val="minor"/>
    </font>
    <font>
      <sz val="14"/>
      <name val="Calibri"/>
      <family val="2"/>
      <scheme val="minor"/>
    </font>
    <font>
      <b/>
      <sz val="10"/>
      <color indexed="10"/>
      <name val="Calibri"/>
      <family val="2"/>
      <scheme val="minor"/>
    </font>
    <font>
      <b/>
      <sz val="10"/>
      <color theme="0" tint="-0.499984740745262"/>
      <name val="Calibri"/>
      <family val="2"/>
      <scheme val="minor"/>
    </font>
    <font>
      <sz val="8"/>
      <color indexed="8"/>
      <name val="Calibri"/>
      <family val="2"/>
      <scheme val="minor"/>
    </font>
    <font>
      <sz val="6"/>
      <name val="Calibri"/>
      <family val="2"/>
      <scheme val="minor"/>
    </font>
    <font>
      <b/>
      <sz val="12"/>
      <color indexed="9"/>
      <name val="Calibri"/>
      <family val="2"/>
      <scheme val="minor"/>
    </font>
    <font>
      <b/>
      <u/>
      <sz val="7"/>
      <name val="Calibri"/>
      <family val="2"/>
      <scheme val="minor"/>
    </font>
    <font>
      <b/>
      <u/>
      <sz val="9"/>
      <name val="Calibri"/>
      <family val="2"/>
      <scheme val="minor"/>
    </font>
    <font>
      <sz val="10"/>
      <color indexed="8"/>
      <name val="Calibri"/>
      <family val="2"/>
      <scheme val="minor"/>
    </font>
    <font>
      <b/>
      <sz val="14"/>
      <color theme="8" tint="-0.499984740745262"/>
      <name val="Calibri"/>
      <family val="2"/>
    </font>
    <font>
      <b/>
      <i/>
      <sz val="12"/>
      <color theme="5" tint="-0.249977111117893"/>
      <name val="Calibri"/>
      <family val="2"/>
    </font>
    <font>
      <b/>
      <i/>
      <u/>
      <sz val="12"/>
      <color theme="5" tint="-0.249977111117893"/>
      <name val="Calibri"/>
      <family val="2"/>
    </font>
    <font>
      <b/>
      <sz val="12"/>
      <color theme="1"/>
      <name val="Calibri"/>
      <family val="2"/>
    </font>
    <font>
      <b/>
      <sz val="10"/>
      <color theme="8" tint="-0.499984740745262"/>
      <name val="Calibri"/>
      <family val="2"/>
    </font>
    <font>
      <b/>
      <i/>
      <sz val="12"/>
      <name val="Calibri"/>
      <family val="2"/>
    </font>
  </fonts>
  <fills count="5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9" tint="0.79998168889431442"/>
        <bgColor indexed="64"/>
      </patternFill>
    </fill>
    <fill>
      <patternFill patternType="mediumGray"/>
    </fill>
    <fill>
      <patternFill patternType="mediumGray">
        <bgColor indexed="22"/>
      </patternFill>
    </fill>
    <fill>
      <patternFill patternType="mediumGray">
        <bgColor indexed="43"/>
      </patternFill>
    </fill>
    <fill>
      <patternFill patternType="solid">
        <fgColor indexed="43"/>
        <bgColor indexed="64"/>
      </patternFill>
    </fill>
    <fill>
      <patternFill patternType="mediumGray">
        <bgColor indexed="9"/>
      </patternFill>
    </fill>
    <fill>
      <patternFill patternType="solid">
        <fgColor theme="0" tint="-0.14999847407452621"/>
        <bgColor indexed="64"/>
      </patternFill>
    </fill>
    <fill>
      <patternFill patternType="solid">
        <fgColor rgb="FF00B0F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FFFFBD"/>
        <bgColor indexed="64"/>
      </patternFill>
    </fill>
    <fill>
      <patternFill patternType="solid">
        <fgColor indexed="22"/>
        <bgColor indexed="64"/>
      </patternFill>
    </fill>
    <fill>
      <patternFill patternType="solid">
        <fgColor indexed="10"/>
        <bgColor indexed="64"/>
      </patternFill>
    </fill>
    <fill>
      <patternFill patternType="solid">
        <fgColor rgb="FFFF0000"/>
        <bgColor indexed="64"/>
      </patternFill>
    </fill>
    <fill>
      <patternFill patternType="solid">
        <fgColor indexed="46"/>
        <bgColor indexed="64"/>
      </patternFill>
    </fill>
    <fill>
      <patternFill patternType="solid">
        <fgColor rgb="FFE3E3E3"/>
        <bgColor indexed="64"/>
      </patternFill>
    </fill>
    <fill>
      <patternFill patternType="solid">
        <fgColor rgb="FFDDDDDD"/>
        <bgColor indexed="64"/>
      </patternFill>
    </fill>
    <fill>
      <patternFill patternType="solid">
        <fgColor indexed="47"/>
        <bgColor indexed="64"/>
      </patternFill>
    </fill>
    <fill>
      <patternFill patternType="solid">
        <fgColor indexed="13"/>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indexed="55"/>
        <bgColor indexed="64"/>
      </patternFill>
    </fill>
    <fill>
      <patternFill patternType="solid">
        <fgColor rgb="FFFFFFFF"/>
        <bgColor indexed="64"/>
      </patternFill>
    </fill>
    <fill>
      <patternFill patternType="solid">
        <fgColor indexed="65"/>
        <bgColor indexed="64"/>
      </patternFill>
    </fill>
    <fill>
      <patternFill patternType="solid">
        <fgColor indexed="44"/>
        <bgColor indexed="64"/>
      </patternFill>
    </fill>
    <fill>
      <patternFill patternType="solid">
        <fgColor indexed="26"/>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CCFF99"/>
        <bgColor indexed="64"/>
      </patternFill>
    </fill>
    <fill>
      <patternFill patternType="solid">
        <fgColor rgb="FF7030A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9F8D8"/>
        <bgColor indexed="64"/>
      </patternFill>
    </fill>
    <fill>
      <patternFill patternType="solid">
        <fgColor rgb="FF92D050"/>
        <bgColor indexed="64"/>
      </patternFill>
    </fill>
    <fill>
      <patternFill patternType="solid">
        <fgColor rgb="FF00CC00"/>
        <bgColor indexed="64"/>
      </patternFill>
    </fill>
    <fill>
      <patternFill patternType="solid">
        <fgColor rgb="FFFAFAE2"/>
        <bgColor indexed="64"/>
      </patternFill>
    </fill>
  </fills>
  <borders count="9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top/>
      <bottom/>
      <diagonal/>
    </border>
    <border>
      <left/>
      <right style="thin">
        <color indexed="64"/>
      </right>
      <top/>
      <bottom/>
      <diagonal/>
    </border>
    <border>
      <left/>
      <right/>
      <top/>
      <bottom style="thin">
        <color auto="1"/>
      </bottom>
      <diagonal/>
    </border>
    <border>
      <left/>
      <right style="thin">
        <color auto="1"/>
      </right>
      <top/>
      <bottom style="thin">
        <color auto="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medium">
        <color indexed="64"/>
      </left>
      <right style="thin">
        <color indexed="64"/>
      </right>
      <top style="medium">
        <color indexed="64"/>
      </top>
      <bottom/>
      <diagonal/>
    </border>
    <border>
      <left style="thin">
        <color auto="1"/>
      </left>
      <right style="thin">
        <color auto="1"/>
      </right>
      <top style="thin">
        <color auto="1"/>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hair">
        <color indexed="64"/>
      </left>
      <right style="hair">
        <color indexed="64"/>
      </right>
      <top/>
      <bottom/>
      <diagonal/>
    </border>
    <border>
      <left/>
      <right style="medium">
        <color indexed="64"/>
      </right>
      <top/>
      <bottom/>
      <diagonal/>
    </border>
    <border>
      <left style="medium">
        <color auto="1"/>
      </left>
      <right/>
      <top/>
      <bottom style="thin">
        <color auto="1"/>
      </bottom>
      <diagonal/>
    </border>
    <border>
      <left style="hair">
        <color auto="1"/>
      </left>
      <right style="hair">
        <color auto="1"/>
      </right>
      <top/>
      <bottom style="thin">
        <color auto="1"/>
      </bottom>
      <diagonal/>
    </border>
    <border>
      <left/>
      <right style="medium">
        <color auto="1"/>
      </right>
      <top/>
      <bottom style="thin">
        <color auto="1"/>
      </bottom>
      <diagonal/>
    </border>
    <border>
      <left style="medium">
        <color indexed="64"/>
      </left>
      <right/>
      <top/>
      <bottom style="medium">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double">
        <color indexed="64"/>
      </top>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hair">
        <color indexed="64"/>
      </right>
      <top style="medium">
        <color indexed="64"/>
      </top>
      <bottom/>
      <diagonal/>
    </border>
    <border>
      <left style="hair">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hair">
        <color indexed="64"/>
      </left>
      <right/>
      <top/>
      <bottom/>
      <diagonal/>
    </border>
    <border>
      <left style="thin">
        <color indexed="64"/>
      </left>
      <right style="medium">
        <color indexed="64"/>
      </right>
      <top style="thin">
        <color auto="1"/>
      </top>
      <bottom style="medium">
        <color indexed="64"/>
      </bottom>
      <diagonal/>
    </border>
    <border>
      <left style="medium">
        <color indexed="64"/>
      </left>
      <right style="medium">
        <color indexed="64"/>
      </right>
      <top/>
      <bottom style="medium">
        <color indexed="64"/>
      </bottom>
      <diagonal/>
    </border>
    <border>
      <left style="hair">
        <color auto="1"/>
      </left>
      <right/>
      <top/>
      <bottom style="thin">
        <color indexed="64"/>
      </bottom>
      <diagonal/>
    </border>
  </borders>
  <cellStyleXfs count="27">
    <xf numFmtId="0" fontId="0" fillId="0" borderId="0"/>
    <xf numFmtId="0" fontId="6" fillId="0" borderId="0"/>
    <xf numFmtId="0" fontId="1" fillId="0" borderId="0"/>
    <xf numFmtId="0" fontId="1" fillId="0" borderId="0"/>
    <xf numFmtId="0" fontId="16" fillId="0" borderId="0" applyNumberFormat="0" applyFill="0" applyBorder="0" applyAlignment="0" applyProtection="0">
      <alignment vertical="top"/>
      <protection locked="0"/>
    </xf>
    <xf numFmtId="0" fontId="32" fillId="0" borderId="0"/>
    <xf numFmtId="43" fontId="6" fillId="0" borderId="0" applyFont="0" applyFill="0" applyBorder="0" applyAlignment="0" applyProtection="0"/>
    <xf numFmtId="9" fontId="6" fillId="0" borderId="0" applyFont="0" applyFill="0" applyBorder="0" applyAlignment="0" applyProtection="0"/>
    <xf numFmtId="0" fontId="1" fillId="0" borderId="0"/>
    <xf numFmtId="4" fontId="58" fillId="0" borderId="0" applyFont="0" applyFill="0" applyBorder="0" applyAlignment="0" applyProtection="0"/>
    <xf numFmtId="8" fontId="58" fillId="0" borderId="0" applyFont="0" applyFill="0" applyBorder="0" applyAlignment="0" applyProtection="0"/>
    <xf numFmtId="0" fontId="1" fillId="0" borderId="0"/>
    <xf numFmtId="9" fontId="58" fillId="0" borderId="0" applyFont="0" applyFill="0" applyBorder="0" applyAlignment="0" applyProtection="0"/>
    <xf numFmtId="0" fontId="1" fillId="0" borderId="0"/>
    <xf numFmtId="0" fontId="59" fillId="0" borderId="0"/>
    <xf numFmtId="0" fontId="60"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01" fillId="0" borderId="0" applyNumberFormat="0" applyFill="0" applyBorder="0" applyAlignment="0" applyProtection="0"/>
    <xf numFmtId="43" fontId="1" fillId="0" borderId="0" applyFont="0" applyFill="0" applyBorder="0" applyAlignment="0" applyProtection="0"/>
  </cellStyleXfs>
  <cellXfs count="1809">
    <xf numFmtId="0" fontId="0" fillId="0" borderId="0" xfId="0"/>
    <xf numFmtId="0" fontId="7" fillId="0" borderId="0" xfId="1" applyFont="1" applyProtection="1"/>
    <xf numFmtId="0" fontId="8" fillId="0" borderId="0" xfId="1" applyFont="1" applyProtection="1"/>
    <xf numFmtId="0" fontId="8" fillId="0" borderId="0" xfId="1" applyFont="1"/>
    <xf numFmtId="0" fontId="12" fillId="0" borderId="8" xfId="1" applyFont="1" applyBorder="1" applyProtection="1"/>
    <xf numFmtId="0" fontId="8" fillId="0" borderId="0" xfId="1" applyFont="1" applyBorder="1" applyProtection="1"/>
    <xf numFmtId="0" fontId="8" fillId="0" borderId="9" xfId="1" applyFont="1" applyBorder="1" applyProtection="1"/>
    <xf numFmtId="0" fontId="8" fillId="0" borderId="8" xfId="1" applyFont="1" applyBorder="1" applyProtection="1"/>
    <xf numFmtId="1" fontId="13" fillId="0" borderId="0" xfId="1" applyNumberFormat="1" applyFont="1" applyFill="1" applyBorder="1" applyAlignment="1" applyProtection="1"/>
    <xf numFmtId="0" fontId="8" fillId="0" borderId="8" xfId="1" applyFont="1" applyFill="1" applyBorder="1" applyProtection="1"/>
    <xf numFmtId="0" fontId="8" fillId="0" borderId="0" xfId="1" applyFont="1" applyFill="1" applyBorder="1" applyProtection="1"/>
    <xf numFmtId="49" fontId="13" fillId="0" borderId="0" xfId="1" applyNumberFormat="1" applyFont="1" applyFill="1" applyBorder="1" applyAlignment="1" applyProtection="1">
      <alignment horizontal="left"/>
    </xf>
    <xf numFmtId="49" fontId="13" fillId="0" borderId="9" xfId="1" applyNumberFormat="1" applyFont="1" applyFill="1" applyBorder="1" applyAlignment="1" applyProtection="1">
      <alignment horizontal="left"/>
    </xf>
    <xf numFmtId="0" fontId="8" fillId="0" borderId="0" xfId="1" applyFont="1" applyFill="1" applyProtection="1"/>
    <xf numFmtId="0" fontId="13" fillId="0" borderId="0" xfId="1" applyFont="1" applyFill="1" applyBorder="1" applyAlignment="1" applyProtection="1">
      <alignment horizontal="left"/>
    </xf>
    <xf numFmtId="0" fontId="13" fillId="0" borderId="9" xfId="1" applyFont="1" applyFill="1" applyBorder="1" applyAlignment="1" applyProtection="1">
      <alignment horizontal="left"/>
    </xf>
    <xf numFmtId="0" fontId="13" fillId="0" borderId="0" xfId="1" applyFont="1" applyFill="1" applyBorder="1" applyAlignment="1" applyProtection="1">
      <alignment horizontal="center"/>
    </xf>
    <xf numFmtId="0" fontId="13" fillId="0" borderId="9" xfId="1" applyFont="1" applyFill="1" applyBorder="1" applyAlignment="1" applyProtection="1">
      <alignment horizontal="center"/>
    </xf>
    <xf numFmtId="0" fontId="8" fillId="0" borderId="0" xfId="1" applyFont="1" applyFill="1" applyBorder="1" applyAlignment="1" applyProtection="1">
      <alignment horizontal="center"/>
    </xf>
    <xf numFmtId="0" fontId="12" fillId="0" borderId="12" xfId="1" applyFont="1" applyBorder="1" applyProtection="1"/>
    <xf numFmtId="0" fontId="8" fillId="0" borderId="13" xfId="1" applyFont="1" applyBorder="1" applyProtection="1"/>
    <xf numFmtId="0" fontId="8" fillId="0" borderId="13" xfId="1" applyFont="1" applyBorder="1" applyAlignment="1" applyProtection="1">
      <alignment horizontal="right"/>
    </xf>
    <xf numFmtId="3" fontId="14" fillId="0" borderId="13" xfId="1" applyNumberFormat="1" applyFont="1" applyFill="1" applyBorder="1" applyAlignment="1" applyProtection="1"/>
    <xf numFmtId="0" fontId="8" fillId="0" borderId="14" xfId="1" applyFont="1" applyBorder="1" applyProtection="1"/>
    <xf numFmtId="0" fontId="8" fillId="0" borderId="8" xfId="1" applyFont="1" applyBorder="1" applyAlignment="1" applyProtection="1">
      <alignment horizontal="left"/>
    </xf>
    <xf numFmtId="0" fontId="8" fillId="0" borderId="8" xfId="1" applyFont="1" applyFill="1" applyBorder="1" applyAlignment="1" applyProtection="1">
      <alignment horizontal="left"/>
    </xf>
    <xf numFmtId="0" fontId="14" fillId="0" borderId="0" xfId="1" applyFont="1" applyFill="1" applyBorder="1" applyAlignment="1" applyProtection="1">
      <alignment horizontal="left" wrapText="1"/>
    </xf>
    <xf numFmtId="0" fontId="14" fillId="0" borderId="9" xfId="1" applyFont="1" applyFill="1" applyBorder="1" applyAlignment="1" applyProtection="1">
      <alignment horizontal="left" wrapText="1"/>
    </xf>
    <xf numFmtId="0" fontId="14" fillId="0" borderId="0" xfId="1" applyFont="1" applyFill="1" applyBorder="1" applyAlignment="1" applyProtection="1">
      <alignment wrapText="1"/>
    </xf>
    <xf numFmtId="0" fontId="15" fillId="0" borderId="0" xfId="1" applyFont="1" applyProtection="1"/>
    <xf numFmtId="0" fontId="8" fillId="0" borderId="9" xfId="1" applyFont="1" applyFill="1" applyBorder="1" applyProtection="1"/>
    <xf numFmtId="0" fontId="14" fillId="0" borderId="0" xfId="1" applyNumberFormat="1" applyFont="1" applyFill="1" applyBorder="1" applyAlignment="1" applyProtection="1">
      <alignment horizontal="left" wrapText="1"/>
    </xf>
    <xf numFmtId="49" fontId="14" fillId="0" borderId="0" xfId="1" applyNumberFormat="1" applyFont="1" applyFill="1" applyBorder="1" applyAlignment="1" applyProtection="1">
      <alignment horizontal="left" wrapText="1"/>
    </xf>
    <xf numFmtId="49" fontId="14" fillId="0" borderId="0" xfId="1" applyNumberFormat="1" applyFont="1" applyFill="1" applyBorder="1" applyAlignment="1" applyProtection="1">
      <alignment wrapText="1"/>
    </xf>
    <xf numFmtId="164" fontId="14" fillId="0" borderId="0" xfId="1" applyNumberFormat="1" applyFont="1" applyFill="1" applyBorder="1" applyAlignment="1" applyProtection="1">
      <alignment horizontal="left" wrapText="1"/>
    </xf>
    <xf numFmtId="0" fontId="13" fillId="4" borderId="7" xfId="1" applyFont="1" applyFill="1" applyBorder="1" applyAlignment="1" applyProtection="1">
      <alignment horizontal="center"/>
      <protection locked="0"/>
    </xf>
    <xf numFmtId="0" fontId="18" fillId="0" borderId="8" xfId="1" applyFont="1" applyFill="1" applyBorder="1" applyAlignment="1" applyProtection="1"/>
    <xf numFmtId="0" fontId="13" fillId="0" borderId="0" xfId="1" applyFont="1" applyFill="1" applyBorder="1" applyAlignment="1" applyProtection="1"/>
    <xf numFmtId="0" fontId="19" fillId="0" borderId="8" xfId="1" applyFont="1" applyFill="1" applyBorder="1" applyAlignment="1" applyProtection="1">
      <alignment horizontal="centerContinuous"/>
    </xf>
    <xf numFmtId="0" fontId="8" fillId="0" borderId="0" xfId="1" applyFont="1" applyFill="1" applyBorder="1" applyAlignment="1" applyProtection="1">
      <alignment horizontal="centerContinuous" wrapText="1"/>
    </xf>
    <xf numFmtId="0" fontId="18" fillId="0" borderId="9" xfId="1" applyFont="1" applyFill="1" applyBorder="1" applyAlignment="1" applyProtection="1">
      <alignment horizontal="left"/>
    </xf>
    <xf numFmtId="0" fontId="8" fillId="0" borderId="15" xfId="1" applyFont="1" applyFill="1" applyBorder="1" applyAlignment="1" applyProtection="1">
      <alignment horizontal="justify" wrapText="1"/>
    </xf>
    <xf numFmtId="0" fontId="8" fillId="0" borderId="10" xfId="1" applyFont="1" applyFill="1" applyBorder="1" applyAlignment="1" applyProtection="1">
      <alignment horizontal="justify" wrapText="1"/>
    </xf>
    <xf numFmtId="0" fontId="8" fillId="0" borderId="11" xfId="1" applyFont="1" applyFill="1" applyBorder="1" applyAlignment="1" applyProtection="1">
      <alignment horizontal="justify" wrapText="1"/>
    </xf>
    <xf numFmtId="0" fontId="8" fillId="0" borderId="0" xfId="1" applyFont="1" applyFill="1" applyAlignment="1" applyProtection="1">
      <alignment horizontal="justify" wrapText="1"/>
    </xf>
    <xf numFmtId="0" fontId="20" fillId="0" borderId="0" xfId="2" applyFont="1" applyFill="1" applyBorder="1" applyAlignment="1" applyProtection="1">
      <alignment horizontal="center"/>
    </xf>
    <xf numFmtId="0" fontId="21" fillId="0" borderId="0" xfId="2" applyFont="1"/>
    <xf numFmtId="0" fontId="22" fillId="0" borderId="0" xfId="2" applyFont="1"/>
    <xf numFmtId="0" fontId="23" fillId="3" borderId="7" xfId="3" applyFont="1" applyFill="1" applyBorder="1" applyAlignment="1">
      <alignment horizontal="left" vertical="top"/>
    </xf>
    <xf numFmtId="0" fontId="1" fillId="0" borderId="0" xfId="2" applyFill="1"/>
    <xf numFmtId="0" fontId="1" fillId="0" borderId="0" xfId="2"/>
    <xf numFmtId="0" fontId="1" fillId="0" borderId="16" xfId="2" applyBorder="1"/>
    <xf numFmtId="0" fontId="1" fillId="0" borderId="17" xfId="2" applyBorder="1"/>
    <xf numFmtId="0" fontId="1" fillId="0" borderId="18" xfId="2" applyBorder="1"/>
    <xf numFmtId="0" fontId="1" fillId="0" borderId="8" xfId="2" applyBorder="1"/>
    <xf numFmtId="0" fontId="1" fillId="0" borderId="0" xfId="2" applyBorder="1"/>
    <xf numFmtId="0" fontId="1" fillId="0" borderId="9" xfId="2" applyBorder="1"/>
    <xf numFmtId="0" fontId="1" fillId="0" borderId="15" xfId="2" applyBorder="1"/>
    <xf numFmtId="0" fontId="1" fillId="0" borderId="10" xfId="2" applyBorder="1"/>
    <xf numFmtId="0" fontId="1" fillId="0" borderId="11" xfId="2" applyBorder="1"/>
    <xf numFmtId="0" fontId="27" fillId="6" borderId="7" xfId="2" applyFont="1" applyFill="1" applyBorder="1" applyAlignment="1" applyProtection="1">
      <alignment horizontal="center"/>
    </xf>
    <xf numFmtId="0" fontId="28" fillId="6" borderId="7" xfId="2" applyFont="1" applyFill="1" applyBorder="1" applyAlignment="1" applyProtection="1">
      <alignment horizontal="center" wrapText="1"/>
    </xf>
    <xf numFmtId="0" fontId="27" fillId="6" borderId="7" xfId="2" applyFont="1" applyFill="1" applyBorder="1" applyAlignment="1" applyProtection="1">
      <alignment horizontal="right"/>
    </xf>
    <xf numFmtId="4" fontId="30" fillId="4" borderId="19" xfId="2" applyNumberFormat="1" applyFont="1" applyFill="1" applyBorder="1" applyAlignment="1" applyProtection="1">
      <alignment horizontal="center" wrapText="1"/>
      <protection locked="0"/>
    </xf>
    <xf numFmtId="0" fontId="5" fillId="0" borderId="0" xfId="2" applyFont="1"/>
    <xf numFmtId="4" fontId="23" fillId="8" borderId="7" xfId="1" applyNumberFormat="1" applyFont="1" applyFill="1" applyBorder="1" applyProtection="1"/>
    <xf numFmtId="0" fontId="1" fillId="0" borderId="0" xfId="2" applyFill="1" applyBorder="1" applyProtection="1">
      <protection locked="0"/>
    </xf>
    <xf numFmtId="0" fontId="1" fillId="0" borderId="0" xfId="2" applyAlignment="1">
      <alignment horizontal="left"/>
    </xf>
    <xf numFmtId="0" fontId="33" fillId="0" borderId="0" xfId="5" applyFont="1" applyProtection="1"/>
    <xf numFmtId="0" fontId="23" fillId="0" borderId="0" xfId="5" applyFont="1" applyProtection="1"/>
    <xf numFmtId="0" fontId="9" fillId="0" borderId="0" xfId="1" applyFont="1" applyFill="1" applyBorder="1" applyAlignment="1" applyProtection="1"/>
    <xf numFmtId="0" fontId="1" fillId="0" borderId="0" xfId="2" applyFill="1" applyBorder="1"/>
    <xf numFmtId="0" fontId="12" fillId="0" borderId="0" xfId="1" applyFont="1" applyFill="1" applyBorder="1" applyAlignment="1" applyProtection="1"/>
    <xf numFmtId="0" fontId="34" fillId="0" borderId="0" xfId="5" applyFont="1" applyProtection="1"/>
    <xf numFmtId="0" fontId="34" fillId="9" borderId="7" xfId="5" applyFont="1" applyFill="1" applyBorder="1" applyProtection="1"/>
    <xf numFmtId="165" fontId="34" fillId="9" borderId="7" xfId="6" applyNumberFormat="1" applyFont="1" applyFill="1" applyBorder="1" applyProtection="1"/>
    <xf numFmtId="0" fontId="34" fillId="9" borderId="20" xfId="5" applyFont="1" applyFill="1" applyBorder="1" applyProtection="1"/>
    <xf numFmtId="0" fontId="34" fillId="10" borderId="23" xfId="5" applyFont="1" applyFill="1" applyBorder="1" applyProtection="1"/>
    <xf numFmtId="0" fontId="35" fillId="9" borderId="24" xfId="5" applyFont="1" applyFill="1" applyBorder="1" applyAlignment="1" applyProtection="1">
      <alignment horizontal="center" wrapText="1"/>
    </xf>
    <xf numFmtId="0" fontId="35" fillId="9" borderId="25" xfId="5" applyFont="1" applyFill="1" applyBorder="1" applyAlignment="1" applyProtection="1">
      <alignment horizontal="center" wrapText="1"/>
    </xf>
    <xf numFmtId="0" fontId="34" fillId="0" borderId="13" xfId="5" applyFont="1" applyFill="1" applyBorder="1" applyProtection="1"/>
    <xf numFmtId="0" fontId="34" fillId="7" borderId="0" xfId="5" applyFont="1" applyFill="1" applyProtection="1"/>
    <xf numFmtId="0" fontId="38" fillId="11" borderId="26" xfId="6" applyNumberFormat="1" applyFont="1" applyFill="1" applyBorder="1" applyAlignment="1" applyProtection="1">
      <alignment horizontal="center"/>
    </xf>
    <xf numFmtId="0" fontId="38" fillId="11" borderId="27" xfId="6" applyNumberFormat="1" applyFont="1" applyFill="1" applyBorder="1" applyAlignment="1" applyProtection="1">
      <alignment horizontal="center"/>
    </xf>
    <xf numFmtId="165" fontId="35" fillId="9" borderId="24" xfId="6" applyNumberFormat="1" applyFont="1" applyFill="1" applyBorder="1" applyProtection="1"/>
    <xf numFmtId="165" fontId="35" fillId="9" borderId="25" xfId="6" applyNumberFormat="1" applyFont="1" applyFill="1" applyBorder="1" applyProtection="1"/>
    <xf numFmtId="0" fontId="34" fillId="7" borderId="0" xfId="5" applyFont="1" applyFill="1" applyBorder="1" applyAlignment="1" applyProtection="1">
      <alignment horizontal="right"/>
    </xf>
    <xf numFmtId="0" fontId="39" fillId="7" borderId="7" xfId="5" applyFont="1" applyFill="1" applyBorder="1" applyAlignment="1" applyProtection="1">
      <alignment horizontal="center"/>
    </xf>
    <xf numFmtId="165" fontId="40" fillId="0" borderId="30" xfId="6" applyNumberFormat="1" applyFont="1" applyBorder="1" applyAlignment="1" applyProtection="1">
      <alignment vertical="center"/>
    </xf>
    <xf numFmtId="165" fontId="40" fillId="0" borderId="35" xfId="6" applyNumberFormat="1" applyFont="1" applyBorder="1" applyAlignment="1" applyProtection="1">
      <alignment vertical="center"/>
    </xf>
    <xf numFmtId="165" fontId="34" fillId="7" borderId="10" xfId="6" applyNumberFormat="1" applyFont="1" applyFill="1" applyBorder="1" applyAlignment="1" applyProtection="1">
      <alignment horizontal="left"/>
    </xf>
    <xf numFmtId="0" fontId="34" fillId="7" borderId="10" xfId="5" applyFont="1" applyFill="1" applyBorder="1" applyProtection="1"/>
    <xf numFmtId="0" fontId="34" fillId="7" borderId="0" xfId="5" applyFont="1" applyFill="1" applyBorder="1" applyProtection="1"/>
    <xf numFmtId="0" fontId="34" fillId="0" borderId="0" xfId="5" applyFont="1" applyBorder="1" applyAlignment="1" applyProtection="1">
      <alignment horizontal="right"/>
    </xf>
    <xf numFmtId="0" fontId="34" fillId="0" borderId="0" xfId="5" applyFont="1" applyBorder="1" applyProtection="1"/>
    <xf numFmtId="165" fontId="34" fillId="0" borderId="0" xfId="6" applyNumberFormat="1" applyFont="1" applyBorder="1" applyAlignment="1" applyProtection="1"/>
    <xf numFmtId="165" fontId="34" fillId="0" borderId="0" xfId="6" applyNumberFormat="1" applyFont="1" applyFill="1" applyBorder="1" applyAlignment="1" applyProtection="1"/>
    <xf numFmtId="0" fontId="43" fillId="0" borderId="0" xfId="5" applyFont="1" applyProtection="1"/>
    <xf numFmtId="0" fontId="35" fillId="0" borderId="0" xfId="5" applyFont="1" applyAlignment="1" applyProtection="1">
      <alignment horizontal="center" vertical="center"/>
    </xf>
    <xf numFmtId="0" fontId="34" fillId="10" borderId="19" xfId="5" applyFont="1" applyFill="1" applyBorder="1" applyProtection="1"/>
    <xf numFmtId="0" fontId="38" fillId="11" borderId="36" xfId="6" applyNumberFormat="1" applyFont="1" applyFill="1" applyBorder="1" applyAlignment="1" applyProtection="1">
      <alignment horizontal="center"/>
    </xf>
    <xf numFmtId="0" fontId="38" fillId="11" borderId="37" xfId="6" applyNumberFormat="1" applyFont="1" applyFill="1" applyBorder="1" applyAlignment="1" applyProtection="1">
      <alignment horizontal="center"/>
    </xf>
    <xf numFmtId="165" fontId="35" fillId="9" borderId="38" xfId="6" applyNumberFormat="1" applyFont="1" applyFill="1" applyBorder="1" applyProtection="1"/>
    <xf numFmtId="0" fontId="34" fillId="13" borderId="0" xfId="5" applyFont="1" applyFill="1" applyProtection="1"/>
    <xf numFmtId="165" fontId="34" fillId="9" borderId="26" xfId="6" applyNumberFormat="1" applyFont="1" applyFill="1" applyBorder="1" applyProtection="1"/>
    <xf numFmtId="165" fontId="34" fillId="9" borderId="27" xfId="6" applyNumberFormat="1" applyFont="1" applyFill="1" applyBorder="1" applyProtection="1"/>
    <xf numFmtId="165" fontId="34" fillId="9" borderId="25" xfId="6" applyNumberFormat="1" applyFont="1" applyFill="1" applyBorder="1" applyProtection="1"/>
    <xf numFmtId="165" fontId="34" fillId="9" borderId="39" xfId="6" applyNumberFormat="1" applyFont="1" applyFill="1" applyBorder="1" applyProtection="1"/>
    <xf numFmtId="165" fontId="34" fillId="9" borderId="40" xfId="6" applyNumberFormat="1" applyFont="1" applyFill="1" applyBorder="1" applyProtection="1"/>
    <xf numFmtId="0" fontId="42" fillId="14" borderId="0" xfId="5" applyFont="1" applyFill="1" applyBorder="1" applyAlignment="1" applyProtection="1">
      <alignment horizontal="center"/>
    </xf>
    <xf numFmtId="9" fontId="42" fillId="14" borderId="0" xfId="7" applyFont="1" applyFill="1" applyBorder="1" applyAlignment="1" applyProtection="1">
      <alignment horizontal="center"/>
    </xf>
    <xf numFmtId="0" fontId="42" fillId="14" borderId="0" xfId="5" applyFont="1" applyFill="1" applyBorder="1" applyProtection="1"/>
    <xf numFmtId="165" fontId="40" fillId="14" borderId="41" xfId="6" applyNumberFormat="1" applyFont="1" applyFill="1" applyBorder="1" applyAlignment="1" applyProtection="1">
      <alignment vertical="center"/>
    </xf>
    <xf numFmtId="0" fontId="34" fillId="9" borderId="0" xfId="5" applyFont="1" applyFill="1" applyBorder="1" applyProtection="1"/>
    <xf numFmtId="165" fontId="34" fillId="9" borderId="0" xfId="6" applyNumberFormat="1" applyFont="1" applyFill="1" applyBorder="1" applyProtection="1"/>
    <xf numFmtId="0" fontId="40" fillId="0" borderId="5" xfId="5" applyFont="1" applyFill="1" applyBorder="1" applyAlignment="1" applyProtection="1">
      <alignment horizontal="right"/>
    </xf>
    <xf numFmtId="3" fontId="40" fillId="0" borderId="42" xfId="5" applyNumberFormat="1" applyFont="1" applyBorder="1" applyProtection="1"/>
    <xf numFmtId="165" fontId="40" fillId="0" borderId="45" xfId="5" applyNumberFormat="1" applyFont="1" applyBorder="1" applyProtection="1"/>
    <xf numFmtId="0" fontId="34" fillId="13" borderId="0" xfId="5" applyFont="1" applyFill="1" applyBorder="1" applyAlignment="1" applyProtection="1">
      <alignment horizontal="right"/>
    </xf>
    <xf numFmtId="0" fontId="35" fillId="0" borderId="0" xfId="5" applyFont="1" applyFill="1" applyBorder="1" applyAlignment="1" applyProtection="1">
      <alignment horizontal="left"/>
    </xf>
    <xf numFmtId="0" fontId="34" fillId="9" borderId="0" xfId="5" applyFont="1" applyFill="1" applyProtection="1"/>
    <xf numFmtId="0" fontId="34" fillId="0" borderId="0" xfId="5" applyFont="1" applyFill="1" applyProtection="1"/>
    <xf numFmtId="0" fontId="34" fillId="0" borderId="0" xfId="5" applyFont="1" applyFill="1" applyAlignment="1" applyProtection="1"/>
    <xf numFmtId="0" fontId="34" fillId="0" borderId="0" xfId="5" applyFont="1" applyAlignment="1" applyProtection="1"/>
    <xf numFmtId="0" fontId="35" fillId="16" borderId="46" xfId="8" applyFont="1" applyFill="1" applyBorder="1" applyProtection="1"/>
    <xf numFmtId="0" fontId="40" fillId="16" borderId="5" xfId="8" applyFont="1" applyFill="1" applyBorder="1" applyProtection="1"/>
    <xf numFmtId="0" fontId="40" fillId="16" borderId="48" xfId="8" applyFont="1" applyFill="1" applyBorder="1" applyAlignment="1" applyProtection="1"/>
    <xf numFmtId="0" fontId="35" fillId="0" borderId="49" xfId="8" applyFont="1" applyBorder="1" applyProtection="1"/>
    <xf numFmtId="0" fontId="40" fillId="2" borderId="0" xfId="8" applyFont="1" applyFill="1" applyBorder="1" applyProtection="1"/>
    <xf numFmtId="0" fontId="34" fillId="0" borderId="51" xfId="8" applyFont="1" applyBorder="1" applyAlignment="1" applyProtection="1"/>
    <xf numFmtId="0" fontId="41" fillId="0" borderId="0" xfId="5" applyFont="1" applyAlignment="1" applyProtection="1">
      <alignment horizontal="left"/>
    </xf>
    <xf numFmtId="0" fontId="41" fillId="0" borderId="0" xfId="5" applyFont="1" applyAlignment="1" applyProtection="1"/>
    <xf numFmtId="0" fontId="41" fillId="0" borderId="0" xfId="5" applyFont="1" applyAlignment="1" applyProtection="1">
      <alignment horizontal="center"/>
    </xf>
    <xf numFmtId="0" fontId="40" fillId="0" borderId="0" xfId="5" applyFont="1" applyAlignment="1" applyProtection="1">
      <alignment horizontal="left"/>
    </xf>
    <xf numFmtId="0" fontId="40" fillId="0" borderId="0" xfId="5" applyFont="1" applyAlignment="1" applyProtection="1"/>
    <xf numFmtId="0" fontId="43" fillId="2" borderId="0" xfId="8" applyFont="1" applyFill="1" applyBorder="1" applyProtection="1"/>
    <xf numFmtId="0" fontId="44" fillId="14" borderId="1" xfId="5" applyFont="1" applyFill="1" applyBorder="1"/>
    <xf numFmtId="0" fontId="34" fillId="14" borderId="2" xfId="5" applyFont="1" applyFill="1" applyBorder="1"/>
    <xf numFmtId="0" fontId="44" fillId="14" borderId="3" xfId="5" applyFont="1" applyFill="1" applyBorder="1"/>
    <xf numFmtId="166" fontId="34" fillId="0" borderId="0" xfId="5" applyNumberFormat="1" applyFont="1" applyAlignment="1" applyProtection="1">
      <alignment horizontal="center"/>
      <protection hidden="1"/>
    </xf>
    <xf numFmtId="167" fontId="34" fillId="0" borderId="0" xfId="5" applyNumberFormat="1" applyFont="1" applyAlignment="1" applyProtection="1">
      <alignment horizontal="center"/>
      <protection hidden="1"/>
    </xf>
    <xf numFmtId="168" fontId="34" fillId="0" borderId="0" xfId="5" applyNumberFormat="1" applyFont="1" applyAlignment="1" applyProtection="1">
      <alignment horizontal="center"/>
      <protection hidden="1"/>
    </xf>
    <xf numFmtId="0" fontId="34" fillId="0" borderId="0" xfId="5" applyFont="1"/>
    <xf numFmtId="0" fontId="34" fillId="0" borderId="0" xfId="5" applyFont="1" applyAlignment="1" applyProtection="1">
      <alignment horizontal="center"/>
      <protection hidden="1"/>
    </xf>
    <xf numFmtId="0" fontId="45" fillId="0" borderId="0" xfId="5" applyFont="1" applyAlignment="1" applyProtection="1"/>
    <xf numFmtId="0" fontId="34" fillId="0" borderId="0" xfId="5" applyFont="1" applyProtection="1">
      <protection hidden="1"/>
    </xf>
    <xf numFmtId="0" fontId="46" fillId="0" borderId="0" xfId="5" applyFont="1" applyAlignment="1" applyProtection="1"/>
    <xf numFmtId="169" fontId="34" fillId="0" borderId="0" xfId="5" applyNumberFormat="1" applyFont="1" applyProtection="1">
      <protection hidden="1"/>
    </xf>
    <xf numFmtId="0" fontId="46" fillId="0" borderId="0" xfId="5" applyFont="1" applyAlignment="1" applyProtection="1">
      <protection hidden="1"/>
    </xf>
    <xf numFmtId="1" fontId="34" fillId="0" borderId="0" xfId="5" applyNumberFormat="1" applyFont="1" applyAlignment="1" applyProtection="1">
      <alignment horizontal="right"/>
      <protection hidden="1"/>
    </xf>
    <xf numFmtId="0" fontId="47" fillId="0" borderId="0" xfId="5" applyFont="1" applyAlignment="1" applyProtection="1">
      <protection hidden="1"/>
    </xf>
    <xf numFmtId="1" fontId="34" fillId="0" borderId="0" xfId="5" applyNumberFormat="1" applyFont="1" applyProtection="1">
      <protection hidden="1"/>
    </xf>
    <xf numFmtId="0" fontId="43" fillId="0" borderId="0" xfId="5" applyFont="1" applyAlignment="1" applyProtection="1">
      <protection hidden="1"/>
    </xf>
    <xf numFmtId="9" fontId="43" fillId="0" borderId="0" xfId="5" applyNumberFormat="1" applyFont="1" applyAlignment="1" applyProtection="1">
      <protection hidden="1"/>
    </xf>
    <xf numFmtId="0" fontId="43" fillId="0" borderId="0" xfId="5" applyFont="1" applyAlignment="1" applyProtection="1">
      <alignment horizontal="right"/>
      <protection hidden="1"/>
    </xf>
    <xf numFmtId="0" fontId="9" fillId="0" borderId="0" xfId="2" applyFont="1" applyFill="1" applyBorder="1" applyAlignment="1" applyProtection="1">
      <alignment horizontal="center"/>
    </xf>
    <xf numFmtId="0" fontId="50" fillId="0" borderId="0" xfId="1" applyFont="1" applyProtection="1"/>
    <xf numFmtId="0" fontId="23" fillId="0" borderId="0" xfId="1" applyFont="1" applyProtection="1"/>
    <xf numFmtId="0" fontId="23" fillId="0" borderId="0" xfId="2" applyFont="1" applyFill="1" applyAlignment="1" applyProtection="1"/>
    <xf numFmtId="0" fontId="13" fillId="0" borderId="0" xfId="2" applyFont="1" applyFill="1" applyBorder="1" applyAlignment="1" applyProtection="1">
      <alignment horizontal="center"/>
    </xf>
    <xf numFmtId="0" fontId="50" fillId="0" borderId="0" xfId="1" applyFont="1" applyAlignment="1" applyProtection="1">
      <alignment horizontal="right"/>
    </xf>
    <xf numFmtId="0" fontId="23" fillId="0" borderId="0" xfId="2" applyFont="1" applyAlignment="1" applyProtection="1"/>
    <xf numFmtId="0" fontId="23" fillId="0" borderId="0" xfId="2" applyFont="1" applyAlignment="1" applyProtection="1">
      <alignment horizontal="right"/>
    </xf>
    <xf numFmtId="0" fontId="23" fillId="0" borderId="0" xfId="2" applyFont="1" applyProtection="1"/>
    <xf numFmtId="0" fontId="52" fillId="0" borderId="10" xfId="2" applyFont="1" applyFill="1" applyBorder="1" applyAlignment="1" applyProtection="1"/>
    <xf numFmtId="0" fontId="52" fillId="0" borderId="0" xfId="2" applyFont="1" applyFill="1" applyBorder="1" applyAlignment="1" applyProtection="1"/>
    <xf numFmtId="0" fontId="27" fillId="0" borderId="22" xfId="2" applyFont="1" applyBorder="1" applyAlignment="1" applyProtection="1">
      <alignment horizontal="centerContinuous"/>
    </xf>
    <xf numFmtId="0" fontId="54" fillId="0" borderId="0" xfId="2" applyFont="1" applyBorder="1" applyAlignment="1" applyProtection="1">
      <alignment horizontal="center"/>
    </xf>
    <xf numFmtId="0" fontId="54" fillId="0" borderId="0" xfId="2" applyFont="1" applyBorder="1" applyProtection="1"/>
    <xf numFmtId="0" fontId="23" fillId="0" borderId="0" xfId="2" applyFont="1" applyBorder="1" applyProtection="1"/>
    <xf numFmtId="0" fontId="23" fillId="0" borderId="17" xfId="2" applyFont="1" applyBorder="1" applyAlignment="1" applyProtection="1">
      <alignment horizontal="right"/>
    </xf>
    <xf numFmtId="0" fontId="52" fillId="0" borderId="17" xfId="2" applyFont="1" applyFill="1" applyBorder="1" applyAlignment="1" applyProtection="1">
      <alignment wrapText="1"/>
    </xf>
    <xf numFmtId="0" fontId="52" fillId="18" borderId="40" xfId="2" applyFont="1" applyFill="1" applyBorder="1" applyAlignment="1" applyProtection="1">
      <alignment horizontal="center" vertical="center"/>
      <protection locked="0"/>
    </xf>
    <xf numFmtId="0" fontId="34" fillId="0" borderId="0" xfId="4" applyFont="1" applyBorder="1" applyAlignment="1" applyProtection="1"/>
    <xf numFmtId="0" fontId="23" fillId="0" borderId="0" xfId="2" applyFont="1" applyBorder="1" applyAlignment="1" applyProtection="1">
      <alignment horizontal="right"/>
    </xf>
    <xf numFmtId="0" fontId="52" fillId="0" borderId="0" xfId="2" applyFont="1" applyFill="1" applyBorder="1" applyAlignment="1" applyProtection="1">
      <alignment wrapText="1"/>
    </xf>
    <xf numFmtId="0" fontId="23" fillId="0" borderId="0" xfId="2" applyFont="1" applyBorder="1" applyAlignment="1" applyProtection="1">
      <alignment horizontal="center" vertical="center"/>
    </xf>
    <xf numFmtId="0" fontId="23" fillId="0" borderId="0" xfId="2" applyFont="1" applyFill="1" applyBorder="1" applyAlignment="1" applyProtection="1">
      <alignment wrapText="1"/>
    </xf>
    <xf numFmtId="0" fontId="52" fillId="4" borderId="40" xfId="2" applyFont="1" applyFill="1" applyBorder="1" applyAlignment="1" applyProtection="1">
      <alignment horizontal="center" vertical="center"/>
      <protection locked="0"/>
    </xf>
    <xf numFmtId="0" fontId="3" fillId="0" borderId="0" xfId="2" applyFont="1"/>
    <xf numFmtId="0" fontId="23" fillId="0" borderId="0" xfId="2" applyFont="1" applyFill="1" applyBorder="1" applyAlignment="1" applyProtection="1">
      <alignment horizontal="center" vertical="center"/>
      <protection locked="0"/>
    </xf>
    <xf numFmtId="0" fontId="23" fillId="0" borderId="0" xfId="2" applyFont="1"/>
    <xf numFmtId="0" fontId="23" fillId="0" borderId="10" xfId="2" applyFont="1" applyBorder="1" applyAlignment="1" applyProtection="1">
      <alignment horizontal="center"/>
    </xf>
    <xf numFmtId="0" fontId="23" fillId="0" borderId="10" xfId="2" applyFont="1" applyBorder="1" applyProtection="1"/>
    <xf numFmtId="0" fontId="52" fillId="0" borderId="10" xfId="2" applyFont="1" applyFill="1" applyBorder="1" applyProtection="1">
      <protection locked="0"/>
    </xf>
    <xf numFmtId="0" fontId="23" fillId="0" borderId="17" xfId="2" applyFont="1" applyBorder="1" applyProtection="1"/>
    <xf numFmtId="0" fontId="23" fillId="0" borderId="0" xfId="2" applyFont="1" applyBorder="1" applyAlignment="1" applyProtection="1">
      <alignment horizontal="center"/>
    </xf>
    <xf numFmtId="0" fontId="23" fillId="0" borderId="15" xfId="2" applyFont="1" applyBorder="1" applyAlignment="1" applyProtection="1">
      <alignment horizontal="center"/>
    </xf>
    <xf numFmtId="0" fontId="23" fillId="0" borderId="10" xfId="2" applyFont="1" applyBorder="1" applyAlignment="1" applyProtection="1">
      <alignment vertical="top" wrapText="1"/>
    </xf>
    <xf numFmtId="0" fontId="52" fillId="0" borderId="11" xfId="2" applyFont="1" applyFill="1" applyBorder="1" applyAlignment="1" applyProtection="1">
      <alignment wrapText="1"/>
    </xf>
    <xf numFmtId="0" fontId="23" fillId="0" borderId="0" xfId="2" applyFont="1" applyBorder="1" applyAlignment="1" applyProtection="1">
      <alignment vertical="top" wrapText="1"/>
    </xf>
    <xf numFmtId="0" fontId="52" fillId="0" borderId="0" xfId="2" applyFont="1" applyFill="1" applyBorder="1" applyAlignment="1" applyProtection="1">
      <alignment vertical="top" wrapText="1"/>
    </xf>
    <xf numFmtId="0" fontId="23" fillId="0" borderId="16" xfId="2" applyFont="1" applyBorder="1" applyAlignment="1" applyProtection="1">
      <alignment horizontal="center"/>
    </xf>
    <xf numFmtId="0" fontId="54" fillId="0" borderId="17" xfId="2" applyFont="1" applyBorder="1" applyProtection="1"/>
    <xf numFmtId="0" fontId="23" fillId="0" borderId="17" xfId="2" applyFont="1" applyFill="1" applyBorder="1" applyProtection="1">
      <protection locked="0"/>
    </xf>
    <xf numFmtId="0" fontId="23" fillId="0" borderId="17" xfId="2" applyFont="1" applyBorder="1" applyAlignment="1" applyProtection="1">
      <alignment vertical="top" wrapText="1"/>
    </xf>
    <xf numFmtId="0" fontId="1" fillId="0" borderId="17" xfId="2" applyBorder="1" applyAlignment="1"/>
    <xf numFmtId="0" fontId="52" fillId="0" borderId="17" xfId="2" applyFont="1" applyFill="1" applyBorder="1" applyAlignment="1" applyProtection="1">
      <alignment vertical="top" wrapText="1"/>
    </xf>
    <xf numFmtId="0" fontId="23" fillId="0" borderId="0" xfId="2" applyFont="1" applyBorder="1" applyAlignment="1" applyProtection="1">
      <alignment horizontal="left" vertical="top" wrapText="1"/>
    </xf>
    <xf numFmtId="0" fontId="52" fillId="0" borderId="9" xfId="2" applyFont="1" applyFill="1" applyBorder="1" applyAlignment="1" applyProtection="1">
      <alignment vertical="top" wrapText="1"/>
    </xf>
    <xf numFmtId="0" fontId="23" fillId="0" borderId="17" xfId="2" applyFont="1" applyBorder="1" applyAlignment="1" applyProtection="1">
      <alignment horizontal="center"/>
    </xf>
    <xf numFmtId="0" fontId="52" fillId="0" borderId="17" xfId="2" applyFont="1" applyFill="1" applyBorder="1" applyProtection="1">
      <protection locked="0"/>
    </xf>
    <xf numFmtId="0" fontId="1" fillId="0" borderId="0" xfId="2" applyBorder="1" applyAlignment="1">
      <alignment horizontal="center" vertical="center"/>
    </xf>
    <xf numFmtId="0" fontId="55" fillId="4" borderId="40" xfId="2" applyFont="1" applyFill="1" applyBorder="1" applyAlignment="1" applyProtection="1">
      <alignment horizontal="center" vertical="center"/>
      <protection locked="0"/>
    </xf>
    <xf numFmtId="0" fontId="1" fillId="0" borderId="0" xfId="2" applyAlignment="1">
      <alignment horizontal="center" vertical="center"/>
    </xf>
    <xf numFmtId="0" fontId="55" fillId="0" borderId="0" xfId="2" applyFont="1" applyFill="1" applyBorder="1" applyAlignment="1" applyProtection="1">
      <alignment horizontal="center" vertical="center"/>
      <protection locked="0"/>
    </xf>
    <xf numFmtId="0" fontId="1" fillId="0" borderId="0" xfId="2" applyBorder="1" applyAlignment="1">
      <alignment horizontal="left" vertical="top" wrapText="1"/>
    </xf>
    <xf numFmtId="0" fontId="54" fillId="0" borderId="0" xfId="2" applyFont="1" applyBorder="1" applyAlignment="1" applyProtection="1">
      <alignment horizontal="left" wrapText="1"/>
    </xf>
    <xf numFmtId="0" fontId="53" fillId="0" borderId="19" xfId="2" applyFont="1" applyBorder="1" applyAlignment="1" applyProtection="1">
      <alignment horizontal="center" vertical="center"/>
    </xf>
    <xf numFmtId="0" fontId="22" fillId="3" borderId="0" xfId="11" applyFont="1" applyFill="1" applyProtection="1">
      <protection hidden="1"/>
    </xf>
    <xf numFmtId="0" fontId="22" fillId="0" borderId="0" xfId="11" applyFont="1"/>
    <xf numFmtId="0" fontId="22" fillId="3" borderId="0" xfId="13" applyFont="1" applyFill="1" applyBorder="1" applyProtection="1">
      <protection hidden="1"/>
    </xf>
    <xf numFmtId="0" fontId="22" fillId="0" borderId="0" xfId="13" applyFont="1" applyFill="1" applyProtection="1">
      <protection hidden="1"/>
    </xf>
    <xf numFmtId="0" fontId="23" fillId="3" borderId="0" xfId="13" applyFont="1" applyFill="1" applyBorder="1" applyAlignment="1">
      <alignment horizontal="left" vertical="top"/>
    </xf>
    <xf numFmtId="0" fontId="22" fillId="0" borderId="0" xfId="11" applyFont="1" applyBorder="1"/>
    <xf numFmtId="0" fontId="22" fillId="0" borderId="0" xfId="11" applyFont="1" applyFill="1" applyBorder="1"/>
    <xf numFmtId="0" fontId="22" fillId="0" borderId="22" xfId="13" applyFont="1" applyFill="1" applyBorder="1" applyProtection="1">
      <protection hidden="1"/>
    </xf>
    <xf numFmtId="0" fontId="22" fillId="3" borderId="0" xfId="11" applyNumberFormat="1" applyFont="1" applyFill="1" applyProtection="1">
      <protection hidden="1"/>
    </xf>
    <xf numFmtId="0" fontId="22" fillId="0" borderId="22" xfId="11" applyFont="1" applyFill="1" applyBorder="1"/>
    <xf numFmtId="14" fontId="22" fillId="3" borderId="0" xfId="11" applyNumberFormat="1" applyFont="1" applyFill="1" applyProtection="1">
      <protection hidden="1"/>
    </xf>
    <xf numFmtId="0" fontId="22" fillId="30" borderId="0" xfId="11" applyFont="1" applyFill="1"/>
    <xf numFmtId="14" fontId="22" fillId="30" borderId="0" xfId="11" applyNumberFormat="1" applyFont="1" applyFill="1"/>
    <xf numFmtId="0" fontId="23" fillId="3" borderId="0" xfId="16" applyFont="1" applyFill="1" applyBorder="1" applyAlignment="1" applyProtection="1">
      <alignment horizontal="left" vertical="top"/>
      <protection locked="0"/>
    </xf>
    <xf numFmtId="0" fontId="22" fillId="0" borderId="0" xfId="13" applyFont="1" applyBorder="1"/>
    <xf numFmtId="0" fontId="34" fillId="0" borderId="0" xfId="5" applyFont="1" applyBorder="1" applyAlignment="1" applyProtection="1">
      <alignment horizontal="left" wrapText="1" indent="1"/>
    </xf>
    <xf numFmtId="0" fontId="34" fillId="0" borderId="0" xfId="5" applyFont="1" applyFill="1" applyBorder="1" applyProtection="1"/>
    <xf numFmtId="0" fontId="1" fillId="3" borderId="0" xfId="17" applyFill="1" applyProtection="1">
      <protection hidden="1"/>
    </xf>
    <xf numFmtId="0" fontId="1" fillId="3" borderId="0" xfId="17" applyFill="1" applyBorder="1" applyProtection="1">
      <protection hidden="1"/>
    </xf>
    <xf numFmtId="0" fontId="22" fillId="3" borderId="0" xfId="17" applyFont="1" applyFill="1" applyProtection="1">
      <protection hidden="1"/>
    </xf>
    <xf numFmtId="0" fontId="1" fillId="0" borderId="0" xfId="17" applyFill="1" applyProtection="1">
      <protection hidden="1"/>
    </xf>
    <xf numFmtId="0" fontId="66" fillId="3" borderId="1" xfId="4" applyFont="1" applyFill="1" applyBorder="1" applyAlignment="1" applyProtection="1">
      <alignment vertical="center"/>
      <protection locked="0"/>
    </xf>
    <xf numFmtId="0" fontId="67" fillId="3" borderId="2" xfId="17" applyFont="1" applyFill="1" applyBorder="1" applyAlignment="1" applyProtection="1">
      <alignment vertical="center"/>
      <protection hidden="1"/>
    </xf>
    <xf numFmtId="0" fontId="5" fillId="3" borderId="0" xfId="17" applyFont="1" applyFill="1" applyProtection="1"/>
    <xf numFmtId="0" fontId="5" fillId="3" borderId="0" xfId="17" applyFont="1" applyFill="1" applyProtection="1">
      <protection hidden="1"/>
    </xf>
    <xf numFmtId="14" fontId="5" fillId="3" borderId="0" xfId="17" applyNumberFormat="1" applyFont="1" applyFill="1" applyProtection="1">
      <protection hidden="1"/>
    </xf>
    <xf numFmtId="0" fontId="5" fillId="0" borderId="0" xfId="17" applyFont="1" applyFill="1" applyProtection="1">
      <protection hidden="1"/>
    </xf>
    <xf numFmtId="0" fontId="70" fillId="3" borderId="46" xfId="17" applyFont="1" applyFill="1" applyBorder="1" applyAlignment="1" applyProtection="1">
      <alignment horizontal="left" vertical="center" indent="1"/>
      <protection hidden="1"/>
    </xf>
    <xf numFmtId="0" fontId="67" fillId="3" borderId="5" xfId="17" applyFont="1" applyFill="1" applyBorder="1" applyAlignment="1" applyProtection="1">
      <alignment horizontal="left" vertical="center" wrapText="1"/>
      <protection hidden="1"/>
    </xf>
    <xf numFmtId="0" fontId="67" fillId="3" borderId="48" xfId="17" applyFont="1" applyFill="1" applyBorder="1" applyAlignment="1" applyProtection="1">
      <alignment horizontal="left" vertical="center" wrapText="1"/>
      <protection hidden="1"/>
    </xf>
    <xf numFmtId="0" fontId="66" fillId="3" borderId="0" xfId="4" applyFont="1" applyFill="1" applyAlignment="1" applyProtection="1"/>
    <xf numFmtId="0" fontId="71" fillId="3" borderId="49" xfId="5" applyFont="1" applyFill="1" applyBorder="1" applyAlignment="1" applyProtection="1">
      <alignment horizontal="left" indent="1"/>
      <protection hidden="1"/>
    </xf>
    <xf numFmtId="0" fontId="72" fillId="3" borderId="0" xfId="5" applyFont="1" applyFill="1" applyBorder="1" applyAlignment="1" applyProtection="1">
      <alignment vertical="center"/>
      <protection hidden="1"/>
    </xf>
    <xf numFmtId="0" fontId="72" fillId="3" borderId="51" xfId="17" applyFont="1" applyFill="1" applyBorder="1" applyProtection="1">
      <protection hidden="1"/>
    </xf>
    <xf numFmtId="0" fontId="73" fillId="3" borderId="0" xfId="4" applyFont="1" applyFill="1" applyBorder="1" applyAlignment="1" applyProtection="1">
      <alignment horizontal="left" vertical="top" wrapText="1" indent="1"/>
    </xf>
    <xf numFmtId="0" fontId="74" fillId="3" borderId="0" xfId="17" applyFont="1" applyFill="1" applyProtection="1">
      <protection hidden="1"/>
    </xf>
    <xf numFmtId="14" fontId="74" fillId="3" borderId="0" xfId="17" applyNumberFormat="1" applyFont="1" applyFill="1" applyProtection="1">
      <protection hidden="1"/>
    </xf>
    <xf numFmtId="0" fontId="74" fillId="0" borderId="0" xfId="17" applyFont="1" applyFill="1" applyProtection="1">
      <protection hidden="1"/>
    </xf>
    <xf numFmtId="0" fontId="72" fillId="3" borderId="0" xfId="17" applyFont="1" applyFill="1" applyProtection="1">
      <protection hidden="1"/>
    </xf>
    <xf numFmtId="0" fontId="73" fillId="3" borderId="0" xfId="4" applyFont="1" applyFill="1" applyBorder="1" applyAlignment="1" applyProtection="1"/>
    <xf numFmtId="0" fontId="73" fillId="3" borderId="0" xfId="4" applyFont="1" applyFill="1" applyBorder="1" applyAlignment="1" applyProtection="1">
      <alignment vertical="top" wrapText="1"/>
    </xf>
    <xf numFmtId="0" fontId="74" fillId="3" borderId="0" xfId="17" applyFont="1" applyFill="1" applyProtection="1"/>
    <xf numFmtId="0" fontId="74" fillId="3" borderId="0" xfId="18" applyFont="1" applyFill="1" applyProtection="1">
      <protection hidden="1"/>
    </xf>
    <xf numFmtId="0" fontId="74" fillId="0" borderId="0" xfId="18" applyFont="1" applyFill="1" applyProtection="1">
      <protection hidden="1"/>
    </xf>
    <xf numFmtId="0" fontId="1" fillId="3" borderId="51" xfId="17" applyFill="1" applyBorder="1" applyProtection="1">
      <protection hidden="1"/>
    </xf>
    <xf numFmtId="0" fontId="76" fillId="3" borderId="0" xfId="17" applyFont="1" applyFill="1" applyProtection="1">
      <protection hidden="1"/>
    </xf>
    <xf numFmtId="0" fontId="77" fillId="3" borderId="0" xfId="14" applyFont="1" applyFill="1" applyBorder="1" applyProtection="1">
      <protection hidden="1"/>
    </xf>
    <xf numFmtId="0" fontId="78" fillId="3" borderId="0" xfId="15" applyFont="1" applyFill="1" applyBorder="1" applyAlignment="1" applyProtection="1">
      <alignment wrapText="1"/>
      <protection hidden="1"/>
    </xf>
    <xf numFmtId="0" fontId="33" fillId="3" borderId="0" xfId="18" applyFont="1" applyFill="1" applyBorder="1" applyAlignment="1">
      <alignment horizontal="left" vertical="top"/>
    </xf>
    <xf numFmtId="0" fontId="5" fillId="0" borderId="0" xfId="17" applyFont="1" applyBorder="1"/>
    <xf numFmtId="0" fontId="5" fillId="0" borderId="0" xfId="17" applyFont="1" applyFill="1" applyBorder="1"/>
    <xf numFmtId="0" fontId="5" fillId="0" borderId="0" xfId="18" applyFont="1" applyFill="1" applyBorder="1" applyProtection="1">
      <protection hidden="1"/>
    </xf>
    <xf numFmtId="0" fontId="5" fillId="3" borderId="0" xfId="17" applyFont="1" applyFill="1" applyBorder="1" applyProtection="1">
      <protection hidden="1"/>
    </xf>
    <xf numFmtId="0" fontId="5" fillId="3" borderId="0" xfId="17" applyNumberFormat="1" applyFont="1" applyFill="1" applyProtection="1">
      <protection hidden="1"/>
    </xf>
    <xf numFmtId="0" fontId="1" fillId="3" borderId="49" xfId="17" applyFill="1" applyBorder="1" applyAlignment="1" applyProtection="1">
      <alignment horizontal="left" indent="1"/>
      <protection hidden="1"/>
    </xf>
    <xf numFmtId="0" fontId="1" fillId="4" borderId="10" xfId="17" applyFont="1" applyFill="1" applyBorder="1" applyProtection="1">
      <protection locked="0"/>
    </xf>
    <xf numFmtId="0" fontId="24" fillId="3" borderId="0" xfId="17" applyFont="1" applyFill="1" applyBorder="1" applyProtection="1">
      <protection hidden="1"/>
    </xf>
    <xf numFmtId="0" fontId="79" fillId="3" borderId="0" xfId="17" applyFont="1" applyFill="1" applyBorder="1" applyProtection="1">
      <protection hidden="1"/>
    </xf>
    <xf numFmtId="171" fontId="5" fillId="0" borderId="0" xfId="5" applyNumberFormat="1" applyFont="1" applyFill="1" applyBorder="1" applyAlignment="1" applyProtection="1">
      <alignment horizontal="center"/>
      <protection hidden="1"/>
    </xf>
    <xf numFmtId="0" fontId="81" fillId="3" borderId="49" xfId="17" applyFont="1" applyFill="1" applyBorder="1" applyAlignment="1" applyProtection="1">
      <alignment horizontal="left" indent="1"/>
      <protection hidden="1"/>
    </xf>
    <xf numFmtId="0" fontId="48" fillId="3" borderId="0" xfId="17" applyFont="1" applyFill="1" applyBorder="1" applyProtection="1">
      <protection hidden="1"/>
    </xf>
    <xf numFmtId="0" fontId="82" fillId="3" borderId="0" xfId="17" applyFont="1" applyFill="1" applyBorder="1" applyProtection="1">
      <protection hidden="1"/>
    </xf>
    <xf numFmtId="0" fontId="49" fillId="3" borderId="0" xfId="17" applyFont="1" applyFill="1" applyBorder="1" applyProtection="1">
      <protection hidden="1"/>
    </xf>
    <xf numFmtId="0" fontId="1" fillId="3" borderId="21" xfId="17" applyFill="1" applyBorder="1" applyAlignment="1" applyProtection="1">
      <alignment horizontal="right" indent="2"/>
      <protection hidden="1"/>
    </xf>
    <xf numFmtId="0" fontId="1" fillId="3" borderId="22" xfId="17" applyFill="1" applyBorder="1" applyAlignment="1" applyProtection="1">
      <alignment horizontal="right" indent="2"/>
      <protection hidden="1"/>
    </xf>
    <xf numFmtId="0" fontId="5" fillId="3" borderId="0" xfId="18" applyFont="1" applyFill="1" applyBorder="1" applyProtection="1">
      <protection hidden="1"/>
    </xf>
    <xf numFmtId="37" fontId="1" fillId="3" borderId="29" xfId="19" applyNumberFormat="1" applyFont="1" applyFill="1" applyBorder="1" applyAlignment="1" applyProtection="1">
      <alignment horizontal="center"/>
      <protection hidden="1"/>
    </xf>
    <xf numFmtId="0" fontId="1" fillId="4" borderId="10" xfId="17" applyFill="1" applyBorder="1" applyAlignment="1" applyProtection="1">
      <alignment wrapText="1"/>
      <protection locked="0"/>
    </xf>
    <xf numFmtId="0" fontId="1" fillId="3" borderId="49" xfId="17" applyFont="1" applyFill="1" applyBorder="1" applyAlignment="1" applyProtection="1">
      <alignment horizontal="left" indent="1"/>
      <protection hidden="1"/>
    </xf>
    <xf numFmtId="0" fontId="32" fillId="4" borderId="10" xfId="5" applyFont="1" applyFill="1" applyBorder="1" applyProtection="1">
      <protection locked="0"/>
    </xf>
    <xf numFmtId="0" fontId="1" fillId="3" borderId="49" xfId="17" applyFill="1" applyBorder="1" applyProtection="1">
      <protection hidden="1"/>
    </xf>
    <xf numFmtId="37" fontId="1" fillId="3" borderId="7" xfId="19" applyNumberFormat="1" applyFont="1" applyFill="1" applyBorder="1" applyAlignment="1" applyProtection="1">
      <alignment horizontal="center"/>
      <protection hidden="1"/>
    </xf>
    <xf numFmtId="0" fontId="1" fillId="3" borderId="49" xfId="17" applyFill="1" applyBorder="1" applyAlignment="1" applyProtection="1">
      <alignment vertical="top" wrapText="1"/>
      <protection hidden="1"/>
    </xf>
    <xf numFmtId="0" fontId="1" fillId="3" borderId="0" xfId="17" applyFill="1" applyBorder="1" applyAlignment="1" applyProtection="1">
      <alignment vertical="top" wrapText="1"/>
      <protection hidden="1"/>
    </xf>
    <xf numFmtId="0" fontId="24" fillId="3" borderId="0" xfId="17" applyFont="1" applyFill="1" applyBorder="1" applyAlignment="1" applyProtection="1">
      <alignment horizontal="left"/>
      <protection hidden="1"/>
    </xf>
    <xf numFmtId="0" fontId="5" fillId="30" borderId="0" xfId="17" applyFont="1" applyFill="1"/>
    <xf numFmtId="0" fontId="85" fillId="3" borderId="0" xfId="14" applyFont="1" applyFill="1" applyBorder="1" applyProtection="1">
      <protection hidden="1"/>
    </xf>
    <xf numFmtId="0" fontId="1" fillId="3" borderId="21" xfId="17" applyFill="1" applyBorder="1" applyAlignment="1" applyProtection="1">
      <alignment horizontal="center"/>
      <protection hidden="1"/>
    </xf>
    <xf numFmtId="0" fontId="1" fillId="7" borderId="16" xfId="17" applyFill="1" applyBorder="1" applyProtection="1">
      <protection hidden="1"/>
    </xf>
    <xf numFmtId="0" fontId="1" fillId="7" borderId="18" xfId="17" applyFill="1" applyBorder="1" applyProtection="1">
      <protection hidden="1"/>
    </xf>
    <xf numFmtId="0" fontId="5" fillId="0" borderId="49" xfId="17" applyFont="1" applyFill="1" applyBorder="1" applyAlignment="1" applyProtection="1">
      <alignment horizontal="left" indent="1"/>
      <protection hidden="1"/>
    </xf>
    <xf numFmtId="0" fontId="5" fillId="0" borderId="0" xfId="17" applyFont="1" applyFill="1" applyBorder="1" applyAlignment="1" applyProtection="1">
      <alignment vertical="top" wrapText="1"/>
      <protection hidden="1"/>
    </xf>
    <xf numFmtId="173" fontId="1" fillId="7" borderId="8" xfId="20" applyNumberFormat="1" applyFont="1" applyFill="1" applyBorder="1" applyProtection="1">
      <protection hidden="1"/>
    </xf>
    <xf numFmtId="173" fontId="1" fillId="7" borderId="9" xfId="20" applyNumberFormat="1" applyFont="1" applyFill="1" applyBorder="1" applyProtection="1">
      <protection hidden="1"/>
    </xf>
    <xf numFmtId="37" fontId="1" fillId="3" borderId="20" xfId="19" applyNumberFormat="1" applyFont="1" applyFill="1" applyBorder="1" applyAlignment="1" applyProtection="1">
      <alignment horizontal="center"/>
      <protection hidden="1"/>
    </xf>
    <xf numFmtId="173" fontId="1" fillId="7" borderId="15" xfId="20" applyNumberFormat="1" applyFont="1" applyFill="1" applyBorder="1" applyProtection="1">
      <protection hidden="1"/>
    </xf>
    <xf numFmtId="173" fontId="1" fillId="7" borderId="11" xfId="20" applyNumberFormat="1" applyFont="1" applyFill="1" applyBorder="1" applyProtection="1">
      <protection hidden="1"/>
    </xf>
    <xf numFmtId="37" fontId="1" fillId="3" borderId="0" xfId="19" applyNumberFormat="1" applyFont="1" applyFill="1" applyBorder="1" applyAlignment="1" applyProtection="1">
      <alignment horizontal="center"/>
      <protection hidden="1"/>
    </xf>
    <xf numFmtId="0" fontId="77" fillId="5" borderId="0" xfId="14" applyFont="1" applyFill="1" applyBorder="1" applyProtection="1">
      <protection hidden="1"/>
    </xf>
    <xf numFmtId="0" fontId="66" fillId="3" borderId="0" xfId="4" applyFont="1" applyFill="1" applyAlignment="1" applyProtection="1">
      <protection hidden="1"/>
    </xf>
    <xf numFmtId="0" fontId="1" fillId="14" borderId="21" xfId="17" applyFill="1" applyBorder="1" applyAlignment="1" applyProtection="1">
      <alignment horizontal="right" indent="2"/>
      <protection hidden="1"/>
    </xf>
    <xf numFmtId="0" fontId="1" fillId="14" borderId="22" xfId="17" applyFill="1" applyBorder="1" applyAlignment="1" applyProtection="1">
      <alignment horizontal="right" indent="2"/>
      <protection hidden="1"/>
    </xf>
    <xf numFmtId="37" fontId="1" fillId="14" borderId="29" xfId="19" applyNumberFormat="1" applyFont="1" applyFill="1" applyBorder="1" applyAlignment="1" applyProtection="1">
      <alignment horizontal="center"/>
      <protection hidden="1"/>
    </xf>
    <xf numFmtId="173" fontId="1" fillId="14" borderId="16" xfId="20" applyNumberFormat="1" applyFont="1" applyFill="1" applyBorder="1" applyProtection="1">
      <protection hidden="1"/>
    </xf>
    <xf numFmtId="173" fontId="1" fillId="14" borderId="17" xfId="20" applyNumberFormat="1" applyFont="1" applyFill="1" applyBorder="1" applyProtection="1">
      <protection hidden="1"/>
    </xf>
    <xf numFmtId="173" fontId="1" fillId="14" borderId="18" xfId="20" applyNumberFormat="1" applyFont="1" applyFill="1" applyBorder="1" applyProtection="1">
      <protection hidden="1"/>
    </xf>
    <xf numFmtId="173" fontId="1" fillId="14" borderId="8" xfId="20" applyNumberFormat="1" applyFont="1" applyFill="1" applyBorder="1" applyProtection="1">
      <protection hidden="1"/>
    </xf>
    <xf numFmtId="173" fontId="1" fillId="14" borderId="0" xfId="20" applyNumberFormat="1" applyFont="1" applyFill="1" applyBorder="1" applyProtection="1">
      <protection hidden="1"/>
    </xf>
    <xf numFmtId="173" fontId="1" fillId="14" borderId="9" xfId="20" applyNumberFormat="1" applyFont="1" applyFill="1" applyBorder="1" applyProtection="1">
      <protection hidden="1"/>
    </xf>
    <xf numFmtId="37" fontId="1" fillId="14" borderId="7" xfId="19" applyNumberFormat="1" applyFont="1" applyFill="1" applyBorder="1" applyAlignment="1" applyProtection="1">
      <alignment horizontal="center"/>
      <protection hidden="1"/>
    </xf>
    <xf numFmtId="173" fontId="1" fillId="14" borderId="15" xfId="20" applyNumberFormat="1" applyFont="1" applyFill="1" applyBorder="1" applyProtection="1">
      <protection hidden="1"/>
    </xf>
    <xf numFmtId="173" fontId="1" fillId="14" borderId="10" xfId="20" applyNumberFormat="1" applyFont="1" applyFill="1" applyBorder="1" applyProtection="1">
      <protection hidden="1"/>
    </xf>
    <xf numFmtId="173" fontId="1" fillId="14" borderId="11" xfId="20" applyNumberFormat="1" applyFont="1" applyFill="1" applyBorder="1" applyProtection="1">
      <protection hidden="1"/>
    </xf>
    <xf numFmtId="0" fontId="40" fillId="3" borderId="7" xfId="4" applyFont="1" applyFill="1" applyBorder="1" applyAlignment="1" applyProtection="1">
      <alignment horizontal="center"/>
      <protection hidden="1"/>
    </xf>
    <xf numFmtId="0" fontId="22" fillId="3" borderId="7" xfId="17" applyFont="1" applyFill="1" applyBorder="1" applyAlignment="1" applyProtection="1">
      <alignment horizontal="center"/>
      <protection hidden="1"/>
    </xf>
    <xf numFmtId="9" fontId="22" fillId="3" borderId="7" xfId="17" applyNumberFormat="1" applyFont="1" applyFill="1" applyBorder="1" applyAlignment="1" applyProtection="1">
      <alignment horizontal="center"/>
      <protection hidden="1"/>
    </xf>
    <xf numFmtId="0" fontId="54" fillId="3" borderId="7" xfId="17" applyFont="1" applyFill="1" applyBorder="1" applyAlignment="1" applyProtection="1">
      <alignment horizontal="center"/>
      <protection hidden="1"/>
    </xf>
    <xf numFmtId="1" fontId="80" fillId="15" borderId="7" xfId="19" applyNumberFormat="1" applyFont="1" applyFill="1" applyBorder="1" applyAlignment="1" applyProtection="1">
      <alignment horizontal="center"/>
      <protection hidden="1"/>
    </xf>
    <xf numFmtId="0" fontId="2" fillId="3" borderId="7" xfId="17" applyFont="1" applyFill="1" applyBorder="1" applyAlignment="1" applyProtection="1">
      <alignment horizontal="center"/>
      <protection hidden="1"/>
    </xf>
    <xf numFmtId="0" fontId="1" fillId="3" borderId="7" xfId="17" applyFill="1" applyBorder="1" applyAlignment="1" applyProtection="1">
      <alignment horizontal="center"/>
      <protection hidden="1"/>
    </xf>
    <xf numFmtId="1" fontId="1" fillId="3" borderId="7" xfId="17" applyNumberFormat="1" applyFill="1" applyBorder="1" applyProtection="1">
      <protection hidden="1"/>
    </xf>
    <xf numFmtId="0" fontId="2" fillId="15" borderId="7" xfId="17" applyFont="1" applyFill="1" applyBorder="1" applyAlignment="1" applyProtection="1">
      <alignment horizontal="center"/>
      <protection hidden="1"/>
    </xf>
    <xf numFmtId="0" fontId="5" fillId="3" borderId="7" xfId="17" applyFont="1" applyFill="1" applyBorder="1" applyProtection="1">
      <protection hidden="1"/>
    </xf>
    <xf numFmtId="0" fontId="5" fillId="7" borderId="16" xfId="17" applyFont="1" applyFill="1" applyBorder="1" applyProtection="1">
      <protection hidden="1"/>
    </xf>
    <xf numFmtId="0" fontId="5" fillId="7" borderId="17" xfId="17" applyFont="1" applyFill="1" applyBorder="1" applyProtection="1">
      <protection hidden="1"/>
    </xf>
    <xf numFmtId="0" fontId="5" fillId="7" borderId="18" xfId="17" applyFont="1" applyFill="1" applyBorder="1" applyProtection="1">
      <protection hidden="1"/>
    </xf>
    <xf numFmtId="0" fontId="5" fillId="7" borderId="7" xfId="17" applyFont="1" applyFill="1" applyBorder="1" applyProtection="1">
      <protection hidden="1"/>
    </xf>
    <xf numFmtId="0" fontId="5" fillId="7" borderId="8" xfId="17" applyFont="1" applyFill="1" applyBorder="1" applyProtection="1">
      <protection hidden="1"/>
    </xf>
    <xf numFmtId="0" fontId="5" fillId="7" borderId="0" xfId="17" applyFont="1" applyFill="1" applyBorder="1" applyProtection="1">
      <protection hidden="1"/>
    </xf>
    <xf numFmtId="0" fontId="5" fillId="7" borderId="9" xfId="17" applyFont="1" applyFill="1" applyBorder="1" applyProtection="1">
      <protection hidden="1"/>
    </xf>
    <xf numFmtId="1" fontId="1" fillId="38" borderId="7" xfId="17" applyNumberFormat="1" applyFill="1" applyBorder="1" applyProtection="1">
      <protection hidden="1"/>
    </xf>
    <xf numFmtId="0" fontId="2" fillId="38" borderId="7" xfId="17" applyFont="1" applyFill="1" applyBorder="1" applyAlignment="1" applyProtection="1">
      <alignment horizontal="center"/>
      <protection hidden="1"/>
    </xf>
    <xf numFmtId="14" fontId="2" fillId="7" borderId="7" xfId="17" applyNumberFormat="1" applyFont="1" applyFill="1" applyBorder="1" applyAlignment="1" applyProtection="1">
      <alignment horizontal="center"/>
      <protection hidden="1"/>
    </xf>
    <xf numFmtId="0" fontId="1" fillId="0" borderId="7" xfId="17" applyFill="1" applyBorder="1" applyAlignment="1" applyProtection="1">
      <alignment horizontal="center"/>
      <protection hidden="1"/>
    </xf>
    <xf numFmtId="0" fontId="2" fillId="7" borderId="7" xfId="17" applyFont="1" applyFill="1" applyBorder="1" applyAlignment="1" applyProtection="1">
      <alignment horizontal="center"/>
      <protection hidden="1"/>
    </xf>
    <xf numFmtId="1" fontId="1" fillId="38" borderId="7" xfId="17" applyNumberFormat="1" applyFill="1" applyBorder="1" applyAlignment="1" applyProtection="1">
      <alignment horizontal="center"/>
      <protection hidden="1"/>
    </xf>
    <xf numFmtId="0" fontId="5" fillId="6" borderId="7" xfId="17" applyFont="1" applyFill="1" applyBorder="1" applyProtection="1">
      <protection hidden="1"/>
    </xf>
    <xf numFmtId="1" fontId="1" fillId="0" borderId="7" xfId="17" applyNumberFormat="1" applyFill="1" applyBorder="1" applyProtection="1">
      <protection hidden="1"/>
    </xf>
    <xf numFmtId="0" fontId="1" fillId="38" borderId="7" xfId="17" applyFill="1" applyBorder="1" applyAlignment="1" applyProtection="1">
      <alignment horizontal="center"/>
      <protection hidden="1"/>
    </xf>
    <xf numFmtId="0" fontId="1" fillId="16" borderId="7" xfId="17" applyFill="1" applyBorder="1" applyAlignment="1" applyProtection="1">
      <alignment horizontal="center"/>
      <protection hidden="1"/>
    </xf>
    <xf numFmtId="1" fontId="1" fillId="17" borderId="7" xfId="17" applyNumberFormat="1" applyFill="1" applyBorder="1" applyProtection="1">
      <protection hidden="1"/>
    </xf>
    <xf numFmtId="0" fontId="66" fillId="39" borderId="0" xfId="4" applyFont="1" applyFill="1" applyAlignment="1" applyProtection="1">
      <protection hidden="1"/>
    </xf>
    <xf numFmtId="0" fontId="1" fillId="39" borderId="0" xfId="17" applyFill="1" applyProtection="1">
      <protection hidden="1"/>
    </xf>
    <xf numFmtId="0" fontId="1" fillId="39" borderId="0" xfId="17" applyFill="1" applyBorder="1" applyProtection="1">
      <protection hidden="1"/>
    </xf>
    <xf numFmtId="0" fontId="5" fillId="39" borderId="0" xfId="17" applyFont="1" applyFill="1" applyProtection="1">
      <protection hidden="1"/>
    </xf>
    <xf numFmtId="0" fontId="2" fillId="39" borderId="0" xfId="17" applyFont="1" applyFill="1" applyAlignment="1" applyProtection="1">
      <alignment horizontal="right"/>
      <protection hidden="1"/>
    </xf>
    <xf numFmtId="0" fontId="87" fillId="3" borderId="0" xfId="15" applyFont="1" applyFill="1" applyBorder="1" applyAlignment="1" applyProtection="1">
      <alignment wrapText="1"/>
      <protection hidden="1"/>
    </xf>
    <xf numFmtId="1" fontId="1" fillId="16" borderId="7" xfId="17" applyNumberFormat="1" applyFill="1" applyBorder="1" applyProtection="1">
      <protection hidden="1"/>
    </xf>
    <xf numFmtId="0" fontId="5" fillId="0" borderId="7" xfId="17" applyFont="1" applyFill="1" applyBorder="1" applyProtection="1">
      <protection hidden="1"/>
    </xf>
    <xf numFmtId="0" fontId="5" fillId="0" borderId="20" xfId="17" applyFont="1" applyFill="1" applyBorder="1" applyAlignment="1" applyProtection="1">
      <alignment horizontal="center"/>
      <protection hidden="1"/>
    </xf>
    <xf numFmtId="0" fontId="5" fillId="5" borderId="7" xfId="17" applyFont="1" applyFill="1" applyBorder="1" applyProtection="1">
      <protection hidden="1"/>
    </xf>
    <xf numFmtId="0" fontId="1" fillId="6" borderId="16" xfId="17" applyFill="1" applyBorder="1" applyProtection="1">
      <protection hidden="1"/>
    </xf>
    <xf numFmtId="0" fontId="1" fillId="6" borderId="17" xfId="17" applyFill="1" applyBorder="1" applyProtection="1">
      <protection hidden="1"/>
    </xf>
    <xf numFmtId="0" fontId="1" fillId="6" borderId="18" xfId="17" applyFill="1" applyBorder="1" applyProtection="1">
      <protection hidden="1"/>
    </xf>
    <xf numFmtId="1" fontId="80" fillId="40" borderId="7" xfId="19" applyNumberFormat="1" applyFont="1" applyFill="1" applyBorder="1" applyAlignment="1" applyProtection="1">
      <alignment horizontal="center"/>
      <protection hidden="1"/>
    </xf>
    <xf numFmtId="0" fontId="1" fillId="6" borderId="8" xfId="17" applyFill="1" applyBorder="1" applyProtection="1">
      <protection hidden="1"/>
    </xf>
    <xf numFmtId="0" fontId="1" fillId="6" borderId="0" xfId="17" applyFill="1" applyBorder="1" applyProtection="1">
      <protection hidden="1"/>
    </xf>
    <xf numFmtId="0" fontId="1" fillId="6" borderId="9" xfId="17" applyFill="1" applyBorder="1" applyProtection="1">
      <protection hidden="1"/>
    </xf>
    <xf numFmtId="0" fontId="2" fillId="40" borderId="7" xfId="17" applyFont="1" applyFill="1" applyBorder="1" applyAlignment="1" applyProtection="1">
      <alignment horizontal="center"/>
      <protection hidden="1"/>
    </xf>
    <xf numFmtId="0" fontId="5" fillId="7" borderId="21" xfId="17" applyFont="1" applyFill="1" applyBorder="1" applyProtection="1">
      <protection hidden="1"/>
    </xf>
    <xf numFmtId="0" fontId="5" fillId="3" borderId="21" xfId="17" applyFont="1" applyFill="1" applyBorder="1" applyProtection="1">
      <protection hidden="1"/>
    </xf>
    <xf numFmtId="1" fontId="5" fillId="38" borderId="7" xfId="17" applyNumberFormat="1" applyFont="1" applyFill="1" applyBorder="1" applyProtection="1">
      <protection hidden="1"/>
    </xf>
    <xf numFmtId="0" fontId="5" fillId="38" borderId="7" xfId="17" applyFont="1" applyFill="1" applyBorder="1" applyProtection="1">
      <protection hidden="1"/>
    </xf>
    <xf numFmtId="0" fontId="2" fillId="17" borderId="7" xfId="17" applyFont="1" applyFill="1" applyBorder="1" applyAlignment="1" applyProtection="1">
      <alignment horizontal="center"/>
      <protection hidden="1"/>
    </xf>
    <xf numFmtId="0" fontId="5" fillId="41" borderId="7" xfId="17" applyFont="1" applyFill="1" applyBorder="1" applyProtection="1">
      <protection hidden="1"/>
    </xf>
    <xf numFmtId="0" fontId="5" fillId="0" borderId="21" xfId="17" applyFont="1" applyFill="1" applyBorder="1" applyProtection="1">
      <protection hidden="1"/>
    </xf>
    <xf numFmtId="0" fontId="5" fillId="38" borderId="7" xfId="17" applyFont="1" applyFill="1" applyBorder="1" applyAlignment="1" applyProtection="1">
      <alignment horizontal="center"/>
      <protection hidden="1"/>
    </xf>
    <xf numFmtId="0" fontId="5" fillId="16" borderId="21" xfId="17" applyFont="1" applyFill="1" applyBorder="1" applyProtection="1">
      <protection hidden="1"/>
    </xf>
    <xf numFmtId="0" fontId="1" fillId="6" borderId="15" xfId="17" applyFill="1" applyBorder="1" applyProtection="1">
      <protection hidden="1"/>
    </xf>
    <xf numFmtId="0" fontId="1" fillId="6" borderId="10" xfId="17" applyFill="1" applyBorder="1" applyProtection="1">
      <protection hidden="1"/>
    </xf>
    <xf numFmtId="0" fontId="1" fillId="6" borderId="11" xfId="17" applyFill="1" applyBorder="1" applyProtection="1">
      <protection hidden="1"/>
    </xf>
    <xf numFmtId="0" fontId="5" fillId="7" borderId="15" xfId="17" applyFont="1" applyFill="1" applyBorder="1" applyProtection="1">
      <protection hidden="1"/>
    </xf>
    <xf numFmtId="0" fontId="5" fillId="7" borderId="10" xfId="17" applyFont="1" applyFill="1" applyBorder="1" applyProtection="1">
      <protection hidden="1"/>
    </xf>
    <xf numFmtId="0" fontId="5" fillId="7" borderId="11" xfId="17" applyFont="1" applyFill="1" applyBorder="1" applyProtection="1">
      <protection hidden="1"/>
    </xf>
    <xf numFmtId="0" fontId="2" fillId="0" borderId="0" xfId="17" applyFont="1" applyFill="1" applyBorder="1" applyAlignment="1" applyProtection="1">
      <alignment horizontal="center"/>
      <protection hidden="1"/>
    </xf>
    <xf numFmtId="0" fontId="5" fillId="0" borderId="0" xfId="17" applyFont="1" applyFill="1" applyBorder="1" applyProtection="1">
      <protection hidden="1"/>
    </xf>
    <xf numFmtId="0" fontId="1" fillId="43" borderId="16" xfId="17" applyFill="1" applyBorder="1" applyProtection="1">
      <protection hidden="1"/>
    </xf>
    <xf numFmtId="0" fontId="1" fillId="43" borderId="18" xfId="17" applyFill="1" applyBorder="1" applyProtection="1">
      <protection hidden="1"/>
    </xf>
    <xf numFmtId="0" fontId="1" fillId="42" borderId="16" xfId="17" applyFill="1" applyBorder="1" applyProtection="1">
      <protection hidden="1"/>
    </xf>
    <xf numFmtId="0" fontId="1" fillId="42" borderId="17" xfId="17" applyFill="1" applyBorder="1" applyProtection="1">
      <protection hidden="1"/>
    </xf>
    <xf numFmtId="0" fontId="5" fillId="6" borderId="17" xfId="17" applyFont="1" applyFill="1" applyBorder="1" applyProtection="1">
      <protection hidden="1"/>
    </xf>
    <xf numFmtId="0" fontId="5" fillId="6" borderId="18" xfId="17" applyFont="1" applyFill="1" applyBorder="1" applyProtection="1">
      <protection hidden="1"/>
    </xf>
    <xf numFmtId="0" fontId="1" fillId="43" borderId="8" xfId="17" applyFill="1" applyBorder="1" applyProtection="1">
      <protection hidden="1"/>
    </xf>
    <xf numFmtId="0" fontId="1" fillId="43" borderId="9" xfId="17" applyFill="1" applyBorder="1" applyProtection="1">
      <protection hidden="1"/>
    </xf>
    <xf numFmtId="0" fontId="1" fillId="42" borderId="20" xfId="17" applyFill="1" applyBorder="1" applyProtection="1">
      <protection hidden="1"/>
    </xf>
    <xf numFmtId="0" fontId="1" fillId="42" borderId="21" xfId="17" applyFill="1" applyBorder="1" applyProtection="1">
      <protection hidden="1"/>
    </xf>
    <xf numFmtId="0" fontId="5" fillId="6" borderId="0" xfId="17" applyFont="1" applyFill="1" applyBorder="1" applyProtection="1">
      <protection hidden="1"/>
    </xf>
    <xf numFmtId="0" fontId="5" fillId="6" borderId="9" xfId="17" applyFont="1" applyFill="1" applyBorder="1" applyProtection="1">
      <protection hidden="1"/>
    </xf>
    <xf numFmtId="165" fontId="1" fillId="42" borderId="29" xfId="19" applyNumberFormat="1" applyFont="1" applyFill="1" applyBorder="1" applyProtection="1">
      <protection hidden="1"/>
    </xf>
    <xf numFmtId="1" fontId="1" fillId="42" borderId="0" xfId="17" applyNumberFormat="1" applyFill="1" applyBorder="1" applyProtection="1">
      <protection hidden="1"/>
    </xf>
    <xf numFmtId="165" fontId="1" fillId="42" borderId="23" xfId="19" applyNumberFormat="1" applyFont="1" applyFill="1" applyBorder="1" applyProtection="1">
      <protection hidden="1"/>
    </xf>
    <xf numFmtId="165" fontId="1" fillId="42" borderId="19" xfId="19" applyNumberFormat="1" applyFont="1" applyFill="1" applyBorder="1" applyProtection="1">
      <protection hidden="1"/>
    </xf>
    <xf numFmtId="1" fontId="1" fillId="42" borderId="15" xfId="17" applyNumberFormat="1" applyFill="1" applyBorder="1" applyProtection="1">
      <protection hidden="1"/>
    </xf>
    <xf numFmtId="1" fontId="1" fillId="42" borderId="10" xfId="17" applyNumberFormat="1" applyFill="1" applyBorder="1" applyProtection="1">
      <protection hidden="1"/>
    </xf>
    <xf numFmtId="1" fontId="1" fillId="42" borderId="11" xfId="17" applyNumberFormat="1" applyFill="1" applyBorder="1" applyProtection="1">
      <protection hidden="1"/>
    </xf>
    <xf numFmtId="0" fontId="5" fillId="6" borderId="10" xfId="17" applyFont="1" applyFill="1" applyBorder="1" applyProtection="1">
      <protection hidden="1"/>
    </xf>
    <xf numFmtId="0" fontId="5" fillId="6" borderId="11" xfId="17" applyFont="1" applyFill="1" applyBorder="1" applyProtection="1">
      <protection hidden="1"/>
    </xf>
    <xf numFmtId="165" fontId="1" fillId="3" borderId="8" xfId="19" applyNumberFormat="1" applyFont="1" applyFill="1" applyBorder="1" applyProtection="1">
      <protection hidden="1"/>
    </xf>
    <xf numFmtId="1" fontId="1" fillId="3" borderId="0" xfId="17" applyNumberFormat="1" applyFill="1" applyBorder="1" applyProtection="1">
      <protection hidden="1"/>
    </xf>
    <xf numFmtId="0" fontId="4" fillId="42" borderId="16" xfId="17" applyFont="1" applyFill="1" applyBorder="1" applyProtection="1">
      <protection hidden="1"/>
    </xf>
    <xf numFmtId="0" fontId="1" fillId="42" borderId="18" xfId="17" applyFill="1" applyBorder="1" applyProtection="1">
      <protection hidden="1"/>
    </xf>
    <xf numFmtId="9" fontId="1" fillId="43" borderId="8" xfId="17" applyNumberFormat="1" applyFill="1" applyBorder="1" applyProtection="1">
      <protection hidden="1"/>
    </xf>
    <xf numFmtId="0" fontId="1" fillId="42" borderId="22" xfId="17" applyFill="1" applyBorder="1" applyProtection="1">
      <protection hidden="1"/>
    </xf>
    <xf numFmtId="0" fontId="1" fillId="14" borderId="16" xfId="17" applyFill="1" applyBorder="1" applyProtection="1">
      <protection hidden="1"/>
    </xf>
    <xf numFmtId="0" fontId="1" fillId="14" borderId="18" xfId="17" applyFill="1" applyBorder="1" applyProtection="1">
      <protection hidden="1"/>
    </xf>
    <xf numFmtId="0" fontId="1" fillId="14" borderId="8" xfId="17" applyFill="1" applyBorder="1" applyProtection="1">
      <protection hidden="1"/>
    </xf>
    <xf numFmtId="0" fontId="1" fillId="14" borderId="9" xfId="17" applyFill="1" applyBorder="1" applyProtection="1">
      <protection hidden="1"/>
    </xf>
    <xf numFmtId="0" fontId="1" fillId="43" borderId="15" xfId="17" applyFill="1" applyBorder="1" applyProtection="1">
      <protection hidden="1"/>
    </xf>
    <xf numFmtId="0" fontId="1" fillId="43" borderId="11" xfId="17" applyFill="1" applyBorder="1" applyProtection="1">
      <protection hidden="1"/>
    </xf>
    <xf numFmtId="165" fontId="1" fillId="14" borderId="7" xfId="19" applyNumberFormat="1" applyFont="1" applyFill="1" applyBorder="1" applyProtection="1">
      <protection hidden="1"/>
    </xf>
    <xf numFmtId="0" fontId="1" fillId="14" borderId="21" xfId="17" applyFill="1" applyBorder="1" applyProtection="1">
      <protection hidden="1"/>
    </xf>
    <xf numFmtId="0" fontId="1" fillId="14" borderId="22" xfId="17" applyFill="1" applyBorder="1" applyProtection="1">
      <protection hidden="1"/>
    </xf>
    <xf numFmtId="0" fontId="1" fillId="14" borderId="15" xfId="17" applyFill="1" applyBorder="1" applyProtection="1">
      <protection hidden="1"/>
    </xf>
    <xf numFmtId="0" fontId="1" fillId="14" borderId="11" xfId="17" applyFill="1" applyBorder="1" applyProtection="1">
      <protection hidden="1"/>
    </xf>
    <xf numFmtId="0" fontId="1" fillId="4" borderId="16" xfId="17" applyFill="1" applyBorder="1" applyProtection="1">
      <protection hidden="1"/>
    </xf>
    <xf numFmtId="0" fontId="1" fillId="4" borderId="18" xfId="17" applyFill="1" applyBorder="1" applyProtection="1">
      <protection hidden="1"/>
    </xf>
    <xf numFmtId="0" fontId="1" fillId="5" borderId="16" xfId="17" applyFill="1" applyBorder="1" applyProtection="1">
      <protection hidden="1"/>
    </xf>
    <xf numFmtId="0" fontId="1" fillId="5" borderId="17" xfId="17" applyFill="1" applyBorder="1" applyProtection="1">
      <protection hidden="1"/>
    </xf>
    <xf numFmtId="0" fontId="1" fillId="4" borderId="8" xfId="17" applyFill="1" applyBorder="1" applyProtection="1">
      <protection hidden="1"/>
    </xf>
    <xf numFmtId="0" fontId="1" fillId="4" borderId="9" xfId="17" applyFill="1" applyBorder="1" applyProtection="1">
      <protection hidden="1"/>
    </xf>
    <xf numFmtId="0" fontId="1" fillId="5" borderId="20" xfId="17" applyFill="1" applyBorder="1" applyProtection="1">
      <protection hidden="1"/>
    </xf>
    <xf numFmtId="0" fontId="1" fillId="5" borderId="21" xfId="17" applyFill="1" applyBorder="1" applyProtection="1">
      <protection hidden="1"/>
    </xf>
    <xf numFmtId="165" fontId="1" fillId="5" borderId="29" xfId="19" applyNumberFormat="1" applyFont="1" applyFill="1" applyBorder="1" applyProtection="1">
      <protection hidden="1"/>
    </xf>
    <xf numFmtId="1" fontId="1" fillId="5" borderId="0" xfId="17" applyNumberFormat="1" applyFill="1" applyBorder="1" applyProtection="1">
      <protection hidden="1"/>
    </xf>
    <xf numFmtId="165" fontId="1" fillId="5" borderId="23" xfId="19" applyNumberFormat="1" applyFont="1" applyFill="1" applyBorder="1" applyProtection="1">
      <protection hidden="1"/>
    </xf>
    <xf numFmtId="165" fontId="1" fillId="5" borderId="19" xfId="19" applyNumberFormat="1" applyFont="1" applyFill="1" applyBorder="1" applyProtection="1">
      <protection hidden="1"/>
    </xf>
    <xf numFmtId="1" fontId="1" fillId="5" borderId="10" xfId="17" applyNumberFormat="1" applyFill="1" applyBorder="1" applyProtection="1">
      <protection hidden="1"/>
    </xf>
    <xf numFmtId="0" fontId="4" fillId="27" borderId="16" xfId="17" applyFont="1" applyFill="1" applyBorder="1" applyProtection="1">
      <protection hidden="1"/>
    </xf>
    <xf numFmtId="0" fontId="1" fillId="27" borderId="17" xfId="17" applyFill="1" applyBorder="1" applyProtection="1">
      <protection hidden="1"/>
    </xf>
    <xf numFmtId="0" fontId="1" fillId="27" borderId="18" xfId="17" applyFill="1" applyBorder="1" applyProtection="1">
      <protection hidden="1"/>
    </xf>
    <xf numFmtId="9" fontId="1" fillId="4" borderId="8" xfId="17" applyNumberFormat="1" applyFill="1" applyBorder="1" applyProtection="1">
      <protection hidden="1"/>
    </xf>
    <xf numFmtId="0" fontId="1" fillId="27" borderId="8" xfId="17" applyFill="1" applyBorder="1" applyProtection="1">
      <protection hidden="1"/>
    </xf>
    <xf numFmtId="0" fontId="1" fillId="27" borderId="0" xfId="17" applyFill="1" applyBorder="1" applyProtection="1">
      <protection hidden="1"/>
    </xf>
    <xf numFmtId="0" fontId="1" fillId="27" borderId="9" xfId="17" applyFill="1" applyBorder="1" applyProtection="1">
      <protection hidden="1"/>
    </xf>
    <xf numFmtId="165" fontId="1" fillId="27" borderId="8" xfId="19" applyNumberFormat="1" applyFont="1" applyFill="1" applyBorder="1" applyProtection="1">
      <protection hidden="1"/>
    </xf>
    <xf numFmtId="0" fontId="1" fillId="4" borderId="15" xfId="17" applyFill="1" applyBorder="1" applyProtection="1">
      <protection hidden="1"/>
    </xf>
    <xf numFmtId="0" fontId="1" fillId="4" borderId="11" xfId="17" applyFill="1" applyBorder="1" applyProtection="1">
      <protection hidden="1"/>
    </xf>
    <xf numFmtId="165" fontId="1" fillId="27" borderId="15" xfId="19" applyNumberFormat="1" applyFont="1" applyFill="1" applyBorder="1" applyProtection="1">
      <protection hidden="1"/>
    </xf>
    <xf numFmtId="0" fontId="1" fillId="27" borderId="10" xfId="17" applyFill="1" applyBorder="1" applyProtection="1">
      <protection hidden="1"/>
    </xf>
    <xf numFmtId="0" fontId="1" fillId="27" borderId="11" xfId="17" applyFill="1" applyBorder="1" applyProtection="1">
      <protection hidden="1"/>
    </xf>
    <xf numFmtId="0" fontId="78" fillId="5" borderId="0" xfId="15" applyFont="1" applyFill="1" applyBorder="1" applyAlignment="1" applyProtection="1">
      <alignment wrapText="1"/>
      <protection hidden="1"/>
    </xf>
    <xf numFmtId="0" fontId="33" fillId="0" borderId="0" xfId="18" applyFont="1" applyFill="1" applyBorder="1" applyAlignment="1">
      <alignment horizontal="left" vertical="top"/>
    </xf>
    <xf numFmtId="0" fontId="5" fillId="0" borderId="0" xfId="18" applyFont="1" applyBorder="1"/>
    <xf numFmtId="0" fontId="59" fillId="3" borderId="7" xfId="14" applyFont="1" applyFill="1" applyBorder="1" applyProtection="1">
      <protection hidden="1"/>
    </xf>
    <xf numFmtId="0" fontId="5" fillId="0" borderId="0" xfId="17" applyFont="1" applyFill="1" applyProtection="1"/>
    <xf numFmtId="14" fontId="5" fillId="0" borderId="0" xfId="17" applyNumberFormat="1" applyFont="1" applyFill="1" applyProtection="1">
      <protection hidden="1"/>
    </xf>
    <xf numFmtId="0" fontId="66" fillId="0" borderId="0" xfId="4" applyFont="1" applyFill="1" applyAlignment="1" applyProtection="1"/>
    <xf numFmtId="0" fontId="73" fillId="0" borderId="0" xfId="4" applyFont="1" applyFill="1" applyBorder="1" applyAlignment="1" applyProtection="1">
      <alignment horizontal="left" vertical="top" wrapText="1" indent="1"/>
    </xf>
    <xf numFmtId="14" fontId="74" fillId="0" borderId="0" xfId="17" applyNumberFormat="1" applyFont="1" applyFill="1" applyProtection="1">
      <protection hidden="1"/>
    </xf>
    <xf numFmtId="0" fontId="73" fillId="0" borderId="0" xfId="4" applyFont="1" applyFill="1" applyBorder="1" applyAlignment="1" applyProtection="1"/>
    <xf numFmtId="0" fontId="73" fillId="0" borderId="0" xfId="4" applyFont="1" applyFill="1" applyBorder="1" applyAlignment="1" applyProtection="1">
      <alignment vertical="top" wrapText="1"/>
    </xf>
    <xf numFmtId="0" fontId="74" fillId="0" borderId="0" xfId="17" applyFont="1" applyFill="1" applyProtection="1"/>
    <xf numFmtId="0" fontId="76" fillId="0" borderId="0" xfId="17" applyFont="1" applyFill="1" applyProtection="1">
      <protection hidden="1"/>
    </xf>
    <xf numFmtId="0" fontId="77" fillId="0" borderId="0" xfId="14" applyFont="1" applyFill="1" applyBorder="1" applyProtection="1">
      <protection hidden="1"/>
    </xf>
    <xf numFmtId="0" fontId="78" fillId="0" borderId="0" xfId="15" applyFont="1" applyFill="1" applyBorder="1" applyAlignment="1" applyProtection="1">
      <alignment wrapText="1"/>
      <protection hidden="1"/>
    </xf>
    <xf numFmtId="0" fontId="5" fillId="0" borderId="0" xfId="17" applyNumberFormat="1" applyFont="1" applyFill="1" applyProtection="1">
      <protection hidden="1"/>
    </xf>
    <xf numFmtId="0" fontId="12" fillId="3" borderId="0" xfId="17" applyFont="1" applyFill="1" applyBorder="1" applyProtection="1">
      <protection hidden="1"/>
    </xf>
    <xf numFmtId="171" fontId="22" fillId="34" borderId="10" xfId="17" applyNumberFormat="1" applyFont="1" applyFill="1" applyBorder="1" applyAlignment="1" applyProtection="1">
      <alignment horizontal="center"/>
      <protection hidden="1"/>
    </xf>
    <xf numFmtId="173" fontId="1" fillId="34" borderId="16" xfId="20" applyNumberFormat="1" applyFont="1" applyFill="1" applyBorder="1" applyProtection="1">
      <protection hidden="1"/>
    </xf>
    <xf numFmtId="173" fontId="1" fillId="34" borderId="17" xfId="20" applyNumberFormat="1" applyFont="1" applyFill="1" applyBorder="1" applyProtection="1">
      <protection hidden="1"/>
    </xf>
    <xf numFmtId="173" fontId="1" fillId="34" borderId="18" xfId="20" applyNumberFormat="1" applyFont="1" applyFill="1" applyBorder="1" applyProtection="1">
      <protection hidden="1"/>
    </xf>
    <xf numFmtId="0" fontId="34" fillId="4" borderId="10" xfId="5" applyFont="1" applyFill="1" applyBorder="1" applyAlignment="1" applyProtection="1">
      <alignment wrapText="1"/>
      <protection locked="0"/>
    </xf>
    <xf numFmtId="173" fontId="1" fillId="34" borderId="8" xfId="20" applyNumberFormat="1" applyFont="1" applyFill="1" applyBorder="1" applyProtection="1">
      <protection hidden="1"/>
    </xf>
    <xf numFmtId="173" fontId="1" fillId="34" borderId="0" xfId="20" applyNumberFormat="1" applyFont="1" applyFill="1" applyBorder="1" applyProtection="1">
      <protection hidden="1"/>
    </xf>
    <xf numFmtId="173" fontId="1" fillId="34" borderId="9" xfId="20" applyNumberFormat="1" applyFont="1" applyFill="1" applyBorder="1" applyProtection="1">
      <protection hidden="1"/>
    </xf>
    <xf numFmtId="0" fontId="34" fillId="4" borderId="10" xfId="5" applyFont="1" applyFill="1" applyBorder="1" applyProtection="1">
      <protection locked="0"/>
    </xf>
    <xf numFmtId="173" fontId="1" fillId="34" borderId="15" xfId="20" applyNumberFormat="1" applyFont="1" applyFill="1" applyBorder="1" applyProtection="1">
      <protection hidden="1"/>
    </xf>
    <xf numFmtId="173" fontId="1" fillId="34" borderId="10" xfId="20" applyNumberFormat="1" applyFont="1" applyFill="1" applyBorder="1" applyProtection="1">
      <protection hidden="1"/>
    </xf>
    <xf numFmtId="173" fontId="1" fillId="34" borderId="11" xfId="20" applyNumberFormat="1" applyFont="1" applyFill="1" applyBorder="1" applyProtection="1">
      <protection hidden="1"/>
    </xf>
    <xf numFmtId="0" fontId="5" fillId="0" borderId="0" xfId="17" applyFont="1" applyFill="1"/>
    <xf numFmtId="0" fontId="85" fillId="0" borderId="0" xfId="14" applyFont="1" applyFill="1" applyBorder="1" applyProtection="1">
      <protection hidden="1"/>
    </xf>
    <xf numFmtId="0" fontId="86" fillId="0" borderId="0" xfId="17" applyFont="1" applyFill="1" applyBorder="1"/>
    <xf numFmtId="1" fontId="80" fillId="0" borderId="7" xfId="19" applyNumberFormat="1" applyFont="1" applyFill="1" applyBorder="1" applyAlignment="1" applyProtection="1">
      <alignment horizontal="center"/>
      <protection hidden="1"/>
    </xf>
    <xf numFmtId="0" fontId="2" fillId="0" borderId="7" xfId="17" applyFont="1" applyFill="1" applyBorder="1" applyAlignment="1" applyProtection="1">
      <alignment horizontal="center"/>
      <protection hidden="1"/>
    </xf>
    <xf numFmtId="0" fontId="5" fillId="0" borderId="16" xfId="17" applyFont="1" applyFill="1" applyBorder="1" applyProtection="1">
      <protection hidden="1"/>
    </xf>
    <xf numFmtId="0" fontId="5" fillId="0" borderId="17" xfId="17" applyFont="1" applyFill="1" applyBorder="1" applyProtection="1">
      <protection hidden="1"/>
    </xf>
    <xf numFmtId="0" fontId="5" fillId="0" borderId="18" xfId="17" applyFont="1" applyFill="1" applyBorder="1" applyProtection="1">
      <protection hidden="1"/>
    </xf>
    <xf numFmtId="0" fontId="5" fillId="0" borderId="8" xfId="17" applyFont="1" applyFill="1" applyBorder="1" applyProtection="1">
      <protection hidden="1"/>
    </xf>
    <xf numFmtId="0" fontId="5" fillId="0" borderId="9" xfId="17" applyFont="1" applyFill="1" applyBorder="1" applyProtection="1">
      <protection hidden="1"/>
    </xf>
    <xf numFmtId="14" fontId="2" fillId="0" borderId="7" xfId="17" applyNumberFormat="1" applyFont="1" applyFill="1" applyBorder="1" applyAlignment="1" applyProtection="1">
      <alignment horizontal="center"/>
      <protection hidden="1"/>
    </xf>
    <xf numFmtId="0" fontId="2" fillId="0" borderId="0" xfId="17" applyFont="1" applyFill="1" applyAlignment="1" applyProtection="1">
      <alignment horizontal="right"/>
      <protection hidden="1"/>
    </xf>
    <xf numFmtId="0" fontId="87" fillId="0" borderId="0" xfId="15" applyFont="1" applyFill="1" applyBorder="1" applyAlignment="1" applyProtection="1">
      <alignment wrapText="1"/>
      <protection hidden="1"/>
    </xf>
    <xf numFmtId="1" fontId="5" fillId="0" borderId="7" xfId="17" applyNumberFormat="1" applyFont="1" applyFill="1" applyBorder="1" applyProtection="1">
      <protection hidden="1"/>
    </xf>
    <xf numFmtId="0" fontId="5" fillId="0" borderId="7" xfId="17" applyFont="1" applyFill="1" applyBorder="1" applyAlignment="1" applyProtection="1">
      <alignment horizontal="center"/>
      <protection hidden="1"/>
    </xf>
    <xf numFmtId="0" fontId="5" fillId="0" borderId="15" xfId="17" applyFont="1" applyFill="1" applyBorder="1" applyProtection="1">
      <protection hidden="1"/>
    </xf>
    <xf numFmtId="0" fontId="5" fillId="0" borderId="10" xfId="17" applyFont="1" applyFill="1" applyBorder="1" applyProtection="1">
      <protection hidden="1"/>
    </xf>
    <xf numFmtId="0" fontId="5" fillId="0" borderId="11" xfId="17" applyFont="1" applyFill="1" applyBorder="1" applyProtection="1">
      <protection hidden="1"/>
    </xf>
    <xf numFmtId="0" fontId="5" fillId="0" borderId="0" xfId="18" applyFont="1" applyFill="1" applyBorder="1"/>
    <xf numFmtId="0" fontId="5" fillId="0" borderId="0" xfId="17" applyFont="1" applyFill="1" applyBorder="1" applyProtection="1"/>
    <xf numFmtId="14" fontId="5" fillId="0" borderId="0" xfId="17" applyNumberFormat="1" applyFont="1" applyFill="1" applyBorder="1" applyProtection="1">
      <protection hidden="1"/>
    </xf>
    <xf numFmtId="0" fontId="66" fillId="0" borderId="0" xfId="4" applyFont="1" applyFill="1" applyBorder="1" applyAlignment="1" applyProtection="1"/>
    <xf numFmtId="0" fontId="72" fillId="3" borderId="0" xfId="17" applyFont="1" applyFill="1" applyBorder="1" applyProtection="1">
      <protection hidden="1"/>
    </xf>
    <xf numFmtId="0" fontId="74" fillId="0" borderId="0" xfId="17" applyFont="1" applyFill="1" applyBorder="1" applyProtection="1">
      <protection hidden="1"/>
    </xf>
    <xf numFmtId="14" fontId="74" fillId="0" borderId="0" xfId="17" applyNumberFormat="1" applyFont="1" applyFill="1" applyBorder="1" applyProtection="1">
      <protection hidden="1"/>
    </xf>
    <xf numFmtId="0" fontId="74" fillId="0" borderId="0" xfId="17" applyFont="1" applyFill="1" applyBorder="1" applyProtection="1"/>
    <xf numFmtId="0" fontId="74" fillId="0" borderId="0" xfId="18" applyFont="1" applyFill="1" applyBorder="1" applyProtection="1">
      <protection hidden="1"/>
    </xf>
    <xf numFmtId="0" fontId="76" fillId="0" borderId="0" xfId="17" applyFont="1" applyFill="1" applyBorder="1" applyProtection="1">
      <protection hidden="1"/>
    </xf>
    <xf numFmtId="0" fontId="5" fillId="0" borderId="0" xfId="17" applyNumberFormat="1" applyFont="1" applyFill="1" applyBorder="1" applyProtection="1">
      <protection hidden="1"/>
    </xf>
    <xf numFmtId="1" fontId="80" fillId="0" borderId="0" xfId="19" applyNumberFormat="1" applyFont="1" applyFill="1" applyBorder="1" applyAlignment="1" applyProtection="1">
      <alignment horizontal="center"/>
      <protection hidden="1"/>
    </xf>
    <xf numFmtId="14" fontId="2" fillId="0" borderId="0" xfId="17" applyNumberFormat="1" applyFont="1" applyFill="1" applyBorder="1" applyAlignment="1" applyProtection="1">
      <alignment horizontal="center"/>
      <protection hidden="1"/>
    </xf>
    <xf numFmtId="0" fontId="2" fillId="0" borderId="0" xfId="17" applyFont="1" applyFill="1" applyBorder="1" applyAlignment="1" applyProtection="1">
      <alignment horizontal="right"/>
      <protection hidden="1"/>
    </xf>
    <xf numFmtId="0" fontId="5" fillId="0" borderId="0" xfId="17" applyFont="1" applyFill="1" applyBorder="1" applyAlignment="1" applyProtection="1">
      <alignment horizontal="center"/>
      <protection hidden="1"/>
    </xf>
    <xf numFmtId="1" fontId="5" fillId="0" borderId="0" xfId="17" applyNumberFormat="1" applyFont="1" applyFill="1" applyBorder="1" applyProtection="1">
      <protection hidden="1"/>
    </xf>
    <xf numFmtId="0" fontId="80" fillId="3" borderId="0" xfId="17" applyFont="1" applyFill="1" applyBorder="1" applyProtection="1">
      <protection hidden="1"/>
    </xf>
    <xf numFmtId="171" fontId="5" fillId="0" borderId="0" xfId="17" applyNumberFormat="1" applyFont="1" applyFill="1" applyBorder="1" applyAlignment="1" applyProtection="1">
      <alignment horizontal="center"/>
      <protection hidden="1"/>
    </xf>
    <xf numFmtId="0" fontId="1" fillId="0" borderId="0" xfId="2" applyFill="1" applyBorder="1" applyAlignment="1" applyProtection="1">
      <alignment horizontal="right"/>
    </xf>
    <xf numFmtId="0" fontId="1" fillId="0" borderId="0" xfId="2" applyBorder="1" applyProtection="1"/>
    <xf numFmtId="0" fontId="1" fillId="14" borderId="0" xfId="2" applyFill="1" applyBorder="1" applyAlignment="1" applyProtection="1">
      <alignment horizontal="right"/>
    </xf>
    <xf numFmtId="0" fontId="1" fillId="14" borderId="0" xfId="2" applyFill="1" applyBorder="1" applyProtection="1"/>
    <xf numFmtId="0" fontId="1" fillId="14" borderId="0" xfId="2" applyFill="1" applyBorder="1" applyAlignment="1" applyProtection="1"/>
    <xf numFmtId="0" fontId="1" fillId="14" borderId="0" xfId="2" applyFill="1" applyBorder="1"/>
    <xf numFmtId="0" fontId="1" fillId="14" borderId="0" xfId="2" applyFill="1"/>
    <xf numFmtId="44" fontId="1" fillId="0" borderId="0" xfId="21" applyFont="1" applyBorder="1" applyAlignment="1" applyProtection="1">
      <alignment horizontal="right"/>
      <protection hidden="1"/>
    </xf>
    <xf numFmtId="10" fontId="1" fillId="0" borderId="0" xfId="22" applyNumberFormat="1" applyFont="1" applyFill="1" applyBorder="1" applyAlignment="1" applyProtection="1">
      <alignment horizontal="right"/>
      <protection hidden="1"/>
    </xf>
    <xf numFmtId="44" fontId="1" fillId="0" borderId="0" xfId="21" applyFont="1" applyFill="1" applyBorder="1" applyAlignment="1" applyProtection="1">
      <alignment horizontal="right"/>
      <protection hidden="1"/>
    </xf>
    <xf numFmtId="0" fontId="1" fillId="0" borderId="0" xfId="2" applyAlignment="1">
      <alignment horizontal="right"/>
    </xf>
    <xf numFmtId="0" fontId="0" fillId="0" borderId="0" xfId="0" applyBorder="1"/>
    <xf numFmtId="0" fontId="22" fillId="3" borderId="0" xfId="0" applyFont="1" applyFill="1" applyProtection="1">
      <protection hidden="1"/>
    </xf>
    <xf numFmtId="0" fontId="0" fillId="0" borderId="0" xfId="0" applyFont="1"/>
    <xf numFmtId="0" fontId="0" fillId="0" borderId="0" xfId="0" applyFont="1" applyBorder="1"/>
    <xf numFmtId="0" fontId="47" fillId="0" borderId="0" xfId="5" applyFont="1" applyProtection="1"/>
    <xf numFmtId="0" fontId="1" fillId="0" borderId="0" xfId="2"/>
    <xf numFmtId="0" fontId="0" fillId="4" borderId="10" xfId="17" applyFont="1" applyFill="1" applyBorder="1" applyProtection="1">
      <protection locked="0"/>
    </xf>
    <xf numFmtId="0" fontId="0" fillId="4" borderId="10" xfId="17" applyFont="1" applyFill="1" applyBorder="1" applyAlignment="1" applyProtection="1">
      <alignment wrapText="1"/>
      <protection locked="0"/>
    </xf>
    <xf numFmtId="0" fontId="0" fillId="0" borderId="0" xfId="0" applyFill="1" applyBorder="1" applyAlignment="1" applyProtection="1">
      <alignment horizontal="right"/>
    </xf>
    <xf numFmtId="0" fontId="0" fillId="0" borderId="0" xfId="0" applyBorder="1" applyProtection="1"/>
    <xf numFmtId="0" fontId="0" fillId="0" borderId="0" xfId="0" applyFill="1" applyBorder="1" applyProtection="1"/>
    <xf numFmtId="44" fontId="0" fillId="0" borderId="0" xfId="23" applyFont="1" applyBorder="1" applyAlignment="1" applyProtection="1">
      <alignment horizontal="right"/>
      <protection hidden="1"/>
    </xf>
    <xf numFmtId="0" fontId="0" fillId="0" borderId="0" xfId="0" applyFill="1" applyBorder="1" applyAlignment="1" applyProtection="1"/>
    <xf numFmtId="10" fontId="0" fillId="0" borderId="0" xfId="24" applyNumberFormat="1" applyFont="1" applyFill="1" applyBorder="1" applyAlignment="1" applyProtection="1">
      <alignment horizontal="right"/>
      <protection hidden="1"/>
    </xf>
    <xf numFmtId="44" fontId="0" fillId="0" borderId="0" xfId="23" applyFont="1" applyFill="1" applyBorder="1" applyAlignment="1" applyProtection="1">
      <alignment horizontal="right"/>
      <protection hidden="1"/>
    </xf>
    <xf numFmtId="0" fontId="0" fillId="0" borderId="0" xfId="0" applyAlignment="1">
      <alignment horizontal="right"/>
    </xf>
    <xf numFmtId="0" fontId="12" fillId="3" borderId="0" xfId="17" applyFont="1" applyFill="1" applyBorder="1" applyAlignment="1" applyProtection="1">
      <alignment horizontal="left"/>
      <protection hidden="1"/>
    </xf>
    <xf numFmtId="173" fontId="1" fillId="34" borderId="23" xfId="23" applyNumberFormat="1" applyFont="1" applyFill="1" applyBorder="1" applyProtection="1">
      <protection hidden="1"/>
    </xf>
    <xf numFmtId="173" fontId="1" fillId="34" borderId="9" xfId="23" applyNumberFormat="1" applyFont="1" applyFill="1" applyBorder="1" applyProtection="1">
      <protection hidden="1"/>
    </xf>
    <xf numFmtId="173" fontId="1" fillId="34" borderId="19" xfId="23" applyNumberFormat="1" applyFont="1" applyFill="1" applyBorder="1" applyProtection="1">
      <protection hidden="1"/>
    </xf>
    <xf numFmtId="173" fontId="1" fillId="34" borderId="11" xfId="23" applyNumberFormat="1" applyFont="1" applyFill="1" applyBorder="1" applyProtection="1">
      <protection hidden="1"/>
    </xf>
    <xf numFmtId="0" fontId="23" fillId="0" borderId="0" xfId="2" applyFont="1"/>
    <xf numFmtId="0" fontId="55" fillId="4" borderId="8" xfId="2" applyFont="1" applyFill="1" applyBorder="1" applyAlignment="1" applyProtection="1">
      <alignment horizontal="left" vertical="top" wrapText="1"/>
      <protection locked="0"/>
    </xf>
    <xf numFmtId="0" fontId="55" fillId="4" borderId="0" xfId="2" applyFont="1" applyFill="1" applyBorder="1" applyAlignment="1" applyProtection="1">
      <alignment horizontal="left" vertical="top" wrapText="1"/>
      <protection locked="0"/>
    </xf>
    <xf numFmtId="0" fontId="55" fillId="4" borderId="9" xfId="2" applyFont="1" applyFill="1" applyBorder="1" applyAlignment="1" applyProtection="1">
      <alignment horizontal="left" vertical="top" wrapText="1"/>
      <protection locked="0"/>
    </xf>
    <xf numFmtId="0" fontId="23" fillId="0" borderId="0" xfId="2" applyFont="1" applyBorder="1" applyAlignment="1" applyProtection="1">
      <alignment horizontal="left" vertical="top" wrapText="1"/>
    </xf>
    <xf numFmtId="0" fontId="8" fillId="0" borderId="0" xfId="1" applyFont="1" applyFill="1" applyBorder="1" applyAlignment="1" applyProtection="1">
      <alignment horizontal="center"/>
    </xf>
    <xf numFmtId="0" fontId="1" fillId="0" borderId="0" xfId="2"/>
    <xf numFmtId="0" fontId="1" fillId="0" borderId="8" xfId="2" applyBorder="1"/>
    <xf numFmtId="0" fontId="5" fillId="3" borderId="49" xfId="17" applyFont="1" applyFill="1" applyBorder="1" applyProtection="1">
      <protection hidden="1"/>
    </xf>
    <xf numFmtId="0" fontId="5" fillId="3" borderId="0" xfId="17" applyFont="1" applyFill="1" applyBorder="1" applyAlignment="1" applyProtection="1">
      <alignment vertical="top" wrapText="1"/>
      <protection hidden="1"/>
    </xf>
    <xf numFmtId="5" fontId="1" fillId="0" borderId="16" xfId="10" applyNumberFormat="1" applyFont="1" applyFill="1" applyBorder="1" applyAlignment="1" applyProtection="1">
      <alignment horizontal="center"/>
      <protection hidden="1"/>
    </xf>
    <xf numFmtId="5" fontId="1" fillId="0" borderId="17" xfId="10" applyNumberFormat="1" applyFont="1" applyFill="1" applyBorder="1" applyAlignment="1" applyProtection="1">
      <alignment horizontal="center"/>
      <protection hidden="1"/>
    </xf>
    <xf numFmtId="5" fontId="1" fillId="0" borderId="18" xfId="10" applyNumberFormat="1" applyFont="1" applyFill="1" applyBorder="1" applyAlignment="1" applyProtection="1">
      <alignment horizontal="center"/>
      <protection hidden="1"/>
    </xf>
    <xf numFmtId="5" fontId="1" fillId="0" borderId="8" xfId="10" applyNumberFormat="1" applyFont="1" applyFill="1" applyBorder="1" applyAlignment="1" applyProtection="1">
      <alignment horizontal="center"/>
      <protection hidden="1"/>
    </xf>
    <xf numFmtId="5" fontId="1" fillId="0" borderId="0" xfId="10" applyNumberFormat="1" applyFont="1" applyFill="1" applyBorder="1" applyAlignment="1" applyProtection="1">
      <alignment horizontal="center"/>
      <protection hidden="1"/>
    </xf>
    <xf numFmtId="5" fontId="1" fillId="0" borderId="9" xfId="10" applyNumberFormat="1" applyFont="1" applyFill="1" applyBorder="1" applyAlignment="1" applyProtection="1">
      <alignment horizontal="center"/>
      <protection hidden="1"/>
    </xf>
    <xf numFmtId="5" fontId="1" fillId="0" borderId="15" xfId="10" applyNumberFormat="1" applyFont="1" applyFill="1" applyBorder="1" applyAlignment="1" applyProtection="1">
      <alignment horizontal="center"/>
      <protection hidden="1"/>
    </xf>
    <xf numFmtId="5" fontId="1" fillId="0" borderId="10" xfId="10" applyNumberFormat="1" applyFont="1" applyFill="1" applyBorder="1" applyAlignment="1" applyProtection="1">
      <alignment horizontal="center"/>
      <protection hidden="1"/>
    </xf>
    <xf numFmtId="5" fontId="1" fillId="0" borderId="11" xfId="10" applyNumberFormat="1" applyFont="1" applyFill="1" applyBorder="1" applyAlignment="1" applyProtection="1">
      <alignment horizontal="center"/>
      <protection hidden="1"/>
    </xf>
    <xf numFmtId="5" fontId="1" fillId="0" borderId="16" xfId="20" applyNumberFormat="1" applyFont="1" applyFill="1" applyBorder="1" applyAlignment="1" applyProtection="1">
      <alignment horizontal="center"/>
      <protection hidden="1"/>
    </xf>
    <xf numFmtId="5" fontId="1" fillId="0" borderId="17" xfId="20" applyNumberFormat="1" applyFont="1" applyFill="1" applyBorder="1" applyAlignment="1" applyProtection="1">
      <alignment horizontal="center"/>
      <protection hidden="1"/>
    </xf>
    <xf numFmtId="5" fontId="1" fillId="0" borderId="18" xfId="20" applyNumberFormat="1" applyFont="1" applyFill="1" applyBorder="1" applyAlignment="1" applyProtection="1">
      <alignment horizontal="center"/>
      <protection hidden="1"/>
    </xf>
    <xf numFmtId="5" fontId="1" fillId="0" borderId="8" xfId="20" applyNumberFormat="1" applyFont="1" applyFill="1" applyBorder="1" applyAlignment="1" applyProtection="1">
      <alignment horizontal="center"/>
      <protection hidden="1"/>
    </xf>
    <xf numFmtId="5" fontId="1" fillId="0" borderId="0" xfId="20" applyNumberFormat="1" applyFont="1" applyFill="1" applyBorder="1" applyAlignment="1" applyProtection="1">
      <alignment horizontal="center"/>
      <protection hidden="1"/>
    </xf>
    <xf numFmtId="5" fontId="1" fillId="0" borderId="9" xfId="20" applyNumberFormat="1" applyFont="1" applyFill="1" applyBorder="1" applyAlignment="1" applyProtection="1">
      <alignment horizontal="center"/>
      <protection hidden="1"/>
    </xf>
    <xf numFmtId="5" fontId="1" fillId="0" borderId="15" xfId="20" applyNumberFormat="1" applyFont="1" applyFill="1" applyBorder="1" applyAlignment="1" applyProtection="1">
      <alignment horizontal="center"/>
      <protection hidden="1"/>
    </xf>
    <xf numFmtId="5" fontId="1" fillId="0" borderId="10" xfId="20" applyNumberFormat="1" applyFont="1" applyFill="1" applyBorder="1" applyAlignment="1" applyProtection="1">
      <alignment horizontal="center"/>
      <protection hidden="1"/>
    </xf>
    <xf numFmtId="5" fontId="1" fillId="0" borderId="11" xfId="20" applyNumberFormat="1" applyFont="1" applyFill="1" applyBorder="1" applyAlignment="1" applyProtection="1">
      <alignment horizontal="center"/>
      <protection hidden="1"/>
    </xf>
    <xf numFmtId="5" fontId="1" fillId="0" borderId="8" xfId="23" applyNumberFormat="1" applyFont="1" applyFill="1" applyBorder="1" applyAlignment="1" applyProtection="1">
      <alignment horizontal="center"/>
      <protection hidden="1"/>
    </xf>
    <xf numFmtId="5" fontId="1" fillId="0" borderId="0" xfId="23" applyNumberFormat="1" applyFont="1" applyFill="1" applyBorder="1" applyAlignment="1" applyProtection="1">
      <alignment horizontal="center"/>
      <protection hidden="1"/>
    </xf>
    <xf numFmtId="5" fontId="1" fillId="0" borderId="9" xfId="23" applyNumberFormat="1" applyFont="1" applyFill="1" applyBorder="1" applyAlignment="1" applyProtection="1">
      <alignment horizontal="center"/>
      <protection hidden="1"/>
    </xf>
    <xf numFmtId="165" fontId="34" fillId="0" borderId="41" xfId="6" applyNumberFormat="1" applyFont="1" applyBorder="1" applyAlignment="1" applyProtection="1">
      <alignment horizontal="center" vertical="center" wrapText="1"/>
    </xf>
    <xf numFmtId="0" fontId="23" fillId="0" borderId="0" xfId="2" applyFont="1" applyFill="1" applyBorder="1" applyAlignment="1" applyProtection="1"/>
    <xf numFmtId="0" fontId="55" fillId="4" borderId="8" xfId="2" applyFont="1" applyFill="1" applyBorder="1" applyAlignment="1" applyProtection="1">
      <alignment horizontal="left" vertical="top" wrapText="1"/>
      <protection locked="0"/>
    </xf>
    <xf numFmtId="0" fontId="55" fillId="4" borderId="0" xfId="2" applyFont="1" applyFill="1" applyBorder="1" applyAlignment="1" applyProtection="1">
      <alignment horizontal="left" vertical="top" wrapText="1"/>
      <protection locked="0"/>
    </xf>
    <xf numFmtId="0" fontId="55" fillId="4" borderId="9" xfId="2" applyFont="1" applyFill="1" applyBorder="1" applyAlignment="1" applyProtection="1">
      <alignment horizontal="left" vertical="top" wrapText="1"/>
      <protection locked="0"/>
    </xf>
    <xf numFmtId="0" fontId="23" fillId="0" borderId="0" xfId="2" applyFont="1" applyBorder="1" applyAlignment="1" applyProtection="1">
      <alignment horizontal="left" vertical="top" wrapText="1"/>
    </xf>
    <xf numFmtId="0" fontId="1" fillId="0" borderId="0" xfId="2"/>
    <xf numFmtId="0" fontId="52" fillId="0" borderId="0" xfId="2" applyFont="1" applyFill="1" applyBorder="1" applyAlignment="1" applyProtection="1">
      <alignment horizontal="center" vertical="center"/>
      <protection locked="0"/>
    </xf>
    <xf numFmtId="0" fontId="95" fillId="0" borderId="0" xfId="2" applyFont="1" applyBorder="1" applyAlignment="1">
      <alignment horizontal="center"/>
    </xf>
    <xf numFmtId="0" fontId="96" fillId="0" borderId="0" xfId="2" applyFont="1"/>
    <xf numFmtId="0" fontId="97" fillId="0" borderId="0" xfId="2" applyFont="1" applyAlignment="1">
      <alignment horizontal="left" vertical="top" wrapText="1"/>
    </xf>
    <xf numFmtId="0" fontId="96" fillId="0" borderId="0" xfId="2" applyFont="1" applyAlignment="1">
      <alignment vertical="top" wrapText="1"/>
    </xf>
    <xf numFmtId="0" fontId="96" fillId="0" borderId="0" xfId="2" applyFont="1" applyFill="1" applyAlignment="1">
      <alignment horizontal="left" vertical="top" wrapText="1"/>
    </xf>
    <xf numFmtId="0" fontId="97" fillId="0" borderId="0" xfId="2" applyFont="1" applyFill="1" applyAlignment="1">
      <alignment horizontal="left" vertical="top" wrapText="1"/>
    </xf>
    <xf numFmtId="0" fontId="97" fillId="0" borderId="0" xfId="2" applyFont="1" applyFill="1" applyBorder="1" applyAlignment="1">
      <alignment horizontal="left" vertical="top" wrapText="1"/>
    </xf>
    <xf numFmtId="0" fontId="96" fillId="0" borderId="0" xfId="2" applyFont="1" applyFill="1"/>
    <xf numFmtId="0" fontId="97" fillId="0" borderId="0" xfId="2" applyFont="1" applyFill="1" applyBorder="1" applyAlignment="1">
      <alignment vertical="top" wrapText="1"/>
    </xf>
    <xf numFmtId="0" fontId="96" fillId="0" borderId="0" xfId="2" applyFont="1" applyAlignment="1">
      <alignment horizontal="left"/>
    </xf>
    <xf numFmtId="0" fontId="96" fillId="0" borderId="0" xfId="2" applyFont="1" applyAlignment="1">
      <alignment wrapText="1"/>
    </xf>
    <xf numFmtId="0" fontId="23" fillId="0" borderId="0" xfId="2" applyFont="1" applyFill="1" applyBorder="1" applyAlignment="1" applyProtection="1">
      <alignment horizontal="left" vertical="top" wrapText="1"/>
    </xf>
    <xf numFmtId="0" fontId="0" fillId="0" borderId="0" xfId="2" applyFont="1"/>
    <xf numFmtId="0" fontId="48" fillId="0" borderId="0" xfId="2" applyFont="1" applyBorder="1"/>
    <xf numFmtId="0" fontId="48" fillId="0" borderId="0" xfId="2" applyFont="1"/>
    <xf numFmtId="0" fontId="48" fillId="0" borderId="0" xfId="2" applyFont="1" applyAlignment="1">
      <alignment horizontal="center"/>
    </xf>
    <xf numFmtId="0" fontId="23" fillId="0" borderId="0" xfId="2" applyFont="1" applyFill="1" applyBorder="1" applyAlignment="1" applyProtection="1">
      <alignment horizontal="left" vertical="top" wrapText="1"/>
    </xf>
    <xf numFmtId="0" fontId="53" fillId="0" borderId="29" xfId="2" applyFont="1" applyBorder="1" applyAlignment="1" applyProtection="1">
      <alignment vertical="center"/>
    </xf>
    <xf numFmtId="0" fontId="53" fillId="0" borderId="23" xfId="2" applyFont="1" applyBorder="1" applyAlignment="1" applyProtection="1">
      <alignment vertical="center"/>
    </xf>
    <xf numFmtId="0" fontId="22" fillId="0" borderId="0" xfId="2" applyFont="1" applyAlignment="1"/>
    <xf numFmtId="0" fontId="23" fillId="0" borderId="0" xfId="2" applyFont="1" applyBorder="1" applyAlignment="1" applyProtection="1">
      <alignment horizontal="left" vertical="top" wrapText="1"/>
    </xf>
    <xf numFmtId="0" fontId="104" fillId="0" borderId="0" xfId="0" applyFont="1" applyProtection="1"/>
    <xf numFmtId="0" fontId="0" fillId="3" borderId="0" xfId="0" applyFill="1" applyProtection="1">
      <protection hidden="1"/>
    </xf>
    <xf numFmtId="0" fontId="0" fillId="3" borderId="0" xfId="0" applyFill="1" applyBorder="1" applyProtection="1">
      <protection hidden="1"/>
    </xf>
    <xf numFmtId="0" fontId="0" fillId="0" borderId="0" xfId="0" applyFill="1" applyProtection="1">
      <protection hidden="1"/>
    </xf>
    <xf numFmtId="0" fontId="5" fillId="3" borderId="0" xfId="0" applyFont="1" applyFill="1" applyProtection="1"/>
    <xf numFmtId="14" fontId="0" fillId="3" borderId="0" xfId="0" applyNumberFormat="1" applyFill="1" applyProtection="1">
      <protection hidden="1"/>
    </xf>
    <xf numFmtId="0" fontId="70" fillId="3" borderId="46" xfId="0" applyFont="1" applyFill="1" applyBorder="1" applyAlignment="1" applyProtection="1">
      <alignment horizontal="left" vertical="center" indent="1"/>
      <protection hidden="1"/>
    </xf>
    <xf numFmtId="0" fontId="67" fillId="3" borderId="5" xfId="0" applyFont="1" applyFill="1" applyBorder="1" applyAlignment="1" applyProtection="1">
      <alignment horizontal="left" vertical="center" wrapText="1"/>
      <protection hidden="1"/>
    </xf>
    <xf numFmtId="0" fontId="67" fillId="3" borderId="48" xfId="0" applyFont="1" applyFill="1" applyBorder="1" applyAlignment="1" applyProtection="1">
      <alignment horizontal="left" vertical="center" wrapText="1"/>
      <protection hidden="1"/>
    </xf>
    <xf numFmtId="0" fontId="106" fillId="3" borderId="49" xfId="0" applyFont="1" applyFill="1" applyBorder="1" applyAlignment="1" applyProtection="1">
      <alignment horizontal="left" indent="1"/>
      <protection hidden="1"/>
    </xf>
    <xf numFmtId="0" fontId="57" fillId="3" borderId="0" xfId="0" applyFont="1" applyFill="1" applyBorder="1" applyAlignment="1" applyProtection="1">
      <alignment vertical="center"/>
      <protection hidden="1"/>
    </xf>
    <xf numFmtId="0" fontId="0" fillId="3" borderId="51" xfId="0" applyFill="1" applyBorder="1" applyProtection="1">
      <protection hidden="1"/>
    </xf>
    <xf numFmtId="0" fontId="66" fillId="3" borderId="0" xfId="4" applyFont="1" applyFill="1" applyBorder="1" applyAlignment="1" applyProtection="1">
      <alignment horizontal="left" vertical="top" wrapText="1" indent="1"/>
    </xf>
    <xf numFmtId="0" fontId="66" fillId="3" borderId="0" xfId="4" applyFont="1" applyFill="1" applyBorder="1" applyAlignment="1" applyProtection="1"/>
    <xf numFmtId="0" fontId="66" fillId="3" borderId="0" xfId="4" applyFont="1" applyFill="1" applyBorder="1" applyAlignment="1" applyProtection="1">
      <alignment vertical="top" wrapText="1"/>
    </xf>
    <xf numFmtId="0" fontId="0" fillId="3" borderId="0" xfId="0" applyFill="1" applyProtection="1"/>
    <xf numFmtId="0" fontId="10" fillId="3" borderId="0" xfId="0" applyFont="1" applyFill="1" applyProtection="1">
      <protection hidden="1"/>
    </xf>
    <xf numFmtId="0" fontId="0" fillId="3" borderId="49" xfId="0" applyFill="1" applyBorder="1" applyAlignment="1" applyProtection="1">
      <alignment horizontal="left" indent="1"/>
      <protection hidden="1"/>
    </xf>
    <xf numFmtId="0" fontId="0" fillId="4" borderId="10" xfId="0" applyFill="1" applyBorder="1" applyProtection="1">
      <protection locked="0"/>
    </xf>
    <xf numFmtId="0" fontId="24" fillId="3" borderId="0" xfId="0" applyFont="1" applyFill="1" applyBorder="1" applyProtection="1">
      <protection hidden="1"/>
    </xf>
    <xf numFmtId="0" fontId="79" fillId="3" borderId="0" xfId="0" applyFont="1" applyFill="1" applyBorder="1" applyProtection="1">
      <protection hidden="1"/>
    </xf>
    <xf numFmtId="0" fontId="80" fillId="3" borderId="0" xfId="0" applyFont="1" applyFill="1" applyBorder="1" applyProtection="1">
      <protection hidden="1"/>
    </xf>
    <xf numFmtId="0" fontId="48" fillId="3" borderId="0" xfId="0" applyFont="1" applyFill="1" applyBorder="1" applyProtection="1">
      <protection hidden="1"/>
    </xf>
    <xf numFmtId="171" fontId="5" fillId="0" borderId="0" xfId="0" applyNumberFormat="1" applyFont="1" applyFill="1" applyBorder="1" applyAlignment="1" applyProtection="1">
      <alignment horizontal="center"/>
      <protection hidden="1"/>
    </xf>
    <xf numFmtId="0" fontId="81" fillId="3" borderId="49" xfId="0" applyFont="1" applyFill="1" applyBorder="1" applyAlignment="1" applyProtection="1">
      <alignment horizontal="left" indent="1"/>
      <protection hidden="1"/>
    </xf>
    <xf numFmtId="0" fontId="82" fillId="3" borderId="0" xfId="0" applyFont="1" applyFill="1" applyBorder="1" applyProtection="1">
      <protection hidden="1"/>
    </xf>
    <xf numFmtId="0" fontId="49" fillId="3" borderId="0" xfId="0" applyFont="1" applyFill="1" applyBorder="1" applyProtection="1">
      <protection hidden="1"/>
    </xf>
    <xf numFmtId="0" fontId="0" fillId="3" borderId="20" xfId="0" applyFill="1" applyBorder="1" applyAlignment="1" applyProtection="1">
      <alignment horizontal="right" indent="2"/>
      <protection hidden="1"/>
    </xf>
    <xf numFmtId="0" fontId="0" fillId="3" borderId="21" xfId="0" applyFill="1" applyBorder="1" applyAlignment="1" applyProtection="1">
      <alignment horizontal="right" indent="2"/>
      <protection hidden="1"/>
    </xf>
    <xf numFmtId="0" fontId="0" fillId="3" borderId="22" xfId="0" applyFill="1" applyBorder="1" applyAlignment="1" applyProtection="1">
      <alignment horizontal="right" indent="2"/>
      <protection hidden="1"/>
    </xf>
    <xf numFmtId="37" fontId="1" fillId="3" borderId="16" xfId="26" applyNumberFormat="1" applyFont="1" applyFill="1" applyBorder="1" applyAlignment="1" applyProtection="1">
      <alignment horizontal="center"/>
      <protection hidden="1"/>
    </xf>
    <xf numFmtId="0" fontId="0" fillId="4" borderId="10" xfId="0" applyFill="1" applyBorder="1" applyAlignment="1" applyProtection="1">
      <alignment wrapText="1"/>
      <protection locked="0"/>
    </xf>
    <xf numFmtId="0" fontId="0" fillId="3" borderId="49" xfId="0" applyFont="1" applyFill="1" applyBorder="1" applyAlignment="1" applyProtection="1">
      <alignment horizontal="left" indent="1"/>
      <protection hidden="1"/>
    </xf>
    <xf numFmtId="0" fontId="0" fillId="4" borderId="10" xfId="0" applyFont="1" applyFill="1" applyBorder="1" applyProtection="1">
      <protection locked="0"/>
    </xf>
    <xf numFmtId="0" fontId="0" fillId="3" borderId="49" xfId="0" applyFill="1" applyBorder="1" applyProtection="1">
      <protection hidden="1"/>
    </xf>
    <xf numFmtId="0" fontId="0" fillId="3" borderId="49" xfId="0" applyFill="1" applyBorder="1" applyAlignment="1" applyProtection="1">
      <alignment vertical="top" wrapText="1"/>
      <protection hidden="1"/>
    </xf>
    <xf numFmtId="0" fontId="0" fillId="3" borderId="0" xfId="0" applyFill="1" applyBorder="1" applyAlignment="1" applyProtection="1">
      <alignment vertical="top" wrapText="1"/>
      <protection hidden="1"/>
    </xf>
    <xf numFmtId="37" fontId="1" fillId="3" borderId="20" xfId="26" applyNumberFormat="1" applyFont="1" applyFill="1" applyBorder="1" applyAlignment="1" applyProtection="1">
      <alignment horizontal="center"/>
      <protection hidden="1"/>
    </xf>
    <xf numFmtId="0" fontId="24" fillId="3" borderId="0" xfId="0" applyFont="1" applyFill="1" applyBorder="1" applyAlignment="1" applyProtection="1">
      <alignment horizontal="left"/>
      <protection hidden="1"/>
    </xf>
    <xf numFmtId="173" fontId="1" fillId="7" borderId="8" xfId="23" applyNumberFormat="1" applyFont="1" applyFill="1" applyBorder="1" applyProtection="1">
      <protection hidden="1"/>
    </xf>
    <xf numFmtId="173" fontId="1" fillId="7" borderId="9" xfId="23" applyNumberFormat="1" applyFont="1" applyFill="1" applyBorder="1" applyProtection="1">
      <protection hidden="1"/>
    </xf>
    <xf numFmtId="173" fontId="1" fillId="7" borderId="0" xfId="23" applyNumberFormat="1" applyFont="1" applyFill="1" applyBorder="1" applyProtection="1">
      <protection hidden="1"/>
    </xf>
    <xf numFmtId="5" fontId="1" fillId="34" borderId="8" xfId="23" applyNumberFormat="1" applyFont="1" applyFill="1" applyBorder="1" applyAlignment="1" applyProtection="1">
      <alignment horizontal="center"/>
      <protection hidden="1"/>
    </xf>
    <xf numFmtId="5" fontId="1" fillId="34" borderId="0" xfId="23" applyNumberFormat="1" applyFont="1" applyFill="1" applyBorder="1" applyAlignment="1" applyProtection="1">
      <alignment horizontal="center"/>
      <protection hidden="1"/>
    </xf>
    <xf numFmtId="5" fontId="1" fillId="34" borderId="9" xfId="23" applyNumberFormat="1" applyFont="1" applyFill="1" applyBorder="1" applyAlignment="1" applyProtection="1">
      <alignment horizontal="center"/>
      <protection hidden="1"/>
    </xf>
    <xf numFmtId="5" fontId="1" fillId="7" borderId="8" xfId="23" applyNumberFormat="1" applyFont="1" applyFill="1" applyBorder="1" applyAlignment="1" applyProtection="1">
      <alignment horizontal="center"/>
      <protection hidden="1"/>
    </xf>
    <xf numFmtId="5" fontId="1" fillId="7" borderId="0" xfId="23" applyNumberFormat="1" applyFont="1" applyFill="1" applyBorder="1" applyAlignment="1" applyProtection="1">
      <alignment horizontal="center"/>
      <protection hidden="1"/>
    </xf>
    <xf numFmtId="5" fontId="1" fillId="7" borderId="9" xfId="23" applyNumberFormat="1" applyFont="1" applyFill="1" applyBorder="1" applyAlignment="1" applyProtection="1">
      <alignment horizontal="center"/>
      <protection hidden="1"/>
    </xf>
    <xf numFmtId="5" fontId="1" fillId="34" borderId="15" xfId="23" applyNumberFormat="1" applyFont="1" applyFill="1" applyBorder="1" applyAlignment="1" applyProtection="1">
      <alignment horizontal="center"/>
      <protection hidden="1"/>
    </xf>
    <xf numFmtId="173" fontId="1" fillId="7" borderId="10" xfId="23" applyNumberFormat="1" applyFont="1" applyFill="1" applyBorder="1" applyProtection="1">
      <protection hidden="1"/>
    </xf>
    <xf numFmtId="173" fontId="1" fillId="7" borderId="11" xfId="23" applyNumberFormat="1" applyFont="1" applyFill="1" applyBorder="1" applyProtection="1">
      <protection hidden="1"/>
    </xf>
    <xf numFmtId="0" fontId="0" fillId="3" borderId="13" xfId="0" applyFill="1" applyBorder="1" applyProtection="1">
      <protection hidden="1"/>
    </xf>
    <xf numFmtId="0" fontId="0" fillId="3" borderId="33" xfId="0" applyFill="1" applyBorder="1" applyProtection="1">
      <protection hidden="1"/>
    </xf>
    <xf numFmtId="0" fontId="0" fillId="14" borderId="17" xfId="0" applyFill="1" applyBorder="1" applyAlignment="1" applyProtection="1">
      <alignment horizontal="right" indent="2"/>
      <protection hidden="1"/>
    </xf>
    <xf numFmtId="0" fontId="0" fillId="14" borderId="18" xfId="0" applyFill="1" applyBorder="1" applyAlignment="1" applyProtection="1">
      <alignment horizontal="right" indent="2"/>
      <protection hidden="1"/>
    </xf>
    <xf numFmtId="37" fontId="1" fillId="14" borderId="16" xfId="26" applyNumberFormat="1" applyFont="1" applyFill="1" applyBorder="1" applyAlignment="1" applyProtection="1">
      <alignment horizontal="center"/>
      <protection hidden="1"/>
    </xf>
    <xf numFmtId="173" fontId="1" fillId="14" borderId="16" xfId="23" applyNumberFormat="1" applyFont="1" applyFill="1" applyBorder="1" applyProtection="1">
      <protection hidden="1"/>
    </xf>
    <xf numFmtId="173" fontId="1" fillId="14" borderId="17" xfId="23" applyNumberFormat="1" applyFont="1" applyFill="1" applyBorder="1" applyProtection="1">
      <protection hidden="1"/>
    </xf>
    <xf numFmtId="173" fontId="1" fillId="14" borderId="18" xfId="23" applyNumberFormat="1" applyFont="1" applyFill="1" applyBorder="1" applyProtection="1">
      <protection hidden="1"/>
    </xf>
    <xf numFmtId="173" fontId="1" fillId="14" borderId="8" xfId="23" applyNumberFormat="1" applyFont="1" applyFill="1" applyBorder="1" applyProtection="1">
      <protection hidden="1"/>
    </xf>
    <xf numFmtId="173" fontId="1" fillId="14" borderId="0" xfId="23" applyNumberFormat="1" applyFont="1" applyFill="1" applyBorder="1" applyProtection="1">
      <protection hidden="1"/>
    </xf>
    <xf numFmtId="173" fontId="1" fillId="14" borderId="9" xfId="23" applyNumberFormat="1" applyFont="1" applyFill="1" applyBorder="1" applyProtection="1">
      <protection hidden="1"/>
    </xf>
    <xf numFmtId="37" fontId="1" fillId="14" borderId="20" xfId="26" applyNumberFormat="1" applyFont="1" applyFill="1" applyBorder="1" applyAlignment="1" applyProtection="1">
      <alignment horizontal="center"/>
      <protection hidden="1"/>
    </xf>
    <xf numFmtId="173" fontId="1" fillId="14" borderId="15" xfId="23" applyNumberFormat="1" applyFont="1" applyFill="1" applyBorder="1" applyProtection="1">
      <protection hidden="1"/>
    </xf>
    <xf numFmtId="173" fontId="1" fillId="14" borderId="10" xfId="23" applyNumberFormat="1" applyFont="1" applyFill="1" applyBorder="1" applyProtection="1">
      <protection hidden="1"/>
    </xf>
    <xf numFmtId="173" fontId="1" fillId="14" borderId="11" xfId="23" applyNumberFormat="1" applyFont="1" applyFill="1" applyBorder="1" applyProtection="1">
      <protection hidden="1"/>
    </xf>
    <xf numFmtId="173" fontId="0" fillId="14" borderId="16" xfId="0" applyNumberFormat="1" applyFill="1" applyBorder="1" applyAlignment="1" applyProtection="1">
      <alignment horizontal="right" indent="2"/>
      <protection hidden="1"/>
    </xf>
    <xf numFmtId="0" fontId="22" fillId="3" borderId="7" xfId="0" applyFont="1" applyFill="1" applyBorder="1" applyAlignment="1" applyProtection="1">
      <alignment horizontal="center"/>
      <protection hidden="1"/>
    </xf>
    <xf numFmtId="9" fontId="22" fillId="3" borderId="7" xfId="0" applyNumberFormat="1" applyFont="1" applyFill="1" applyBorder="1" applyAlignment="1" applyProtection="1">
      <alignment horizontal="center"/>
      <protection hidden="1"/>
    </xf>
    <xf numFmtId="0" fontId="54" fillId="3" borderId="7" xfId="0" applyFont="1" applyFill="1" applyBorder="1" applyAlignment="1" applyProtection="1">
      <alignment horizontal="center"/>
      <protection hidden="1"/>
    </xf>
    <xf numFmtId="1" fontId="12" fillId="15" borderId="7" xfId="26" applyNumberFormat="1"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0" fillId="3" borderId="7" xfId="0" applyFill="1" applyBorder="1" applyAlignment="1" applyProtection="1">
      <alignment horizontal="center"/>
      <protection hidden="1"/>
    </xf>
    <xf numFmtId="1" fontId="0" fillId="3" borderId="7" xfId="0" applyNumberFormat="1" applyFill="1" applyBorder="1" applyAlignment="1" applyProtection="1">
      <alignment horizontal="right"/>
      <protection hidden="1"/>
    </xf>
    <xf numFmtId="0" fontId="4" fillId="15" borderId="7" xfId="0" applyFont="1" applyFill="1" applyBorder="1" applyAlignment="1" applyProtection="1">
      <alignment horizontal="center"/>
      <protection hidden="1"/>
    </xf>
    <xf numFmtId="0" fontId="0" fillId="3" borderId="7" xfId="0" applyFill="1" applyBorder="1" applyProtection="1">
      <protection hidden="1"/>
    </xf>
    <xf numFmtId="0" fontId="0" fillId="7" borderId="16" xfId="0" applyFill="1" applyBorder="1" applyProtection="1">
      <protection hidden="1"/>
    </xf>
    <xf numFmtId="0" fontId="0" fillId="7" borderId="17" xfId="0" applyFill="1" applyBorder="1" applyProtection="1">
      <protection hidden="1"/>
    </xf>
    <xf numFmtId="0" fontId="0" fillId="7" borderId="18" xfId="0" applyFill="1" applyBorder="1" applyProtection="1">
      <protection hidden="1"/>
    </xf>
    <xf numFmtId="0" fontId="0" fillId="7" borderId="7" xfId="0" applyFill="1" applyBorder="1" applyProtection="1">
      <protection hidden="1"/>
    </xf>
    <xf numFmtId="0" fontId="0" fillId="7" borderId="8" xfId="0" applyFill="1" applyBorder="1" applyProtection="1">
      <protection hidden="1"/>
    </xf>
    <xf numFmtId="0" fontId="0" fillId="7" borderId="0" xfId="0" applyFill="1" applyBorder="1" applyProtection="1">
      <protection hidden="1"/>
    </xf>
    <xf numFmtId="0" fontId="0" fillId="7" borderId="9" xfId="0" applyFill="1" applyBorder="1" applyProtection="1">
      <protection hidden="1"/>
    </xf>
    <xf numFmtId="1" fontId="0" fillId="38" borderId="7" xfId="0" applyNumberFormat="1" applyFill="1" applyBorder="1" applyAlignment="1" applyProtection="1">
      <alignment horizontal="right"/>
      <protection hidden="1"/>
    </xf>
    <xf numFmtId="0" fontId="4" fillId="38" borderId="7" xfId="0" applyFont="1" applyFill="1" applyBorder="1" applyAlignment="1" applyProtection="1">
      <alignment horizontal="center"/>
      <protection hidden="1"/>
    </xf>
    <xf numFmtId="14" fontId="4" fillId="7" borderId="7" xfId="0" applyNumberFormat="1" applyFont="1" applyFill="1" applyBorder="1" applyAlignment="1" applyProtection="1">
      <alignment horizontal="center"/>
      <protection hidden="1"/>
    </xf>
    <xf numFmtId="0" fontId="0" fillId="0" borderId="7" xfId="0" applyFill="1" applyBorder="1" applyAlignment="1" applyProtection="1">
      <alignment horizontal="center"/>
      <protection hidden="1"/>
    </xf>
    <xf numFmtId="0" fontId="4" fillId="7" borderId="7" xfId="0" applyFont="1" applyFill="1" applyBorder="1" applyAlignment="1" applyProtection="1">
      <alignment horizontal="center"/>
      <protection hidden="1"/>
    </xf>
    <xf numFmtId="1" fontId="0" fillId="0" borderId="7" xfId="0" applyNumberFormat="1" applyFill="1" applyBorder="1" applyAlignment="1" applyProtection="1">
      <alignment horizontal="right"/>
      <protection hidden="1"/>
    </xf>
    <xf numFmtId="1" fontId="22" fillId="0" borderId="7" xfId="0" applyNumberFormat="1" applyFont="1" applyFill="1" applyBorder="1" applyAlignment="1" applyProtection="1">
      <alignment horizontal="center"/>
      <protection hidden="1"/>
    </xf>
    <xf numFmtId="0" fontId="0" fillId="0" borderId="7" xfId="0" applyFill="1" applyBorder="1" applyProtection="1">
      <protection hidden="1"/>
    </xf>
    <xf numFmtId="0" fontId="22" fillId="0" borderId="7" xfId="0" applyFont="1" applyFill="1" applyBorder="1" applyAlignment="1" applyProtection="1">
      <alignment horizontal="center"/>
      <protection hidden="1"/>
    </xf>
    <xf numFmtId="0" fontId="0" fillId="0" borderId="7" xfId="0" applyFill="1" applyBorder="1" applyAlignment="1" applyProtection="1">
      <alignment horizontal="right"/>
      <protection hidden="1"/>
    </xf>
    <xf numFmtId="0" fontId="0" fillId="0" borderId="29" xfId="0" applyFill="1" applyBorder="1" applyAlignment="1" applyProtection="1">
      <alignment horizontal="center"/>
      <protection hidden="1"/>
    </xf>
    <xf numFmtId="0" fontId="0" fillId="0" borderId="29" xfId="0" applyFill="1" applyBorder="1" applyAlignment="1" applyProtection="1">
      <alignment horizontal="right"/>
      <protection hidden="1"/>
    </xf>
    <xf numFmtId="0" fontId="4" fillId="7" borderId="29" xfId="0" applyFont="1" applyFill="1" applyBorder="1" applyAlignment="1" applyProtection="1">
      <alignment horizontal="center"/>
      <protection hidden="1"/>
    </xf>
    <xf numFmtId="0" fontId="0" fillId="0" borderId="29" xfId="0" applyFill="1" applyBorder="1" applyProtection="1">
      <protection hidden="1"/>
    </xf>
    <xf numFmtId="0" fontId="4" fillId="7" borderId="17" xfId="0" applyFont="1" applyFill="1" applyBorder="1" applyAlignment="1" applyProtection="1">
      <alignment horizontal="center"/>
      <protection hidden="1"/>
    </xf>
    <xf numFmtId="0" fontId="66" fillId="39" borderId="20" xfId="4" applyFont="1" applyFill="1" applyBorder="1" applyAlignment="1" applyProtection="1">
      <protection hidden="1"/>
    </xf>
    <xf numFmtId="0" fontId="0" fillId="39" borderId="21" xfId="0" applyFill="1" applyBorder="1" applyProtection="1">
      <protection hidden="1"/>
    </xf>
    <xf numFmtId="0" fontId="2" fillId="39" borderId="22" xfId="0" applyFont="1" applyFill="1" applyBorder="1" applyAlignment="1" applyProtection="1">
      <alignment horizontal="right"/>
      <protection hidden="1"/>
    </xf>
    <xf numFmtId="0" fontId="40" fillId="3" borderId="19" xfId="4" applyFont="1" applyFill="1" applyBorder="1" applyAlignment="1" applyProtection="1">
      <alignment horizontal="center"/>
      <protection hidden="1"/>
    </xf>
    <xf numFmtId="0" fontId="22" fillId="3" borderId="19" xfId="0" applyFont="1" applyFill="1" applyBorder="1" applyAlignment="1" applyProtection="1">
      <alignment horizontal="center"/>
      <protection hidden="1"/>
    </xf>
    <xf numFmtId="9" fontId="22" fillId="3" borderId="19" xfId="0" applyNumberFormat="1" applyFont="1" applyFill="1" applyBorder="1" applyAlignment="1" applyProtection="1">
      <alignment horizontal="center"/>
      <protection hidden="1"/>
    </xf>
    <xf numFmtId="0" fontId="54" fillId="3" borderId="19" xfId="0" applyFont="1" applyFill="1" applyBorder="1" applyAlignment="1" applyProtection="1">
      <alignment horizontal="center"/>
      <protection hidden="1"/>
    </xf>
    <xf numFmtId="1" fontId="12" fillId="15" borderId="19" xfId="26" applyNumberFormat="1" applyFont="1" applyFill="1" applyBorder="1" applyAlignment="1" applyProtection="1">
      <alignment horizontal="center"/>
      <protection hidden="1"/>
    </xf>
    <xf numFmtId="0" fontId="0" fillId="3" borderId="0" xfId="0" applyFont="1" applyFill="1" applyProtection="1">
      <protection hidden="1"/>
    </xf>
    <xf numFmtId="0" fontId="0" fillId="0" borderId="0" xfId="0" applyFont="1" applyFill="1" applyProtection="1">
      <protection hidden="1"/>
    </xf>
    <xf numFmtId="0" fontId="4" fillId="6" borderId="7" xfId="0" applyFont="1" applyFill="1" applyBorder="1" applyAlignment="1" applyProtection="1">
      <alignment horizontal="center"/>
      <protection hidden="1"/>
    </xf>
    <xf numFmtId="0" fontId="4" fillId="6" borderId="29" xfId="0" applyFont="1" applyFill="1" applyBorder="1" applyAlignment="1" applyProtection="1">
      <alignment horizontal="center"/>
      <protection hidden="1"/>
    </xf>
    <xf numFmtId="0" fontId="4" fillId="6" borderId="17" xfId="0" applyFont="1" applyFill="1" applyBorder="1" applyAlignment="1" applyProtection="1">
      <alignment horizontal="center"/>
      <protection hidden="1"/>
    </xf>
    <xf numFmtId="0" fontId="0" fillId="0" borderId="20" xfId="0" applyFill="1" applyBorder="1" applyAlignment="1" applyProtection="1">
      <alignment horizontal="center"/>
      <protection hidden="1"/>
    </xf>
    <xf numFmtId="0" fontId="3" fillId="0" borderId="7" xfId="0" applyFont="1" applyFill="1" applyBorder="1" applyProtection="1">
      <protection hidden="1"/>
    </xf>
    <xf numFmtId="0" fontId="105" fillId="3" borderId="0" xfId="0" applyFont="1" applyFill="1" applyProtection="1">
      <protection hidden="1"/>
    </xf>
    <xf numFmtId="1" fontId="0" fillId="0" borderId="7" xfId="0" applyNumberFormat="1" applyFill="1" applyBorder="1" applyAlignment="1" applyProtection="1">
      <alignment horizontal="center"/>
      <protection hidden="1"/>
    </xf>
    <xf numFmtId="0" fontId="22" fillId="0" borderId="7" xfId="0" applyFont="1" applyFill="1" applyBorder="1" applyProtection="1">
      <protection hidden="1"/>
    </xf>
    <xf numFmtId="0" fontId="4" fillId="6" borderId="0" xfId="0" applyFont="1" applyFill="1" applyBorder="1" applyAlignment="1" applyProtection="1">
      <alignment horizontal="center"/>
      <protection hidden="1"/>
    </xf>
    <xf numFmtId="0" fontId="0" fillId="0" borderId="16" xfId="0" applyFill="1" applyBorder="1" applyAlignment="1" applyProtection="1">
      <alignment horizontal="center"/>
      <protection hidden="1"/>
    </xf>
    <xf numFmtId="0" fontId="22" fillId="0" borderId="29" xfId="0" applyFont="1" applyFill="1" applyBorder="1" applyProtection="1">
      <protection hidden="1"/>
    </xf>
    <xf numFmtId="0" fontId="66" fillId="39" borderId="16" xfId="4" applyFont="1" applyFill="1" applyBorder="1" applyAlignment="1" applyProtection="1">
      <protection hidden="1"/>
    </xf>
    <xf numFmtId="0" fontId="0" fillId="39" borderId="17" xfId="0" applyFill="1" applyBorder="1" applyProtection="1">
      <protection hidden="1"/>
    </xf>
    <xf numFmtId="0" fontId="0" fillId="6" borderId="16" xfId="0" applyFill="1" applyBorder="1" applyProtection="1">
      <protection hidden="1"/>
    </xf>
    <xf numFmtId="0" fontId="0" fillId="6" borderId="17" xfId="0" applyFill="1" applyBorder="1" applyProtection="1">
      <protection hidden="1"/>
    </xf>
    <xf numFmtId="0" fontId="0" fillId="6" borderId="18" xfId="0" applyFill="1" applyBorder="1" applyProtection="1">
      <protection hidden="1"/>
    </xf>
    <xf numFmtId="1" fontId="12" fillId="40" borderId="7" xfId="26" applyNumberFormat="1" applyFont="1" applyFill="1" applyBorder="1" applyAlignment="1" applyProtection="1">
      <alignment horizontal="center"/>
      <protection hidden="1"/>
    </xf>
    <xf numFmtId="0" fontId="0" fillId="6" borderId="8" xfId="0" applyFill="1" applyBorder="1" applyProtection="1">
      <protection hidden="1"/>
    </xf>
    <xf numFmtId="0" fontId="0" fillId="6" borderId="0" xfId="0" applyFill="1" applyBorder="1" applyProtection="1">
      <protection hidden="1"/>
    </xf>
    <xf numFmtId="0" fontId="0" fillId="6" borderId="9" xfId="0" applyFill="1" applyBorder="1" applyProtection="1">
      <protection hidden="1"/>
    </xf>
    <xf numFmtId="0" fontId="4" fillId="40" borderId="7" xfId="0" applyFont="1" applyFill="1" applyBorder="1" applyAlignment="1" applyProtection="1">
      <alignment horizontal="center"/>
      <protection hidden="1"/>
    </xf>
    <xf numFmtId="0" fontId="0" fillId="3" borderId="7" xfId="0" applyFill="1" applyBorder="1" applyAlignment="1" applyProtection="1">
      <alignment horizontal="right"/>
      <protection hidden="1"/>
    </xf>
    <xf numFmtId="0" fontId="0" fillId="38" borderId="7" xfId="0" applyFill="1" applyBorder="1" applyAlignment="1" applyProtection="1">
      <alignment horizontal="right"/>
      <protection hidden="1"/>
    </xf>
    <xf numFmtId="0" fontId="4" fillId="17" borderId="7" xfId="0" applyFont="1" applyFill="1" applyBorder="1" applyAlignment="1" applyProtection="1">
      <alignment horizontal="center"/>
      <protection hidden="1"/>
    </xf>
    <xf numFmtId="0" fontId="0" fillId="38" borderId="7" xfId="0" applyFont="1" applyFill="1" applyBorder="1" applyAlignment="1" applyProtection="1">
      <alignment horizontal="right"/>
      <protection hidden="1"/>
    </xf>
    <xf numFmtId="0" fontId="0" fillId="47" borderId="0" xfId="0" applyFill="1" applyProtection="1">
      <protection hidden="1"/>
    </xf>
    <xf numFmtId="0" fontId="0" fillId="6" borderId="15" xfId="0" applyFill="1" applyBorder="1" applyProtection="1">
      <protection hidden="1"/>
    </xf>
    <xf numFmtId="0" fontId="0" fillId="6" borderId="10" xfId="0" applyFill="1" applyBorder="1" applyProtection="1">
      <protection hidden="1"/>
    </xf>
    <xf numFmtId="0" fontId="0" fillId="6" borderId="11" xfId="0" applyFill="1" applyBorder="1" applyProtection="1">
      <protection hidden="1"/>
    </xf>
    <xf numFmtId="0" fontId="0" fillId="7" borderId="15" xfId="0" applyFill="1" applyBorder="1" applyProtection="1">
      <protection hidden="1"/>
    </xf>
    <xf numFmtId="0" fontId="0" fillId="7" borderId="10" xfId="0" applyFill="1" applyBorder="1" applyProtection="1">
      <protection hidden="1"/>
    </xf>
    <xf numFmtId="0" fontId="0" fillId="7" borderId="11" xfId="0" applyFill="1" applyBorder="1" applyProtection="1">
      <protection hidden="1"/>
    </xf>
    <xf numFmtId="0" fontId="4" fillId="0" borderId="0" xfId="0" applyFont="1" applyFill="1" applyBorder="1" applyAlignment="1" applyProtection="1">
      <alignment horizontal="center"/>
      <protection hidden="1"/>
    </xf>
    <xf numFmtId="0" fontId="0" fillId="0" borderId="0" xfId="0" applyFill="1" applyBorder="1" applyProtection="1">
      <protection hidden="1"/>
    </xf>
    <xf numFmtId="0" fontId="0" fillId="43" borderId="16" xfId="0" applyFill="1" applyBorder="1" applyProtection="1">
      <protection hidden="1"/>
    </xf>
    <xf numFmtId="0" fontId="0" fillId="43" borderId="18" xfId="0" applyFill="1" applyBorder="1" applyProtection="1">
      <protection hidden="1"/>
    </xf>
    <xf numFmtId="0" fontId="0" fillId="42" borderId="16" xfId="0" applyFill="1" applyBorder="1" applyProtection="1">
      <protection hidden="1"/>
    </xf>
    <xf numFmtId="0" fontId="0" fillId="42" borderId="17" xfId="0" applyFill="1" applyBorder="1" applyProtection="1">
      <protection hidden="1"/>
    </xf>
    <xf numFmtId="0" fontId="0" fillId="43" borderId="8" xfId="0" applyFill="1" applyBorder="1" applyProtection="1">
      <protection hidden="1"/>
    </xf>
    <xf numFmtId="0" fontId="0" fillId="43" borderId="9" xfId="0" applyFill="1" applyBorder="1" applyProtection="1">
      <protection hidden="1"/>
    </xf>
    <xf numFmtId="0" fontId="0" fillId="42" borderId="20" xfId="0" applyFill="1" applyBorder="1" applyProtection="1">
      <protection hidden="1"/>
    </xf>
    <xf numFmtId="0" fontId="0" fillId="42" borderId="21" xfId="0" applyFill="1" applyBorder="1" applyProtection="1">
      <protection hidden="1"/>
    </xf>
    <xf numFmtId="165" fontId="1" fillId="42" borderId="29" xfId="26" applyNumberFormat="1" applyFont="1" applyFill="1" applyBorder="1" applyProtection="1">
      <protection hidden="1"/>
    </xf>
    <xf numFmtId="1" fontId="0" fillId="42" borderId="0" xfId="0" applyNumberFormat="1" applyFill="1" applyBorder="1" applyProtection="1">
      <protection hidden="1"/>
    </xf>
    <xf numFmtId="165" fontId="1" fillId="42" borderId="23" xfId="26" applyNumberFormat="1" applyFont="1" applyFill="1" applyBorder="1" applyProtection="1">
      <protection hidden="1"/>
    </xf>
    <xf numFmtId="165" fontId="1" fillId="42" borderId="19" xfId="26" applyNumberFormat="1" applyFont="1" applyFill="1" applyBorder="1" applyProtection="1">
      <protection hidden="1"/>
    </xf>
    <xf numFmtId="1" fontId="0" fillId="42" borderId="15" xfId="0" applyNumberFormat="1" applyFill="1" applyBorder="1" applyProtection="1">
      <protection hidden="1"/>
    </xf>
    <xf numFmtId="1" fontId="0" fillId="42" borderId="10" xfId="0" applyNumberFormat="1" applyFill="1" applyBorder="1" applyProtection="1">
      <protection hidden="1"/>
    </xf>
    <xf numFmtId="1" fontId="0" fillId="42" borderId="11" xfId="0" applyNumberFormat="1" applyFill="1" applyBorder="1" applyProtection="1">
      <protection hidden="1"/>
    </xf>
    <xf numFmtId="165" fontId="1" fillId="3" borderId="20" xfId="26" applyNumberFormat="1" applyFont="1" applyFill="1" applyBorder="1" applyProtection="1">
      <protection hidden="1"/>
    </xf>
    <xf numFmtId="1" fontId="0" fillId="3" borderId="21" xfId="0" applyNumberFormat="1" applyFill="1" applyBorder="1" applyProtection="1">
      <protection hidden="1"/>
    </xf>
    <xf numFmtId="0" fontId="0" fillId="3" borderId="21" xfId="0" applyFill="1" applyBorder="1" applyProtection="1">
      <protection hidden="1"/>
    </xf>
    <xf numFmtId="0" fontId="0" fillId="3" borderId="22" xfId="0" applyFill="1" applyBorder="1" applyProtection="1">
      <protection hidden="1"/>
    </xf>
    <xf numFmtId="0" fontId="4" fillId="42" borderId="16" xfId="0" applyFont="1" applyFill="1" applyBorder="1" applyProtection="1">
      <protection hidden="1"/>
    </xf>
    <xf numFmtId="0" fontId="0" fillId="42" borderId="18" xfId="0" applyFill="1" applyBorder="1" applyProtection="1">
      <protection hidden="1"/>
    </xf>
    <xf numFmtId="9" fontId="0" fillId="43" borderId="8" xfId="0" applyNumberFormat="1" applyFill="1" applyBorder="1" applyProtection="1">
      <protection hidden="1"/>
    </xf>
    <xf numFmtId="0" fontId="0" fillId="42" borderId="22" xfId="0" applyFill="1" applyBorder="1" applyProtection="1">
      <protection hidden="1"/>
    </xf>
    <xf numFmtId="0" fontId="0" fillId="14" borderId="16" xfId="0" applyFill="1" applyBorder="1" applyProtection="1">
      <protection hidden="1"/>
    </xf>
    <xf numFmtId="0" fontId="0" fillId="14" borderId="18" xfId="0" applyFill="1" applyBorder="1" applyProtection="1">
      <protection hidden="1"/>
    </xf>
    <xf numFmtId="0" fontId="0" fillId="14" borderId="8" xfId="0" applyFill="1" applyBorder="1" applyProtection="1">
      <protection hidden="1"/>
    </xf>
    <xf numFmtId="0" fontId="0" fillId="14" borderId="9" xfId="0" applyFill="1" applyBorder="1" applyProtection="1">
      <protection hidden="1"/>
    </xf>
    <xf numFmtId="0" fontId="0" fillId="43" borderId="15" xfId="0" applyFill="1" applyBorder="1" applyProtection="1">
      <protection hidden="1"/>
    </xf>
    <xf numFmtId="0" fontId="0" fillId="43" borderId="11" xfId="0" applyFill="1" applyBorder="1" applyProtection="1">
      <protection hidden="1"/>
    </xf>
    <xf numFmtId="165" fontId="1" fillId="14" borderId="7" xfId="26" applyNumberFormat="1" applyFont="1" applyFill="1" applyBorder="1" applyProtection="1">
      <protection hidden="1"/>
    </xf>
    <xf numFmtId="0" fontId="0" fillId="14" borderId="21" xfId="0" applyFill="1" applyBorder="1" applyProtection="1">
      <protection hidden="1"/>
    </xf>
    <xf numFmtId="0" fontId="0" fillId="14" borderId="22" xfId="0" applyFill="1" applyBorder="1" applyProtection="1">
      <protection hidden="1"/>
    </xf>
    <xf numFmtId="0" fontId="0" fillId="14" borderId="15" xfId="0" applyFill="1" applyBorder="1" applyProtection="1">
      <protection hidden="1"/>
    </xf>
    <xf numFmtId="0" fontId="0" fillId="14" borderId="11" xfId="0" applyFill="1" applyBorder="1" applyProtection="1">
      <protection hidden="1"/>
    </xf>
    <xf numFmtId="0" fontId="0" fillId="4" borderId="16" xfId="0" applyFill="1" applyBorder="1" applyProtection="1">
      <protection hidden="1"/>
    </xf>
    <xf numFmtId="0" fontId="0" fillId="4" borderId="18" xfId="0" applyFill="1" applyBorder="1" applyProtection="1">
      <protection hidden="1"/>
    </xf>
    <xf numFmtId="0" fontId="0" fillId="5" borderId="16" xfId="0" applyFill="1" applyBorder="1" applyProtection="1">
      <protection hidden="1"/>
    </xf>
    <xf numFmtId="0" fontId="0" fillId="5" borderId="17" xfId="0" applyFill="1" applyBorder="1" applyProtection="1">
      <protection hidden="1"/>
    </xf>
    <xf numFmtId="0" fontId="0" fillId="4" borderId="8" xfId="0" applyFill="1" applyBorder="1" applyProtection="1">
      <protection hidden="1"/>
    </xf>
    <xf numFmtId="0" fontId="0" fillId="4" borderId="9" xfId="0" applyFill="1" applyBorder="1" applyProtection="1">
      <protection hidden="1"/>
    </xf>
    <xf numFmtId="0" fontId="0" fillId="5" borderId="20" xfId="0" applyFill="1" applyBorder="1" applyProtection="1">
      <protection hidden="1"/>
    </xf>
    <xf numFmtId="0" fontId="0" fillId="5" borderId="21" xfId="0" applyFill="1" applyBorder="1" applyProtection="1">
      <protection hidden="1"/>
    </xf>
    <xf numFmtId="165" fontId="1" fillId="5" borderId="29" xfId="26" applyNumberFormat="1" applyFont="1" applyFill="1" applyBorder="1" applyProtection="1">
      <protection hidden="1"/>
    </xf>
    <xf numFmtId="1" fontId="0" fillId="5" borderId="0" xfId="0" applyNumberFormat="1" applyFill="1" applyBorder="1" applyProtection="1">
      <protection hidden="1"/>
    </xf>
    <xf numFmtId="165" fontId="1" fillId="5" borderId="23" xfId="26" applyNumberFormat="1" applyFont="1" applyFill="1" applyBorder="1" applyProtection="1">
      <protection hidden="1"/>
    </xf>
    <xf numFmtId="165" fontId="1" fillId="5" borderId="19" xfId="26" applyNumberFormat="1" applyFont="1" applyFill="1" applyBorder="1" applyProtection="1">
      <protection hidden="1"/>
    </xf>
    <xf numFmtId="1" fontId="0" fillId="5" borderId="10" xfId="0" applyNumberFormat="1" applyFill="1" applyBorder="1" applyProtection="1">
      <protection hidden="1"/>
    </xf>
    <xf numFmtId="165" fontId="1" fillId="3" borderId="8" xfId="26" applyNumberFormat="1" applyFont="1" applyFill="1" applyBorder="1" applyProtection="1">
      <protection hidden="1"/>
    </xf>
    <xf numFmtId="1" fontId="0" fillId="3" borderId="0" xfId="0" applyNumberFormat="1" applyFill="1" applyBorder="1" applyProtection="1">
      <protection hidden="1"/>
    </xf>
    <xf numFmtId="0" fontId="4" fillId="27" borderId="16" xfId="0" applyFont="1" applyFill="1" applyBorder="1" applyProtection="1">
      <protection hidden="1"/>
    </xf>
    <xf numFmtId="0" fontId="0" fillId="27" borderId="17" xfId="0" applyFill="1" applyBorder="1" applyProtection="1">
      <protection hidden="1"/>
    </xf>
    <xf numFmtId="0" fontId="0" fillId="27" borderId="18" xfId="0" applyFill="1" applyBorder="1" applyProtection="1">
      <protection hidden="1"/>
    </xf>
    <xf numFmtId="9" fontId="0" fillId="4" borderId="8" xfId="0" applyNumberFormat="1" applyFill="1" applyBorder="1" applyProtection="1">
      <protection hidden="1"/>
    </xf>
    <xf numFmtId="0" fontId="0" fillId="27" borderId="8" xfId="0" applyFill="1" applyBorder="1" applyProtection="1">
      <protection hidden="1"/>
    </xf>
    <xf numFmtId="0" fontId="0" fillId="27" borderId="0" xfId="0" applyFill="1" applyBorder="1" applyProtection="1">
      <protection hidden="1"/>
    </xf>
    <xf numFmtId="0" fontId="0" fillId="27" borderId="9" xfId="0" applyFill="1" applyBorder="1" applyProtection="1">
      <protection hidden="1"/>
    </xf>
    <xf numFmtId="165" fontId="1" fillId="27" borderId="8" xfId="26" applyNumberFormat="1" applyFont="1" applyFill="1" applyBorder="1" applyProtection="1">
      <protection hidden="1"/>
    </xf>
    <xf numFmtId="0" fontId="0" fillId="4" borderId="15" xfId="0" applyFill="1" applyBorder="1" applyProtection="1">
      <protection hidden="1"/>
    </xf>
    <xf numFmtId="0" fontId="0" fillId="4" borderId="11" xfId="0" applyFill="1" applyBorder="1" applyProtection="1">
      <protection hidden="1"/>
    </xf>
    <xf numFmtId="165" fontId="1" fillId="27" borderId="15" xfId="26" applyNumberFormat="1" applyFont="1" applyFill="1" applyBorder="1" applyProtection="1">
      <protection hidden="1"/>
    </xf>
    <xf numFmtId="0" fontId="0" fillId="27" borderId="10" xfId="0" applyFill="1" applyBorder="1" applyProtection="1">
      <protection hidden="1"/>
    </xf>
    <xf numFmtId="0" fontId="0" fillId="27" borderId="11" xfId="0" applyFill="1" applyBorder="1" applyProtection="1">
      <protection hidden="1"/>
    </xf>
    <xf numFmtId="0" fontId="0" fillId="47" borderId="16" xfId="0" applyFill="1" applyBorder="1" applyProtection="1">
      <protection hidden="1"/>
    </xf>
    <xf numFmtId="0" fontId="0" fillId="47" borderId="18" xfId="0" applyFill="1" applyBorder="1" applyProtection="1">
      <protection hidden="1"/>
    </xf>
    <xf numFmtId="0" fontId="0" fillId="48" borderId="16" xfId="0" applyFill="1" applyBorder="1" applyProtection="1">
      <protection hidden="1"/>
    </xf>
    <xf numFmtId="0" fontId="0" fillId="48" borderId="17" xfId="0" applyFill="1" applyBorder="1" applyProtection="1">
      <protection hidden="1"/>
    </xf>
    <xf numFmtId="0" fontId="0" fillId="47" borderId="8" xfId="0" applyFill="1" applyBorder="1" applyProtection="1">
      <protection hidden="1"/>
    </xf>
    <xf numFmtId="0" fontId="0" fillId="47" borderId="9" xfId="0" applyFill="1" applyBorder="1" applyProtection="1">
      <protection hidden="1"/>
    </xf>
    <xf numFmtId="0" fontId="0" fillId="48" borderId="20" xfId="0" applyFill="1" applyBorder="1" applyProtection="1">
      <protection hidden="1"/>
    </xf>
    <xf numFmtId="0" fontId="0" fillId="48" borderId="21" xfId="0" applyFill="1" applyBorder="1" applyProtection="1">
      <protection hidden="1"/>
    </xf>
    <xf numFmtId="165" fontId="1" fillId="48" borderId="29" xfId="26" applyNumberFormat="1" applyFont="1" applyFill="1" applyBorder="1" applyProtection="1">
      <protection hidden="1"/>
    </xf>
    <xf numFmtId="0" fontId="0" fillId="48" borderId="0" xfId="0" applyFill="1" applyBorder="1" applyProtection="1">
      <protection hidden="1"/>
    </xf>
    <xf numFmtId="1" fontId="0" fillId="48" borderId="0" xfId="0" applyNumberFormat="1" applyFill="1" applyBorder="1" applyProtection="1">
      <protection hidden="1"/>
    </xf>
    <xf numFmtId="0" fontId="4" fillId="48" borderId="16" xfId="0" applyFont="1" applyFill="1" applyBorder="1" applyProtection="1">
      <protection hidden="1"/>
    </xf>
    <xf numFmtId="0" fontId="0" fillId="48" borderId="18" xfId="0" applyFill="1" applyBorder="1" applyProtection="1">
      <protection hidden="1"/>
    </xf>
    <xf numFmtId="0" fontId="0" fillId="48" borderId="22" xfId="0" applyFill="1" applyBorder="1" applyProtection="1">
      <protection hidden="1"/>
    </xf>
    <xf numFmtId="9" fontId="0" fillId="47" borderId="8" xfId="0" applyNumberFormat="1" applyFill="1" applyBorder="1" applyProtection="1">
      <protection hidden="1"/>
    </xf>
    <xf numFmtId="0" fontId="0" fillId="47" borderId="15" xfId="0" applyFill="1" applyBorder="1" applyProtection="1">
      <protection hidden="1"/>
    </xf>
    <xf numFmtId="0" fontId="0" fillId="47" borderId="11" xfId="0" applyFill="1" applyBorder="1" applyProtection="1">
      <protection hidden="1"/>
    </xf>
    <xf numFmtId="0" fontId="23" fillId="0" borderId="0" xfId="0" applyFont="1" applyFill="1" applyBorder="1"/>
    <xf numFmtId="0" fontId="5" fillId="3" borderId="0" xfId="0" applyFont="1" applyFill="1" applyBorder="1" applyProtection="1">
      <protection hidden="1"/>
    </xf>
    <xf numFmtId="0" fontId="5" fillId="3" borderId="49" xfId="0" applyFont="1" applyFill="1" applyBorder="1" applyProtection="1">
      <protection hidden="1"/>
    </xf>
    <xf numFmtId="0" fontId="5" fillId="3" borderId="0" xfId="0" applyFont="1" applyFill="1" applyBorder="1" applyAlignment="1" applyProtection="1">
      <alignment vertical="top" wrapText="1"/>
      <protection hidden="1"/>
    </xf>
    <xf numFmtId="0" fontId="5" fillId="3" borderId="49" xfId="0" applyFont="1" applyFill="1" applyBorder="1" applyAlignment="1" applyProtection="1">
      <alignment vertical="top" wrapText="1"/>
      <protection hidden="1"/>
    </xf>
    <xf numFmtId="0" fontId="5" fillId="3" borderId="55" xfId="0" applyFont="1" applyFill="1" applyBorder="1" applyProtection="1">
      <protection hidden="1"/>
    </xf>
    <xf numFmtId="0" fontId="5" fillId="3" borderId="13" xfId="0" applyFont="1" applyFill="1" applyBorder="1" applyProtection="1">
      <protection hidden="1"/>
    </xf>
    <xf numFmtId="37" fontId="1" fillId="3" borderId="0" xfId="26" applyNumberFormat="1" applyFont="1" applyFill="1" applyBorder="1" applyAlignment="1" applyProtection="1">
      <alignment horizontal="center"/>
      <protection hidden="1"/>
    </xf>
    <xf numFmtId="173" fontId="1" fillId="34" borderId="0" xfId="23" applyNumberFormat="1" applyFont="1" applyFill="1" applyBorder="1" applyProtection="1">
      <protection hidden="1"/>
    </xf>
    <xf numFmtId="173" fontId="1" fillId="34" borderId="10" xfId="23" applyNumberFormat="1" applyFont="1" applyFill="1" applyBorder="1" applyProtection="1">
      <protection hidden="1"/>
    </xf>
    <xf numFmtId="9" fontId="34" fillId="0" borderId="0" xfId="5" applyNumberFormat="1" applyFont="1" applyAlignment="1" applyProtection="1">
      <alignment horizontal="center"/>
      <protection hidden="1"/>
    </xf>
    <xf numFmtId="165" fontId="35" fillId="0" borderId="0" xfId="5" applyNumberFormat="1" applyFont="1" applyFill="1" applyBorder="1" applyAlignment="1" applyProtection="1">
      <alignment horizontal="left"/>
    </xf>
    <xf numFmtId="165" fontId="40" fillId="0" borderId="30" xfId="5" applyNumberFormat="1" applyFont="1" applyBorder="1" applyProtection="1"/>
    <xf numFmtId="0" fontId="35" fillId="0" borderId="46" xfId="5" applyFont="1" applyFill="1" applyBorder="1" applyAlignment="1" applyProtection="1">
      <alignment horizontal="left"/>
    </xf>
    <xf numFmtId="0" fontId="35" fillId="0" borderId="5" xfId="5" applyFont="1" applyFill="1" applyBorder="1" applyAlignment="1" applyProtection="1">
      <alignment horizontal="left"/>
    </xf>
    <xf numFmtId="0" fontId="35" fillId="0" borderId="47" xfId="5" applyFont="1" applyFill="1" applyBorder="1" applyAlignment="1" applyProtection="1">
      <alignment horizontal="center"/>
    </xf>
    <xf numFmtId="0" fontId="35" fillId="0" borderId="48" xfId="5" applyFont="1" applyFill="1" applyBorder="1" applyAlignment="1" applyProtection="1">
      <alignment horizontal="left"/>
    </xf>
    <xf numFmtId="0" fontId="35" fillId="0" borderId="3" xfId="5" applyFont="1" applyFill="1" applyBorder="1" applyAlignment="1" applyProtection="1">
      <alignment horizontal="left"/>
    </xf>
    <xf numFmtId="0" fontId="35" fillId="0" borderId="47" xfId="5" applyFont="1" applyFill="1" applyBorder="1" applyAlignment="1" applyProtection="1">
      <alignment horizontal="left"/>
    </xf>
    <xf numFmtId="0" fontId="40" fillId="0" borderId="46" xfId="5" applyFont="1" applyFill="1" applyBorder="1" applyProtection="1"/>
    <xf numFmtId="0" fontId="40" fillId="0" borderId="5" xfId="5" applyFont="1" applyFill="1" applyBorder="1" applyProtection="1"/>
    <xf numFmtId="0" fontId="35" fillId="0" borderId="46" xfId="5" applyFont="1" applyFill="1" applyBorder="1" applyAlignment="1" applyProtection="1">
      <alignment vertical="center"/>
    </xf>
    <xf numFmtId="9" fontId="34" fillId="0" borderId="47" xfId="7" applyFont="1" applyFill="1" applyBorder="1" applyAlignment="1" applyProtection="1">
      <alignment vertical="center"/>
    </xf>
    <xf numFmtId="3" fontId="34" fillId="0" borderId="48" xfId="5" applyNumberFormat="1" applyFont="1" applyFill="1" applyBorder="1" applyAlignment="1" applyProtection="1">
      <alignment vertical="center"/>
    </xf>
    <xf numFmtId="0" fontId="40" fillId="0" borderId="48" xfId="5" applyFont="1" applyFill="1" applyBorder="1" applyProtection="1"/>
    <xf numFmtId="0" fontId="41" fillId="0" borderId="49" xfId="5" applyFont="1" applyFill="1" applyBorder="1" applyProtection="1"/>
    <xf numFmtId="0" fontId="40" fillId="0" borderId="0" xfId="5" applyFont="1" applyFill="1" applyBorder="1" applyProtection="1"/>
    <xf numFmtId="0" fontId="35" fillId="0" borderId="49" xfId="5" applyFont="1" applyFill="1" applyBorder="1" applyAlignment="1" applyProtection="1">
      <alignment vertical="center"/>
    </xf>
    <xf numFmtId="9" fontId="34" fillId="0" borderId="50" xfId="7" applyFont="1" applyFill="1" applyBorder="1" applyAlignment="1" applyProtection="1">
      <alignment vertical="center"/>
    </xf>
    <xf numFmtId="3" fontId="34" fillId="0" borderId="51" xfId="5" applyNumberFormat="1" applyFont="1" applyFill="1" applyBorder="1" applyAlignment="1" applyProtection="1">
      <alignment vertical="center"/>
    </xf>
    <xf numFmtId="0" fontId="41" fillId="0" borderId="51" xfId="5" applyFont="1" applyFill="1" applyBorder="1" applyProtection="1"/>
    <xf numFmtId="0" fontId="40" fillId="0" borderId="49" xfId="5" applyFont="1" applyFill="1" applyBorder="1" applyProtection="1"/>
    <xf numFmtId="0" fontId="40" fillId="0" borderId="55" xfId="5" applyFont="1" applyFill="1" applyBorder="1" applyProtection="1"/>
    <xf numFmtId="0" fontId="40" fillId="0" borderId="13" xfId="5" applyFont="1" applyFill="1" applyBorder="1" applyProtection="1"/>
    <xf numFmtId="0" fontId="40" fillId="0" borderId="33" xfId="5" applyFont="1" applyFill="1" applyBorder="1" applyProtection="1"/>
    <xf numFmtId="0" fontId="35" fillId="0" borderId="56" xfId="5" applyFont="1" applyFill="1" applyBorder="1" applyAlignment="1" applyProtection="1">
      <alignment vertical="center"/>
    </xf>
    <xf numFmtId="0" fontId="35" fillId="0" borderId="57" xfId="5" applyFont="1" applyFill="1" applyBorder="1" applyAlignment="1" applyProtection="1">
      <alignment vertical="center"/>
    </xf>
    <xf numFmtId="0" fontId="35" fillId="0" borderId="92" xfId="5" applyFont="1" applyFill="1" applyBorder="1" applyAlignment="1" applyProtection="1">
      <alignment vertical="center"/>
    </xf>
    <xf numFmtId="3" fontId="34" fillId="0" borderId="93" xfId="5" applyNumberFormat="1" applyFont="1" applyFill="1" applyBorder="1" applyAlignment="1" applyProtection="1">
      <alignment vertical="center"/>
    </xf>
    <xf numFmtId="0" fontId="35" fillId="0" borderId="49" xfId="5" applyFont="1" applyFill="1" applyBorder="1" applyAlignment="1" applyProtection="1"/>
    <xf numFmtId="0" fontId="41" fillId="0" borderId="48" xfId="5" applyFont="1" applyFill="1" applyBorder="1" applyProtection="1"/>
    <xf numFmtId="0" fontId="35" fillId="0" borderId="55" xfId="5" applyFont="1" applyFill="1" applyBorder="1" applyProtection="1"/>
    <xf numFmtId="0" fontId="23" fillId="0" borderId="0" xfId="2" applyFont="1" applyAlignment="1" applyProtection="1">
      <alignment horizontal="center"/>
    </xf>
    <xf numFmtId="0" fontId="34" fillId="9" borderId="10" xfId="5" applyFont="1" applyFill="1" applyBorder="1" applyAlignment="1" applyProtection="1">
      <alignment horizontal="center" vertical="center"/>
    </xf>
    <xf numFmtId="0" fontId="1" fillId="0" borderId="0" xfId="2"/>
    <xf numFmtId="0" fontId="1" fillId="0" borderId="0" xfId="3" applyFont="1" applyFill="1" applyProtection="1">
      <protection hidden="1"/>
    </xf>
    <xf numFmtId="49" fontId="1" fillId="0" borderId="0" xfId="2" applyNumberFormat="1" applyFont="1" applyFill="1" applyBorder="1"/>
    <xf numFmtId="49" fontId="1" fillId="0" borderId="0" xfId="2" applyNumberFormat="1" applyFont="1" applyFill="1"/>
    <xf numFmtId="0" fontId="1" fillId="0" borderId="0" xfId="2" applyFont="1" applyFill="1" applyProtection="1">
      <protection hidden="1"/>
    </xf>
    <xf numFmtId="0" fontId="22" fillId="0" borderId="0" xfId="1" applyFont="1" applyProtection="1"/>
    <xf numFmtId="0" fontId="22" fillId="0" borderId="0" xfId="1" applyFont="1"/>
    <xf numFmtId="0" fontId="22" fillId="0" borderId="0" xfId="1" applyFont="1" applyFill="1" applyProtection="1"/>
    <xf numFmtId="0" fontId="86" fillId="0" borderId="0" xfId="17" applyFont="1" applyBorder="1"/>
    <xf numFmtId="0" fontId="34" fillId="9" borderId="21" xfId="5" applyFont="1" applyFill="1" applyBorder="1" applyProtection="1"/>
    <xf numFmtId="165" fontId="34" fillId="9" borderId="21" xfId="6" applyNumberFormat="1" applyFont="1" applyFill="1" applyBorder="1" applyProtection="1"/>
    <xf numFmtId="0" fontId="94" fillId="0" borderId="22" xfId="5" applyFont="1" applyFill="1" applyBorder="1" applyAlignment="1" applyProtection="1">
      <alignment horizontal="center" vertical="center" wrapText="1"/>
    </xf>
    <xf numFmtId="0" fontId="23" fillId="0" borderId="0" xfId="0" applyFont="1" applyProtection="1"/>
    <xf numFmtId="0" fontId="12" fillId="0" borderId="7" xfId="2" applyFont="1" applyBorder="1" applyAlignment="1" applyProtection="1">
      <alignment horizontal="center"/>
    </xf>
    <xf numFmtId="0" fontId="12" fillId="0" borderId="21" xfId="2" applyFont="1" applyBorder="1" applyAlignment="1" applyProtection="1">
      <alignment horizontal="center"/>
    </xf>
    <xf numFmtId="0" fontId="8" fillId="0" borderId="21" xfId="2" applyFont="1" applyBorder="1" applyAlignment="1" applyProtection="1">
      <alignment horizontal="right"/>
    </xf>
    <xf numFmtId="0" fontId="12" fillId="0" borderId="20" xfId="2" applyFont="1" applyBorder="1" applyAlignment="1" applyProtection="1">
      <alignment horizontal="centerContinuous"/>
    </xf>
    <xf numFmtId="0" fontId="12" fillId="0" borderId="21" xfId="2" applyFont="1" applyBorder="1" applyAlignment="1" applyProtection="1">
      <alignment horizontal="centerContinuous"/>
    </xf>
    <xf numFmtId="3" fontId="42" fillId="14" borderId="57" xfId="5" applyNumberFormat="1" applyFont="1" applyFill="1" applyBorder="1" applyAlignment="1" applyProtection="1">
      <alignment horizontal="center" vertical="center"/>
    </xf>
    <xf numFmtId="0" fontId="53" fillId="0" borderId="0" xfId="0" applyFont="1" applyFill="1" applyBorder="1" applyAlignment="1" applyProtection="1">
      <alignment horizontal="center"/>
    </xf>
    <xf numFmtId="0" fontId="112" fillId="0" borderId="59" xfId="0" applyFont="1" applyFill="1" applyBorder="1" applyAlignment="1" applyProtection="1">
      <alignment horizontal="center" vertical="center" textRotation="180"/>
    </xf>
    <xf numFmtId="0" fontId="113" fillId="0" borderId="0" xfId="0" applyFont="1" applyFill="1" applyBorder="1" applyAlignment="1" applyProtection="1">
      <alignment horizontal="center"/>
    </xf>
    <xf numFmtId="0" fontId="114" fillId="20" borderId="0" xfId="0" applyFont="1" applyFill="1" applyBorder="1" applyAlignment="1" applyProtection="1">
      <alignment horizontal="left"/>
    </xf>
    <xf numFmtId="0" fontId="0" fillId="21" borderId="0" xfId="0" applyFont="1" applyFill="1"/>
    <xf numFmtId="0" fontId="114" fillId="21" borderId="0" xfId="0" applyFont="1" applyFill="1" applyBorder="1" applyAlignment="1" applyProtection="1">
      <alignment horizontal="left"/>
    </xf>
    <xf numFmtId="0" fontId="0" fillId="0" borderId="0" xfId="0" applyFont="1" applyFill="1"/>
    <xf numFmtId="0" fontId="0" fillId="0" borderId="5" xfId="0" applyFont="1" applyFill="1" applyBorder="1"/>
    <xf numFmtId="0" fontId="0" fillId="0" borderId="5" xfId="0" applyFont="1" applyBorder="1"/>
    <xf numFmtId="0" fontId="0" fillId="0" borderId="0" xfId="0" applyFont="1" applyFill="1" applyBorder="1"/>
    <xf numFmtId="0" fontId="23" fillId="0" borderId="0" xfId="0" applyFont="1" applyFill="1" applyProtection="1"/>
    <xf numFmtId="0" fontId="115" fillId="0" borderId="7" xfId="0" applyFont="1" applyFill="1" applyBorder="1" applyProtection="1"/>
    <xf numFmtId="3" fontId="23" fillId="0" borderId="0" xfId="9" applyNumberFormat="1" applyFont="1" applyAlignment="1" applyProtection="1">
      <alignment horizontal="right"/>
    </xf>
    <xf numFmtId="6" fontId="9" fillId="22" borderId="0" xfId="0" applyNumberFormat="1" applyFont="1" applyFill="1" applyBorder="1" applyAlignment="1" applyProtection="1">
      <alignment horizontal="center" vertical="center"/>
    </xf>
    <xf numFmtId="0" fontId="114" fillId="22" borderId="0" xfId="0" applyFont="1" applyFill="1" applyBorder="1" applyAlignment="1" applyProtection="1">
      <alignment horizontal="center"/>
    </xf>
    <xf numFmtId="0" fontId="116" fillId="20" borderId="0" xfId="0" applyFont="1" applyFill="1" applyBorder="1" applyAlignment="1" applyProtection="1">
      <alignment horizontal="center" vertical="top" wrapText="1"/>
    </xf>
    <xf numFmtId="0" fontId="23" fillId="20" borderId="0" xfId="0" applyFont="1" applyFill="1" applyProtection="1"/>
    <xf numFmtId="0" fontId="9" fillId="0" borderId="0" xfId="0" applyFont="1" applyFill="1" applyBorder="1" applyAlignment="1" applyProtection="1"/>
    <xf numFmtId="0" fontId="12" fillId="0" borderId="0" xfId="0" applyFont="1" applyFill="1" applyBorder="1" applyAlignment="1" applyProtection="1">
      <alignment vertical="center"/>
      <protection locked="0"/>
    </xf>
    <xf numFmtId="0" fontId="115" fillId="19" borderId="7" xfId="0" applyFont="1" applyFill="1" applyBorder="1" applyProtection="1"/>
    <xf numFmtId="0" fontId="23" fillId="24" borderId="0" xfId="0" applyFont="1" applyFill="1" applyAlignment="1" applyProtection="1">
      <alignment horizontal="center"/>
    </xf>
    <xf numFmtId="8" fontId="23" fillId="0" borderId="60" xfId="10" applyNumberFormat="1" applyFont="1" applyFill="1" applyBorder="1" applyAlignment="1" applyProtection="1">
      <alignment horizontal="center"/>
    </xf>
    <xf numFmtId="8" fontId="27" fillId="0" borderId="0" xfId="0" applyNumberFormat="1" applyFont="1" applyFill="1" applyBorder="1" applyAlignment="1" applyProtection="1">
      <alignment horizontal="center"/>
    </xf>
    <xf numFmtId="6" fontId="27" fillId="25" borderId="28" xfId="0" applyNumberFormat="1" applyFont="1" applyFill="1" applyBorder="1" applyAlignment="1" applyProtection="1">
      <alignment horizontal="center"/>
      <protection locked="0"/>
    </xf>
    <xf numFmtId="6" fontId="27" fillId="12" borderId="42" xfId="0" applyNumberFormat="1" applyFont="1" applyFill="1" applyBorder="1" applyAlignment="1" applyProtection="1">
      <alignment horizontal="center"/>
      <protection locked="0"/>
    </xf>
    <xf numFmtId="0" fontId="27" fillId="12" borderId="42" xfId="0" applyFont="1" applyFill="1" applyBorder="1" applyAlignment="1" applyProtection="1">
      <alignment horizontal="center"/>
      <protection locked="0"/>
    </xf>
    <xf numFmtId="0" fontId="27" fillId="12" borderId="45" xfId="0" applyFont="1" applyFill="1" applyBorder="1" applyAlignment="1" applyProtection="1">
      <alignment horizontal="center"/>
      <protection locked="0"/>
    </xf>
    <xf numFmtId="0" fontId="27" fillId="26" borderId="45" xfId="0" applyFont="1" applyFill="1" applyBorder="1" applyAlignment="1" applyProtection="1">
      <alignment horizontal="center"/>
      <protection locked="0"/>
    </xf>
    <xf numFmtId="0" fontId="54" fillId="2" borderId="64" xfId="0" applyFont="1" applyFill="1" applyBorder="1" applyAlignment="1" applyProtection="1">
      <alignment horizontal="center"/>
    </xf>
    <xf numFmtId="0" fontId="54" fillId="2" borderId="23" xfId="0" applyFont="1" applyFill="1" applyBorder="1" applyAlignment="1" applyProtection="1">
      <alignment horizontal="center"/>
    </xf>
    <xf numFmtId="0" fontId="54" fillId="2" borderId="41" xfId="0" applyFont="1" applyFill="1" applyBorder="1" applyAlignment="1" applyProtection="1">
      <alignment horizontal="center"/>
    </xf>
    <xf numFmtId="0" fontId="54" fillId="0" borderId="46" xfId="0" applyFont="1" applyFill="1" applyBorder="1" applyAlignment="1" applyProtection="1">
      <alignment horizontal="center"/>
    </xf>
    <xf numFmtId="0" fontId="54" fillId="2" borderId="28" xfId="0" applyFont="1" applyFill="1" applyBorder="1" applyAlignment="1" applyProtection="1">
      <alignment horizontal="center"/>
    </xf>
    <xf numFmtId="0" fontId="54" fillId="2" borderId="30" xfId="0" applyFont="1" applyFill="1" applyBorder="1" applyAlignment="1" applyProtection="1">
      <alignment horizontal="center"/>
    </xf>
    <xf numFmtId="0" fontId="54" fillId="0" borderId="0" xfId="0" applyFont="1" applyFill="1" applyBorder="1" applyAlignment="1" applyProtection="1">
      <alignment horizontal="center" vertical="center"/>
      <protection locked="0"/>
    </xf>
    <xf numFmtId="6" fontId="27" fillId="0" borderId="0" xfId="0" applyNumberFormat="1" applyFont="1" applyFill="1" applyBorder="1" applyAlignment="1" applyProtection="1">
      <alignment horizontal="center"/>
    </xf>
    <xf numFmtId="6" fontId="27" fillId="25" borderId="65" xfId="0" applyNumberFormat="1" applyFont="1" applyFill="1" applyBorder="1" applyAlignment="1" applyProtection="1">
      <alignment horizontal="center"/>
      <protection locked="0"/>
    </xf>
    <xf numFmtId="3" fontId="23" fillId="12" borderId="66" xfId="10" applyNumberFormat="1" applyFont="1" applyFill="1" applyBorder="1" applyAlignment="1" applyProtection="1">
      <alignment horizontal="center"/>
      <protection locked="0"/>
    </xf>
    <xf numFmtId="3" fontId="23" fillId="12" borderId="60" xfId="10" applyNumberFormat="1" applyFont="1" applyFill="1" applyBorder="1" applyAlignment="1" applyProtection="1">
      <alignment horizontal="center"/>
      <protection locked="0"/>
    </xf>
    <xf numFmtId="0" fontId="23" fillId="14" borderId="0" xfId="0" applyFont="1" applyFill="1" applyProtection="1">
      <protection locked="0"/>
    </xf>
    <xf numFmtId="0" fontId="22" fillId="0" borderId="34" xfId="0" applyFont="1" applyFill="1" applyBorder="1" applyAlignment="1" applyProtection="1">
      <alignment horizontal="center"/>
    </xf>
    <xf numFmtId="0" fontId="22" fillId="0" borderId="7" xfId="0" applyFont="1" applyFill="1" applyBorder="1" applyAlignment="1" applyProtection="1">
      <alignment horizontal="center"/>
    </xf>
    <xf numFmtId="170" fontId="22" fillId="0" borderId="35" xfId="12" applyNumberFormat="1" applyFont="1" applyFill="1" applyBorder="1" applyAlignment="1" applyProtection="1">
      <alignment horizontal="center"/>
    </xf>
    <xf numFmtId="9" fontId="22" fillId="0" borderId="49" xfId="12" applyFont="1" applyFill="1" applyBorder="1" applyAlignment="1" applyProtection="1">
      <alignment horizontal="center"/>
    </xf>
    <xf numFmtId="9" fontId="22" fillId="0" borderId="34" xfId="12" applyFont="1" applyFill="1" applyBorder="1" applyAlignment="1" applyProtection="1">
      <alignment horizontal="center"/>
    </xf>
    <xf numFmtId="0" fontId="22" fillId="0" borderId="35" xfId="0" applyFont="1" applyFill="1" applyBorder="1" applyAlignment="1" applyProtection="1">
      <alignment horizontal="center"/>
    </xf>
    <xf numFmtId="1" fontId="54" fillId="0" borderId="0" xfId="0" applyNumberFormat="1" applyFont="1" applyFill="1" applyBorder="1" applyAlignment="1" applyProtection="1">
      <alignment horizontal="center" vertical="center"/>
      <protection locked="0"/>
    </xf>
    <xf numFmtId="3" fontId="23" fillId="0" borderId="0" xfId="9" applyNumberFormat="1" applyFont="1" applyFill="1" applyAlignment="1" applyProtection="1">
      <alignment horizontal="right"/>
    </xf>
    <xf numFmtId="6" fontId="117" fillId="0" borderId="0" xfId="0" applyNumberFormat="1" applyFont="1" applyFill="1" applyBorder="1" applyAlignment="1" applyProtection="1">
      <alignment horizontal="center"/>
    </xf>
    <xf numFmtId="0" fontId="118" fillId="0" borderId="0" xfId="0" applyFont="1" applyFill="1" applyAlignment="1" applyProtection="1">
      <alignment vertical="top" wrapText="1"/>
    </xf>
    <xf numFmtId="0" fontId="27" fillId="25" borderId="69" xfId="0" applyNumberFormat="1" applyFont="1" applyFill="1" applyBorder="1" applyAlignment="1" applyProtection="1">
      <alignment horizontal="center"/>
      <protection locked="0"/>
    </xf>
    <xf numFmtId="0" fontId="27" fillId="23" borderId="67" xfId="0" applyFont="1" applyFill="1" applyBorder="1" applyAlignment="1" applyProtection="1">
      <alignment horizontal="right" wrapText="1"/>
      <protection locked="0"/>
    </xf>
    <xf numFmtId="0" fontId="27" fillId="23" borderId="21" xfId="0" applyFont="1" applyFill="1" applyBorder="1" applyAlignment="1" applyProtection="1">
      <alignment horizontal="right" wrapText="1"/>
      <protection locked="0"/>
    </xf>
    <xf numFmtId="0" fontId="27" fillId="23" borderId="21" xfId="0" applyFont="1" applyFill="1" applyBorder="1" applyAlignment="1" applyProtection="1">
      <alignment horizontal="center" wrapText="1"/>
      <protection locked="0"/>
    </xf>
    <xf numFmtId="0" fontId="27" fillId="23" borderId="67" xfId="0" applyFont="1" applyFill="1" applyBorder="1" applyAlignment="1" applyProtection="1">
      <alignment horizontal="center" wrapText="1"/>
      <protection locked="0"/>
    </xf>
    <xf numFmtId="0" fontId="27" fillId="23" borderId="68" xfId="0" applyFont="1" applyFill="1" applyBorder="1" applyAlignment="1" applyProtection="1">
      <alignment horizontal="center" wrapText="1"/>
      <protection locked="0"/>
    </xf>
    <xf numFmtId="6" fontId="119" fillId="0" borderId="0" xfId="1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120" fillId="0" borderId="0" xfId="0" applyFont="1" applyFill="1" applyBorder="1" applyAlignment="1" applyProtection="1">
      <alignment horizontal="right"/>
    </xf>
    <xf numFmtId="0" fontId="23" fillId="0" borderId="0" xfId="0" applyFont="1" applyFill="1" applyBorder="1" applyProtection="1"/>
    <xf numFmtId="6" fontId="120" fillId="0" borderId="0" xfId="0" applyNumberFormat="1" applyFont="1" applyFill="1" applyBorder="1" applyProtection="1"/>
    <xf numFmtId="9" fontId="0" fillId="0" borderId="0" xfId="0" applyNumberFormat="1" applyFont="1"/>
    <xf numFmtId="0" fontId="115" fillId="0" borderId="0" xfId="0" applyFont="1" applyFill="1" applyBorder="1" applyProtection="1"/>
    <xf numFmtId="0" fontId="23" fillId="0" borderId="0" xfId="0" applyFont="1" applyFill="1" applyProtection="1">
      <protection locked="0"/>
    </xf>
    <xf numFmtId="0" fontId="115" fillId="0" borderId="0" xfId="0" applyFont="1" applyFill="1" applyBorder="1" applyProtection="1">
      <protection locked="0"/>
    </xf>
    <xf numFmtId="0" fontId="23" fillId="0" borderId="0" xfId="0" applyFont="1" applyFill="1" applyAlignment="1" applyProtection="1">
      <alignment horizontal="right"/>
    </xf>
    <xf numFmtId="0" fontId="22" fillId="0" borderId="70" xfId="0" applyFont="1" applyFill="1" applyBorder="1" applyAlignment="1" applyProtection="1">
      <alignment horizontal="center"/>
    </xf>
    <xf numFmtId="0" fontId="22" fillId="0" borderId="29" xfId="0" applyFont="1" applyFill="1" applyBorder="1" applyAlignment="1" applyProtection="1">
      <alignment horizontal="center"/>
    </xf>
    <xf numFmtId="170" fontId="22" fillId="0" borderId="71" xfId="12" applyNumberFormat="1" applyFont="1" applyFill="1" applyBorder="1" applyAlignment="1" applyProtection="1">
      <alignment horizontal="center"/>
    </xf>
    <xf numFmtId="0" fontId="22" fillId="0" borderId="49" xfId="0" applyFont="1" applyFill="1" applyBorder="1" applyAlignment="1" applyProtection="1">
      <alignment horizontal="center"/>
    </xf>
    <xf numFmtId="0" fontId="23" fillId="0" borderId="0" xfId="0" applyFont="1" applyBorder="1" applyAlignment="1" applyProtection="1">
      <protection locked="0"/>
    </xf>
    <xf numFmtId="0" fontId="23" fillId="0" borderId="0" xfId="0" applyFont="1" applyFill="1" applyAlignment="1" applyProtection="1">
      <alignment horizontal="right"/>
      <protection locked="0"/>
    </xf>
    <xf numFmtId="6" fontId="27" fillId="0" borderId="0" xfId="0" applyNumberFormat="1" applyFont="1" applyFill="1" applyBorder="1" applyAlignment="1" applyProtection="1">
      <alignment horizontal="center"/>
      <protection locked="0"/>
    </xf>
    <xf numFmtId="0" fontId="27" fillId="25" borderId="73" xfId="0" applyNumberFormat="1" applyFont="1" applyFill="1" applyBorder="1" applyAlignment="1" applyProtection="1">
      <alignment horizontal="center"/>
      <protection locked="0"/>
    </xf>
    <xf numFmtId="0" fontId="23" fillId="0" borderId="0" xfId="0" applyFont="1" applyFill="1" applyBorder="1" applyAlignment="1" applyProtection="1"/>
    <xf numFmtId="10" fontId="54" fillId="0" borderId="74" xfId="0" applyNumberFormat="1" applyFont="1" applyFill="1" applyBorder="1" applyAlignment="1" applyProtection="1">
      <alignment horizontal="right"/>
    </xf>
    <xf numFmtId="0" fontId="54" fillId="0" borderId="42" xfId="0" applyFont="1" applyFill="1" applyBorder="1" applyAlignment="1" applyProtection="1">
      <alignment horizontal="center"/>
    </xf>
    <xf numFmtId="170" fontId="54" fillId="0" borderId="45" xfId="12" applyNumberFormat="1" applyFont="1" applyFill="1" applyBorder="1" applyAlignment="1" applyProtection="1">
      <alignment horizontal="center"/>
    </xf>
    <xf numFmtId="10" fontId="54" fillId="0" borderId="49" xfId="0" applyNumberFormat="1" applyFont="1" applyFill="1" applyBorder="1" applyAlignment="1" applyProtection="1">
      <alignment horizontal="center"/>
    </xf>
    <xf numFmtId="0" fontId="121" fillId="0" borderId="49" xfId="0" applyFont="1" applyBorder="1" applyAlignment="1" applyProtection="1"/>
    <xf numFmtId="0" fontId="121" fillId="0" borderId="0" xfId="0" applyFont="1" applyBorder="1" applyAlignment="1" applyProtection="1"/>
    <xf numFmtId="0" fontId="23" fillId="0" borderId="0" xfId="0" applyFont="1" applyBorder="1" applyAlignment="1" applyProtection="1"/>
    <xf numFmtId="0" fontId="121" fillId="0" borderId="0" xfId="0" applyFont="1" applyProtection="1"/>
    <xf numFmtId="0" fontId="23" fillId="0" borderId="0" xfId="0" applyFont="1" applyFill="1" applyBorder="1" applyProtection="1">
      <protection locked="0"/>
    </xf>
    <xf numFmtId="3" fontId="23" fillId="0" borderId="0" xfId="0" applyNumberFormat="1" applyFont="1" applyFill="1" applyProtection="1">
      <protection locked="0"/>
    </xf>
    <xf numFmtId="0" fontId="122" fillId="3" borderId="0" xfId="11" applyFont="1" applyFill="1" applyProtection="1">
      <protection hidden="1"/>
    </xf>
    <xf numFmtId="0" fontId="27" fillId="3" borderId="0" xfId="14" applyFont="1" applyFill="1" applyBorder="1" applyProtection="1">
      <protection hidden="1"/>
    </xf>
    <xf numFmtId="0" fontId="118" fillId="3" borderId="0" xfId="15" applyFont="1" applyFill="1" applyBorder="1" applyAlignment="1" applyProtection="1">
      <alignment wrapText="1"/>
      <protection hidden="1"/>
    </xf>
    <xf numFmtId="0" fontId="23" fillId="0" borderId="0" xfId="0" applyFont="1" applyFill="1" applyBorder="1" applyAlignment="1" applyProtection="1">
      <alignment horizontal="center"/>
    </xf>
    <xf numFmtId="9" fontId="22" fillId="0" borderId="70" xfId="12" applyFont="1" applyFill="1" applyBorder="1" applyAlignment="1" applyProtection="1">
      <alignment horizontal="center"/>
    </xf>
    <xf numFmtId="0" fontId="112" fillId="0" borderId="59" xfId="0" applyFont="1" applyFill="1" applyBorder="1" applyAlignment="1" applyProtection="1">
      <alignment horizontal="center" vertical="center" textRotation="180"/>
      <protection locked="0"/>
    </xf>
    <xf numFmtId="0" fontId="121" fillId="0" borderId="0" xfId="0" applyFont="1" applyFill="1" applyBorder="1" applyProtection="1"/>
    <xf numFmtId="0" fontId="22" fillId="0" borderId="72" xfId="0" applyFont="1" applyFill="1" applyBorder="1" applyAlignment="1" applyProtection="1">
      <alignment horizontal="center"/>
    </xf>
    <xf numFmtId="10" fontId="54" fillId="0" borderId="74" xfId="0" applyNumberFormat="1" applyFont="1" applyFill="1" applyBorder="1" applyAlignment="1" applyProtection="1">
      <alignment horizontal="center"/>
    </xf>
    <xf numFmtId="0" fontId="54" fillId="0" borderId="30" xfId="0" applyFont="1" applyFill="1" applyBorder="1" applyAlignment="1" applyProtection="1">
      <alignment horizontal="center"/>
    </xf>
    <xf numFmtId="10" fontId="22" fillId="0" borderId="40" xfId="24" applyNumberFormat="1" applyFont="1" applyBorder="1"/>
    <xf numFmtId="0" fontId="9" fillId="0" borderId="51" xfId="0" applyFont="1" applyFill="1" applyBorder="1" applyAlignment="1" applyProtection="1">
      <alignment horizontal="center"/>
    </xf>
    <xf numFmtId="0" fontId="0" fillId="0" borderId="52" xfId="0" applyFont="1" applyBorder="1"/>
    <xf numFmtId="0" fontId="0" fillId="0" borderId="10" xfId="0" applyFont="1" applyBorder="1"/>
    <xf numFmtId="0" fontId="23" fillId="3" borderId="0" xfId="0" applyFont="1" applyFill="1" applyProtection="1">
      <protection hidden="1"/>
    </xf>
    <xf numFmtId="0" fontId="0" fillId="2" borderId="3" xfId="0" applyFont="1" applyFill="1" applyBorder="1"/>
    <xf numFmtId="0" fontId="12" fillId="2" borderId="41" xfId="0" applyFont="1" applyFill="1" applyBorder="1" applyAlignment="1" applyProtection="1">
      <alignment horizontal="center" wrapText="1"/>
    </xf>
    <xf numFmtId="0" fontId="114" fillId="20" borderId="10" xfId="0" applyFont="1" applyFill="1" applyBorder="1" applyAlignment="1" applyProtection="1">
      <alignment horizontal="left"/>
    </xf>
    <xf numFmtId="0" fontId="0" fillId="21" borderId="10" xfId="0" applyFont="1" applyFill="1" applyBorder="1"/>
    <xf numFmtId="0" fontId="114" fillId="20" borderId="21" xfId="0" applyFont="1" applyFill="1" applyBorder="1" applyAlignment="1" applyProtection="1">
      <alignment horizontal="left"/>
    </xf>
    <xf numFmtId="0" fontId="114" fillId="20" borderId="22" xfId="0" applyFont="1" applyFill="1" applyBorder="1" applyAlignment="1" applyProtection="1">
      <alignment horizontal="left"/>
    </xf>
    <xf numFmtId="0" fontId="27" fillId="0" borderId="31" xfId="0" applyFont="1" applyFill="1" applyBorder="1" applyAlignment="1" applyProtection="1">
      <alignment horizontal="center" wrapText="1"/>
    </xf>
    <xf numFmtId="0" fontId="27" fillId="0" borderId="14" xfId="0" applyFont="1" applyFill="1" applyBorder="1" applyAlignment="1" applyProtection="1">
      <alignment horizontal="center" wrapText="1"/>
    </xf>
    <xf numFmtId="0" fontId="27" fillId="0" borderId="3" xfId="0" applyFont="1" applyFill="1" applyBorder="1" applyAlignment="1" applyProtection="1">
      <alignment horizontal="center" wrapText="1"/>
    </xf>
    <xf numFmtId="0" fontId="27" fillId="0" borderId="32" xfId="0" applyFont="1" applyFill="1" applyBorder="1" applyAlignment="1" applyProtection="1">
      <alignment horizontal="center" wrapText="1"/>
    </xf>
    <xf numFmtId="0" fontId="27" fillId="0" borderId="12" xfId="0" applyFont="1" applyFill="1" applyBorder="1" applyAlignment="1" applyProtection="1">
      <alignment horizontal="center" wrapText="1"/>
    </xf>
    <xf numFmtId="0" fontId="27" fillId="0" borderId="74" xfId="0" applyFont="1" applyFill="1" applyBorder="1" applyAlignment="1" applyProtection="1">
      <alignment horizontal="center" wrapText="1"/>
    </xf>
    <xf numFmtId="0" fontId="27" fillId="0" borderId="43" xfId="0" applyFont="1" applyFill="1" applyBorder="1" applyAlignment="1" applyProtection="1">
      <alignment horizontal="center" wrapText="1"/>
    </xf>
    <xf numFmtId="9" fontId="123" fillId="0" borderId="45" xfId="12" applyFont="1" applyFill="1" applyBorder="1" applyAlignment="1" applyProtection="1">
      <alignment horizontal="center" wrapText="1"/>
    </xf>
    <xf numFmtId="0" fontId="27" fillId="44" borderId="74" xfId="0" applyFont="1" applyFill="1" applyBorder="1" applyAlignment="1" applyProtection="1">
      <alignment horizontal="center" wrapText="1"/>
    </xf>
    <xf numFmtId="0" fontId="27" fillId="0" borderId="75" xfId="0" applyFont="1" applyFill="1" applyBorder="1" applyAlignment="1" applyProtection="1">
      <alignment horizontal="center" wrapText="1"/>
    </xf>
    <xf numFmtId="0" fontId="27" fillId="0" borderId="55" xfId="0" applyFont="1" applyFill="1" applyBorder="1" applyAlignment="1" applyProtection="1">
      <alignment horizontal="center" wrapText="1"/>
    </xf>
    <xf numFmtId="0" fontId="27" fillId="0" borderId="51" xfId="0" applyFont="1" applyFill="1" applyBorder="1" applyAlignment="1" applyProtection="1">
      <alignment horizontal="center" wrapText="1"/>
    </xf>
    <xf numFmtId="0" fontId="125" fillId="27" borderId="59" xfId="0" applyFont="1" applyFill="1" applyBorder="1" applyAlignment="1" applyProtection="1">
      <alignment horizontal="center" vertical="center" wrapText="1"/>
    </xf>
    <xf numFmtId="0" fontId="54" fillId="0" borderId="22" xfId="0" applyFont="1" applyFill="1" applyBorder="1" applyAlignment="1" applyProtection="1">
      <alignment horizontal="center" wrapText="1"/>
    </xf>
    <xf numFmtId="0" fontId="12" fillId="0" borderId="7" xfId="0" applyFont="1" applyFill="1" applyBorder="1" applyAlignment="1" applyProtection="1">
      <alignment horizontal="center" wrapText="1"/>
    </xf>
    <xf numFmtId="0" fontId="12" fillId="0" borderId="7" xfId="0" applyFont="1" applyBorder="1" applyAlignment="1" applyProtection="1">
      <alignment horizontal="center" wrapText="1"/>
    </xf>
    <xf numFmtId="0" fontId="12" fillId="0" borderId="19" xfId="0" applyFont="1" applyBorder="1" applyAlignment="1" applyProtection="1">
      <alignment horizontal="center" wrapText="1"/>
    </xf>
    <xf numFmtId="0" fontId="12" fillId="0" borderId="0" xfId="0" applyFont="1" applyAlignment="1" applyProtection="1">
      <alignment horizontal="center" wrapText="1"/>
    </xf>
    <xf numFmtId="0" fontId="12" fillId="0" borderId="9" xfId="0" applyFont="1" applyBorder="1" applyAlignment="1" applyProtection="1">
      <alignment horizontal="center" wrapText="1"/>
    </xf>
    <xf numFmtId="0" fontId="12" fillId="28" borderId="19" xfId="0" applyFont="1" applyFill="1" applyBorder="1" applyAlignment="1" applyProtection="1">
      <alignment horizontal="center" wrapText="1"/>
    </xf>
    <xf numFmtId="0" fontId="12" fillId="0" borderId="19" xfId="0" applyFont="1" applyFill="1" applyBorder="1" applyAlignment="1" applyProtection="1">
      <alignment horizontal="center" wrapText="1"/>
    </xf>
    <xf numFmtId="0" fontId="12" fillId="29" borderId="19" xfId="0" applyFont="1" applyFill="1" applyBorder="1" applyAlignment="1" applyProtection="1">
      <alignment horizontal="center" wrapText="1"/>
    </xf>
    <xf numFmtId="0" fontId="0" fillId="5" borderId="0" xfId="0" applyFont="1" applyFill="1"/>
    <xf numFmtId="9" fontId="23" fillId="0" borderId="11" xfId="0" applyNumberFormat="1" applyFont="1" applyFill="1" applyBorder="1" applyAlignment="1" applyProtection="1">
      <alignment horizontal="right"/>
    </xf>
    <xf numFmtId="171" fontId="23" fillId="2" borderId="11" xfId="0" applyNumberFormat="1" applyFont="1" applyFill="1" applyBorder="1" applyAlignment="1" applyProtection="1">
      <alignment horizontal="right"/>
    </xf>
    <xf numFmtId="171" fontId="23" fillId="0" borderId="11" xfId="0" applyNumberFormat="1" applyFont="1" applyFill="1" applyBorder="1" applyAlignment="1" applyProtection="1">
      <alignment horizontal="right"/>
      <protection locked="0"/>
    </xf>
    <xf numFmtId="3" fontId="23" fillId="0" borderId="7" xfId="0" applyNumberFormat="1" applyFont="1" applyFill="1" applyBorder="1" applyAlignment="1" applyProtection="1">
      <alignment horizontal="center"/>
    </xf>
    <xf numFmtId="6" fontId="23" fillId="0" borderId="76" xfId="10" applyNumberFormat="1" applyFont="1" applyFill="1" applyBorder="1" applyAlignment="1" applyProtection="1">
      <alignment horizontal="right"/>
      <protection locked="0"/>
    </xf>
    <xf numFmtId="6" fontId="23" fillId="0" borderId="15" xfId="0" applyNumberFormat="1" applyFont="1" applyFill="1" applyBorder="1" applyAlignment="1" applyProtection="1">
      <alignment horizontal="right"/>
      <protection locked="0"/>
    </xf>
    <xf numFmtId="6" fontId="23" fillId="45" borderId="77" xfId="10" applyNumberFormat="1" applyFont="1" applyFill="1" applyBorder="1" applyAlignment="1" applyProtection="1">
      <alignment horizontal="right"/>
      <protection locked="0"/>
    </xf>
    <xf numFmtId="6" fontId="23" fillId="44" borderId="52" xfId="0" applyNumberFormat="1" applyFont="1" applyFill="1" applyBorder="1" applyAlignment="1" applyProtection="1">
      <alignment horizontal="right"/>
    </xf>
    <xf numFmtId="8" fontId="23" fillId="45" borderId="19" xfId="0" applyNumberFormat="1" applyFont="1" applyFill="1" applyBorder="1" applyAlignment="1" applyProtection="1">
      <alignment horizontal="right"/>
    </xf>
    <xf numFmtId="6" fontId="27" fillId="0" borderId="77" xfId="0" applyNumberFormat="1" applyFont="1" applyFill="1" applyBorder="1" applyAlignment="1" applyProtection="1">
      <alignment horizontal="right"/>
    </xf>
    <xf numFmtId="6" fontId="27" fillId="0" borderId="67" xfId="0" applyNumberFormat="1" applyFont="1" applyFill="1" applyBorder="1" applyAlignment="1" applyProtection="1">
      <alignment horizontal="right"/>
    </xf>
    <xf numFmtId="6" fontId="23" fillId="0" borderId="15" xfId="0" applyNumberFormat="1" applyFont="1" applyFill="1" applyBorder="1" applyAlignment="1" applyProtection="1">
      <alignment horizontal="right"/>
    </xf>
    <xf numFmtId="8" fontId="23" fillId="0" borderId="7" xfId="0" applyNumberFormat="1" applyFont="1" applyFill="1" applyBorder="1" applyAlignment="1" applyProtection="1">
      <alignment horizontal="center"/>
    </xf>
    <xf numFmtId="6" fontId="23" fillId="0" borderId="77" xfId="10" applyNumberFormat="1" applyFont="1" applyFill="1" applyBorder="1" applyAlignment="1" applyProtection="1">
      <alignment horizontal="right"/>
    </xf>
    <xf numFmtId="6" fontId="23" fillId="18" borderId="34" xfId="0" applyNumberFormat="1" applyFont="1" applyFill="1" applyBorder="1" applyAlignment="1" applyProtection="1">
      <alignment horizontal="right"/>
      <protection locked="0"/>
    </xf>
    <xf numFmtId="2" fontId="23" fillId="0" borderId="19" xfId="0" applyNumberFormat="1" applyFont="1" applyFill="1" applyBorder="1" applyAlignment="1" applyProtection="1">
      <alignment horizontal="center"/>
    </xf>
    <xf numFmtId="6" fontId="27" fillId="0" borderId="51" xfId="10" applyNumberFormat="1" applyFont="1" applyBorder="1" applyAlignment="1" applyProtection="1">
      <alignment horizontal="right"/>
    </xf>
    <xf numFmtId="6" fontId="118" fillId="18" borderId="59" xfId="10" applyNumberFormat="1" applyFont="1" applyFill="1" applyBorder="1" applyAlignment="1" applyProtection="1">
      <alignment horizontal="center" vertical="center"/>
      <protection locked="0"/>
    </xf>
    <xf numFmtId="37" fontId="23" fillId="0" borderId="22" xfId="0" applyNumberFormat="1" applyFont="1" applyFill="1" applyBorder="1" applyAlignment="1" applyProtection="1">
      <alignment horizontal="right"/>
    </xf>
    <xf numFmtId="0" fontId="23" fillId="0" borderId="22" xfId="0" applyFont="1" applyFill="1" applyBorder="1" applyAlignment="1" applyProtection="1">
      <alignment horizontal="right"/>
    </xf>
    <xf numFmtId="0" fontId="23" fillId="28" borderId="22" xfId="0" applyFont="1" applyFill="1" applyBorder="1" applyProtection="1"/>
    <xf numFmtId="8" fontId="126" fillId="0" borderId="7" xfId="0" applyNumberFormat="1" applyFont="1" applyFill="1" applyBorder="1" applyAlignment="1" applyProtection="1">
      <alignment horizontal="center"/>
      <protection locked="0"/>
    </xf>
    <xf numFmtId="6" fontId="23" fillId="0" borderId="7" xfId="0" applyNumberFormat="1" applyFont="1" applyFill="1" applyBorder="1" applyProtection="1">
      <protection locked="0"/>
    </xf>
    <xf numFmtId="6" fontId="23" fillId="0" borderId="7" xfId="0" applyNumberFormat="1" applyFont="1" applyFill="1" applyBorder="1" applyProtection="1"/>
    <xf numFmtId="0" fontId="23" fillId="0" borderId="7" xfId="0" applyFont="1" applyBorder="1" applyProtection="1"/>
    <xf numFmtId="38" fontId="23" fillId="0" borderId="7" xfId="0" applyNumberFormat="1" applyFont="1" applyBorder="1" applyProtection="1"/>
    <xf numFmtId="3" fontId="23" fillId="0" borderId="7" xfId="0" applyNumberFormat="1" applyFont="1" applyBorder="1" applyProtection="1"/>
    <xf numFmtId="6" fontId="23" fillId="0" borderId="9" xfId="0" applyNumberFormat="1" applyFont="1" applyBorder="1" applyAlignment="1" applyProtection="1">
      <alignment horizontal="right"/>
    </xf>
    <xf numFmtId="6" fontId="23" fillId="0" borderId="7" xfId="0" applyNumberFormat="1" applyFont="1" applyBorder="1" applyAlignment="1" applyProtection="1">
      <alignment horizontal="right"/>
    </xf>
    <xf numFmtId="6" fontId="23" fillId="28" borderId="7" xfId="0" applyNumberFormat="1" applyFont="1" applyFill="1" applyBorder="1" applyAlignment="1" applyProtection="1">
      <alignment horizontal="right"/>
    </xf>
    <xf numFmtId="6" fontId="23" fillId="0" borderId="7" xfId="0" applyNumberFormat="1" applyFont="1" applyBorder="1" applyProtection="1"/>
    <xf numFmtId="6" fontId="23" fillId="29" borderId="7" xfId="0" applyNumberFormat="1" applyFont="1" applyFill="1" applyBorder="1" applyProtection="1"/>
    <xf numFmtId="6" fontId="27" fillId="0" borderId="35" xfId="0" applyNumberFormat="1" applyFont="1" applyFill="1" applyBorder="1" applyAlignment="1" applyProtection="1">
      <alignment horizontal="right"/>
    </xf>
    <xf numFmtId="0" fontId="23" fillId="3" borderId="0" xfId="14" applyFont="1" applyFill="1" applyBorder="1" applyProtection="1">
      <protection hidden="1"/>
    </xf>
    <xf numFmtId="171" fontId="23" fillId="0" borderId="22" xfId="0" applyNumberFormat="1" applyFont="1" applyFill="1" applyBorder="1" applyAlignment="1" applyProtection="1">
      <alignment horizontal="right"/>
      <protection locked="0"/>
    </xf>
    <xf numFmtId="0" fontId="12" fillId="2" borderId="81" xfId="0" applyFont="1" applyFill="1" applyBorder="1" applyAlignment="1" applyProtection="1">
      <alignment horizontal="left"/>
      <protection locked="0"/>
    </xf>
    <xf numFmtId="0" fontId="12" fillId="2" borderId="82" xfId="0" applyFont="1" applyFill="1" applyBorder="1" applyAlignment="1" applyProtection="1">
      <alignment horizontal="left"/>
      <protection locked="0"/>
    </xf>
    <xf numFmtId="0" fontId="12" fillId="2" borderId="83" xfId="0" applyFont="1" applyFill="1" applyBorder="1" applyAlignment="1" applyProtection="1">
      <alignment horizontal="left"/>
      <protection locked="0"/>
    </xf>
    <xf numFmtId="3" fontId="27" fillId="0" borderId="84" xfId="0" applyNumberFormat="1" applyFont="1" applyBorder="1" applyAlignment="1" applyProtection="1">
      <alignment horizontal="center"/>
    </xf>
    <xf numFmtId="3" fontId="27" fillId="2" borderId="85" xfId="0" applyNumberFormat="1" applyFont="1" applyFill="1" applyBorder="1" applyAlignment="1" applyProtection="1">
      <alignment horizontal="center"/>
      <protection locked="0"/>
    </xf>
    <xf numFmtId="3" fontId="27" fillId="2" borderId="83" xfId="0" applyNumberFormat="1" applyFont="1" applyFill="1" applyBorder="1" applyAlignment="1" applyProtection="1">
      <alignment horizontal="center"/>
      <protection locked="0"/>
    </xf>
    <xf numFmtId="38" fontId="27" fillId="0" borderId="85" xfId="0" applyNumberFormat="1" applyFont="1" applyFill="1" applyBorder="1" applyAlignment="1" applyProtection="1">
      <alignment horizontal="right"/>
    </xf>
    <xf numFmtId="171" fontId="27" fillId="2" borderId="81" xfId="0" applyNumberFormat="1" applyFont="1" applyFill="1" applyBorder="1" applyAlignment="1" applyProtection="1">
      <alignment horizontal="right"/>
      <protection locked="0"/>
    </xf>
    <xf numFmtId="0" fontId="27" fillId="2" borderId="82" xfId="0" applyFont="1" applyFill="1" applyBorder="1" applyAlignment="1" applyProtection="1">
      <alignment horizontal="right"/>
      <protection locked="0"/>
    </xf>
    <xf numFmtId="3" fontId="27" fillId="2" borderId="86" xfId="9" applyNumberFormat="1" applyFont="1" applyFill="1" applyBorder="1" applyAlignment="1" applyProtection="1">
      <alignment horizontal="right"/>
      <protection locked="0"/>
    </xf>
    <xf numFmtId="6" fontId="27" fillId="0" borderId="87" xfId="10" applyNumberFormat="1" applyFont="1" applyBorder="1" applyAlignment="1" applyProtection="1">
      <alignment horizontal="right"/>
    </xf>
    <xf numFmtId="6" fontId="27" fillId="0" borderId="85" xfId="10" applyNumberFormat="1" applyFont="1" applyBorder="1" applyAlignment="1" applyProtection="1">
      <alignment horizontal="right"/>
    </xf>
    <xf numFmtId="6" fontId="27" fillId="0" borderId="88" xfId="0" applyNumberFormat="1" applyFont="1" applyFill="1" applyBorder="1" applyAlignment="1" applyProtection="1">
      <alignment horizontal="right"/>
    </xf>
    <xf numFmtId="6" fontId="27" fillId="0" borderId="87" xfId="0" applyNumberFormat="1" applyFont="1" applyFill="1" applyBorder="1" applyAlignment="1" applyProtection="1">
      <alignment horizontal="right"/>
    </xf>
    <xf numFmtId="6" fontId="27" fillId="31" borderId="85" xfId="0" applyNumberFormat="1" applyFont="1" applyFill="1" applyBorder="1" applyAlignment="1" applyProtection="1">
      <alignment horizontal="center"/>
    </xf>
    <xf numFmtId="8" fontId="27" fillId="0" borderId="85" xfId="10" applyNumberFormat="1" applyFont="1" applyFill="1" applyBorder="1" applyAlignment="1" applyProtection="1">
      <alignment horizontal="center"/>
    </xf>
    <xf numFmtId="6" fontId="27" fillId="0" borderId="88" xfId="10" applyNumberFormat="1" applyFont="1" applyBorder="1" applyAlignment="1" applyProtection="1">
      <alignment horizontal="right"/>
    </xf>
    <xf numFmtId="6" fontId="27" fillId="0" borderId="87" xfId="10" applyNumberFormat="1" applyFont="1" applyBorder="1" applyAlignment="1" applyProtection="1"/>
    <xf numFmtId="8" fontId="27" fillId="0" borderId="84" xfId="10" applyNumberFormat="1" applyFont="1" applyFill="1" applyBorder="1" applyAlignment="1" applyProtection="1">
      <alignment horizontal="center"/>
    </xf>
    <xf numFmtId="0" fontId="27" fillId="0" borderId="0" xfId="0" applyFont="1" applyProtection="1">
      <protection locked="0"/>
    </xf>
    <xf numFmtId="6" fontId="27" fillId="32" borderId="19" xfId="0" applyNumberFormat="1" applyFont="1" applyFill="1" applyBorder="1" applyAlignment="1" applyProtection="1">
      <alignment horizontal="center"/>
      <protection locked="0"/>
    </xf>
    <xf numFmtId="6" fontId="27" fillId="32" borderId="19" xfId="0" applyNumberFormat="1" applyFont="1" applyFill="1" applyBorder="1" applyProtection="1">
      <protection locked="0"/>
    </xf>
    <xf numFmtId="6" fontId="27" fillId="32" borderId="19" xfId="0" applyNumberFormat="1" applyFont="1" applyFill="1" applyBorder="1" applyProtection="1"/>
    <xf numFmtId="0" fontId="27" fillId="0" borderId="7" xfId="0" applyFont="1" applyBorder="1" applyProtection="1"/>
    <xf numFmtId="0" fontId="27" fillId="0" borderId="0" xfId="0" applyFont="1" applyProtection="1"/>
    <xf numFmtId="38" fontId="27" fillId="0" borderId="7" xfId="0" applyNumberFormat="1" applyFont="1" applyBorder="1" applyProtection="1"/>
    <xf numFmtId="0" fontId="27" fillId="0" borderId="0" xfId="0" applyFont="1" applyAlignment="1" applyProtection="1">
      <alignment horizontal="right"/>
    </xf>
    <xf numFmtId="3" fontId="12" fillId="0" borderId="89" xfId="0" applyNumberFormat="1" applyFont="1" applyFill="1" applyBorder="1" applyAlignment="1" applyProtection="1">
      <alignment horizontal="left"/>
      <protection locked="0"/>
    </xf>
    <xf numFmtId="3" fontId="27" fillId="0" borderId="89" xfId="0" applyNumberFormat="1" applyFont="1" applyFill="1" applyBorder="1" applyAlignment="1" applyProtection="1">
      <alignment horizontal="center"/>
      <protection locked="0"/>
    </xf>
    <xf numFmtId="3" fontId="27" fillId="0" borderId="89" xfId="9" applyNumberFormat="1" applyFont="1" applyFill="1" applyBorder="1" applyAlignment="1" applyProtection="1">
      <alignment horizontal="right"/>
      <protection locked="0"/>
    </xf>
    <xf numFmtId="6" fontId="27" fillId="0" borderId="89" xfId="10" applyNumberFormat="1" applyFont="1" applyFill="1" applyBorder="1" applyAlignment="1" applyProtection="1">
      <alignment horizontal="right"/>
      <protection locked="0"/>
    </xf>
    <xf numFmtId="6" fontId="27" fillId="0" borderId="89" xfId="0" applyNumberFormat="1" applyFont="1" applyFill="1" applyBorder="1" applyAlignment="1" applyProtection="1">
      <alignment horizontal="right"/>
      <protection locked="0"/>
    </xf>
    <xf numFmtId="0" fontId="27" fillId="0" borderId="89" xfId="0" applyFont="1" applyFill="1" applyBorder="1" applyProtection="1">
      <protection locked="0"/>
    </xf>
    <xf numFmtId="0" fontId="27" fillId="0" borderId="0" xfId="0" applyFont="1" applyFill="1" applyBorder="1" applyProtection="1">
      <protection locked="0"/>
    </xf>
    <xf numFmtId="0" fontId="112" fillId="0" borderId="0" xfId="0" applyFont="1" applyFill="1" applyBorder="1" applyAlignment="1" applyProtection="1">
      <alignment horizontal="center" vertical="center" textRotation="180"/>
    </xf>
    <xf numFmtId="6" fontId="27" fillId="0" borderId="0" xfId="0" applyNumberFormat="1" applyFont="1" applyBorder="1" applyAlignment="1" applyProtection="1">
      <alignment horizontal="center"/>
      <protection locked="0"/>
    </xf>
    <xf numFmtId="6" fontId="27" fillId="0" borderId="88" xfId="10" applyNumberFormat="1" applyFont="1" applyFill="1" applyBorder="1" applyAlignment="1" applyProtection="1">
      <alignment horizontal="right"/>
    </xf>
    <xf numFmtId="6" fontId="27" fillId="0" borderId="87" xfId="10" applyNumberFormat="1" applyFont="1" applyFill="1" applyBorder="1" applyAlignment="1" applyProtection="1">
      <alignment horizontal="right"/>
    </xf>
    <xf numFmtId="0" fontId="27" fillId="2" borderId="85" xfId="0" applyFont="1" applyFill="1" applyBorder="1" applyAlignment="1" applyProtection="1">
      <alignment horizontal="center"/>
      <protection locked="0"/>
    </xf>
    <xf numFmtId="0" fontId="27" fillId="2" borderId="82" xfId="0" applyFont="1" applyFill="1" applyBorder="1" applyAlignment="1" applyProtection="1">
      <alignment horizontal="center"/>
      <protection locked="0"/>
    </xf>
    <xf numFmtId="0" fontId="27" fillId="2" borderId="86" xfId="0" applyFont="1" applyFill="1" applyBorder="1" applyAlignment="1" applyProtection="1">
      <alignment horizontal="center"/>
      <protection locked="0"/>
    </xf>
    <xf numFmtId="0" fontId="27" fillId="2" borderId="0" xfId="0" applyFont="1" applyFill="1" applyBorder="1" applyAlignment="1" applyProtection="1">
      <alignment horizontal="center"/>
      <protection locked="0"/>
    </xf>
    <xf numFmtId="0" fontId="112" fillId="0" borderId="0" xfId="0" applyFont="1" applyFill="1" applyBorder="1" applyAlignment="1" applyProtection="1">
      <alignment horizontal="center" vertical="center" textRotation="180"/>
      <protection locked="0"/>
    </xf>
    <xf numFmtId="6" fontId="27" fillId="32" borderId="7" xfId="0" applyNumberFormat="1" applyFont="1" applyFill="1" applyBorder="1" applyProtection="1"/>
    <xf numFmtId="0" fontId="27" fillId="0" borderId="0" xfId="0" applyFont="1" applyProtection="1">
      <protection locked="0" hidden="1"/>
    </xf>
    <xf numFmtId="10" fontId="27" fillId="0" borderId="7" xfId="12" applyNumberFormat="1" applyFont="1" applyBorder="1" applyProtection="1">
      <protection locked="0" hidden="1"/>
    </xf>
    <xf numFmtId="0" fontId="27" fillId="0" borderId="7" xfId="0" applyFont="1" applyBorder="1" applyProtection="1">
      <protection locked="0" hidden="1"/>
    </xf>
    <xf numFmtId="0" fontId="0" fillId="0" borderId="0" xfId="0" applyFont="1" applyAlignment="1"/>
    <xf numFmtId="0" fontId="0" fillId="0" borderId="0" xfId="0" applyFont="1" applyFill="1" applyAlignment="1"/>
    <xf numFmtId="38" fontId="23" fillId="0" borderId="0" xfId="0" applyNumberFormat="1" applyFont="1" applyBorder="1" applyProtection="1"/>
    <xf numFmtId="0" fontId="23" fillId="0" borderId="0" xfId="0" applyFont="1" applyBorder="1" applyProtection="1"/>
    <xf numFmtId="0" fontId="23" fillId="0" borderId="0" xfId="0" applyFont="1" applyProtection="1">
      <protection locked="0"/>
    </xf>
    <xf numFmtId="0" fontId="121" fillId="0" borderId="0" xfId="0" applyFont="1" applyProtection="1">
      <protection locked="0"/>
    </xf>
    <xf numFmtId="6" fontId="27" fillId="0" borderId="0" xfId="0" applyNumberFormat="1" applyFont="1" applyProtection="1"/>
    <xf numFmtId="0" fontId="127" fillId="0" borderId="0" xfId="0" applyFont="1" applyProtection="1">
      <protection locked="0"/>
    </xf>
    <xf numFmtId="0" fontId="118" fillId="0" borderId="0" xfId="0" applyFont="1" applyBorder="1" applyProtection="1">
      <protection locked="0"/>
    </xf>
    <xf numFmtId="0" fontId="127" fillId="0" borderId="0" xfId="0" applyFont="1" applyBorder="1" applyProtection="1">
      <protection locked="0"/>
    </xf>
    <xf numFmtId="0" fontId="8" fillId="0" borderId="0" xfId="0" applyFont="1" applyProtection="1">
      <protection locked="0"/>
    </xf>
    <xf numFmtId="3" fontId="27" fillId="0" borderId="0" xfId="9" applyNumberFormat="1" applyFont="1" applyFill="1" applyBorder="1" applyProtection="1"/>
    <xf numFmtId="8" fontId="23" fillId="0" borderId="0" xfId="10" applyNumberFormat="1" applyFont="1" applyFill="1" applyBorder="1" applyProtection="1"/>
    <xf numFmtId="0" fontId="8" fillId="0" borderId="0" xfId="0" applyFont="1" applyFill="1" applyBorder="1" applyProtection="1">
      <protection locked="0"/>
    </xf>
    <xf numFmtId="0" fontId="22" fillId="0" borderId="0" xfId="0" applyFont="1" applyAlignment="1" applyProtection="1">
      <protection locked="0"/>
    </xf>
    <xf numFmtId="0" fontId="23" fillId="0" borderId="0" xfId="0" applyFont="1" applyAlignment="1" applyProtection="1">
      <protection locked="0"/>
    </xf>
    <xf numFmtId="0" fontId="27" fillId="0" borderId="0" xfId="0" applyFont="1" applyFill="1" applyBorder="1" applyAlignment="1" applyProtection="1">
      <alignment horizontal="right"/>
      <protection locked="0"/>
    </xf>
    <xf numFmtId="0" fontId="27" fillId="0" borderId="0" xfId="0" applyFont="1" applyFill="1" applyBorder="1" applyAlignment="1" applyProtection="1">
      <alignment horizontal="right"/>
    </xf>
    <xf numFmtId="170" fontId="23" fillId="0" borderId="0" xfId="12" applyNumberFormat="1" applyFont="1" applyFill="1" applyBorder="1" applyProtection="1"/>
    <xf numFmtId="0" fontId="22" fillId="0" borderId="0" xfId="0" applyFont="1" applyProtection="1"/>
    <xf numFmtId="38" fontId="22" fillId="0" borderId="0" xfId="0" applyNumberFormat="1" applyFont="1" applyBorder="1" applyProtection="1"/>
    <xf numFmtId="0" fontId="22" fillId="0" borderId="0" xfId="0" applyFont="1" applyBorder="1" applyProtection="1"/>
    <xf numFmtId="0" fontId="27" fillId="0" borderId="0" xfId="0" applyFont="1" applyAlignment="1" applyProtection="1">
      <protection locked="0"/>
    </xf>
    <xf numFmtId="3" fontId="27" fillId="0" borderId="0" xfId="9" applyNumberFormat="1" applyFont="1" applyFill="1" applyBorder="1" applyAlignment="1" applyProtection="1">
      <alignment horizontal="right"/>
    </xf>
    <xf numFmtId="37" fontId="23" fillId="0" borderId="0" xfId="0" applyNumberFormat="1" applyFont="1" applyBorder="1" applyProtection="1"/>
    <xf numFmtId="0" fontId="121" fillId="0" borderId="0" xfId="0" applyFont="1" applyFill="1" applyBorder="1" applyProtection="1">
      <protection locked="0"/>
    </xf>
    <xf numFmtId="38" fontId="27" fillId="0" borderId="0" xfId="0" applyNumberFormat="1" applyFont="1" applyBorder="1" applyProtection="1"/>
    <xf numFmtId="0" fontId="27" fillId="0" borderId="0" xfId="0" applyFont="1" applyBorder="1" applyProtection="1"/>
    <xf numFmtId="0" fontId="128" fillId="0" borderId="0" xfId="0" applyFont="1" applyFill="1" applyBorder="1" applyAlignment="1" applyProtection="1">
      <alignment wrapText="1"/>
      <protection locked="0"/>
    </xf>
    <xf numFmtId="0" fontId="118" fillId="0" borderId="0" xfId="0" applyFont="1" applyFill="1" applyBorder="1" applyProtection="1">
      <protection locked="0"/>
    </xf>
    <xf numFmtId="38" fontId="27" fillId="0" borderId="0" xfId="0" applyNumberFormat="1" applyFont="1" applyFill="1" applyBorder="1" applyAlignment="1" applyProtection="1">
      <protection locked="0"/>
    </xf>
    <xf numFmtId="0" fontId="23" fillId="0" borderId="0" xfId="0" applyFont="1" applyAlignment="1" applyProtection="1"/>
    <xf numFmtId="38" fontId="23" fillId="0" borderId="0" xfId="0" applyNumberFormat="1" applyFont="1" applyBorder="1" applyAlignment="1" applyProtection="1"/>
    <xf numFmtId="0" fontId="27" fillId="0" borderId="0" xfId="0" applyFont="1" applyFill="1" applyBorder="1" applyAlignment="1" applyProtection="1">
      <alignment horizontal="center"/>
      <protection locked="0"/>
    </xf>
    <xf numFmtId="0" fontId="23" fillId="0" borderId="0" xfId="0" applyFont="1" applyFill="1" applyBorder="1" applyAlignment="1" applyProtection="1">
      <alignment horizontal="center"/>
      <protection locked="0"/>
    </xf>
    <xf numFmtId="0" fontId="27" fillId="0" borderId="0" xfId="0" applyFont="1" applyFill="1" applyAlignment="1" applyProtection="1">
      <protection locked="0"/>
    </xf>
    <xf numFmtId="6" fontId="23" fillId="0" borderId="0" xfId="0" applyNumberFormat="1" applyFont="1" applyFill="1" applyBorder="1" applyAlignment="1" applyProtection="1">
      <alignment horizontal="center"/>
    </xf>
    <xf numFmtId="8" fontId="23" fillId="0" borderId="0" xfId="0" applyNumberFormat="1" applyFont="1" applyFill="1" applyBorder="1" applyAlignment="1" applyProtection="1">
      <alignment horizontal="center"/>
    </xf>
    <xf numFmtId="6" fontId="23" fillId="0" borderId="0" xfId="10" applyNumberFormat="1" applyFont="1" applyFill="1" applyBorder="1" applyAlignment="1" applyProtection="1">
      <alignment horizontal="center"/>
    </xf>
    <xf numFmtId="6" fontId="27" fillId="0" borderId="0" xfId="10" applyNumberFormat="1" applyFont="1" applyFill="1" applyBorder="1" applyAlignment="1" applyProtection="1">
      <alignment horizontal="center"/>
    </xf>
    <xf numFmtId="0" fontId="27" fillId="0" borderId="0" xfId="0" applyFont="1" applyFill="1" applyBorder="1" applyAlignment="1" applyProtection="1">
      <alignment horizontal="center"/>
    </xf>
    <xf numFmtId="0" fontId="23" fillId="0" borderId="0" xfId="0" applyNumberFormat="1" applyFont="1" applyFill="1" applyBorder="1" applyAlignment="1" applyProtection="1">
      <alignment horizontal="center"/>
    </xf>
    <xf numFmtId="172" fontId="23" fillId="0" borderId="0" xfId="9" applyNumberFormat="1" applyFont="1" applyFill="1" applyBorder="1" applyAlignment="1" applyProtection="1">
      <alignment horizontal="center"/>
    </xf>
    <xf numFmtId="0" fontId="125" fillId="3" borderId="0" xfId="15" applyFont="1" applyFill="1" applyBorder="1" applyAlignment="1" applyProtection="1">
      <alignment wrapText="1"/>
      <protection hidden="1"/>
    </xf>
    <xf numFmtId="38" fontId="23" fillId="0" borderId="0" xfId="0" applyNumberFormat="1" applyFont="1" applyFill="1" applyBorder="1" applyAlignment="1" applyProtection="1">
      <alignment horizontal="center"/>
    </xf>
    <xf numFmtId="9" fontId="23" fillId="0" borderId="0" xfId="12" applyFont="1" applyFill="1" applyBorder="1" applyAlignment="1" applyProtection="1">
      <alignment horizontal="center"/>
    </xf>
    <xf numFmtId="0" fontId="121" fillId="0" borderId="0" xfId="0" applyFont="1" applyFill="1" applyBorder="1" applyAlignment="1" applyProtection="1">
      <alignment horizontal="center"/>
    </xf>
    <xf numFmtId="38" fontId="23" fillId="0" borderId="0" xfId="0" applyNumberFormat="1" applyFont="1" applyFill="1" applyBorder="1" applyAlignment="1" applyProtection="1">
      <alignment horizontal="center"/>
      <protection locked="0"/>
    </xf>
    <xf numFmtId="0" fontId="9" fillId="0" borderId="0" xfId="0" applyFont="1" applyFill="1" applyBorder="1" applyAlignment="1" applyProtection="1">
      <alignment horizontal="center"/>
      <protection locked="0"/>
    </xf>
    <xf numFmtId="0" fontId="12" fillId="0" borderId="0" xfId="0" applyFont="1" applyFill="1" applyBorder="1" applyAlignment="1" applyProtection="1">
      <alignment horizontal="center" wrapText="1"/>
      <protection locked="0"/>
    </xf>
    <xf numFmtId="0" fontId="23" fillId="0" borderId="0" xfId="0" applyFont="1" applyAlignment="1" applyProtection="1">
      <alignment horizontal="center"/>
      <protection locked="0"/>
    </xf>
    <xf numFmtId="8" fontId="23" fillId="0" borderId="0" xfId="0" applyNumberFormat="1" applyFont="1" applyAlignment="1" applyProtection="1">
      <alignment horizontal="center"/>
      <protection locked="0"/>
    </xf>
    <xf numFmtId="6" fontId="27" fillId="0" borderId="0" xfId="10" applyNumberFormat="1" applyFont="1" applyBorder="1" applyAlignment="1" applyProtection="1">
      <alignment horizontal="center"/>
      <protection locked="0"/>
    </xf>
    <xf numFmtId="6" fontId="23" fillId="0" borderId="0" xfId="0" applyNumberFormat="1" applyFont="1" applyAlignment="1" applyProtection="1">
      <alignment horizontal="center"/>
      <protection locked="0"/>
    </xf>
    <xf numFmtId="6" fontId="23" fillId="0" borderId="0" xfId="0" applyNumberFormat="1" applyFont="1" applyProtection="1">
      <protection locked="0"/>
    </xf>
    <xf numFmtId="38" fontId="23" fillId="0" borderId="0" xfId="0" applyNumberFormat="1" applyFont="1" applyProtection="1">
      <protection locked="0"/>
    </xf>
    <xf numFmtId="0" fontId="129" fillId="0" borderId="0" xfId="0" applyFont="1" applyProtection="1">
      <protection locked="0"/>
    </xf>
    <xf numFmtId="0" fontId="0" fillId="3" borderId="0" xfId="16" applyFont="1" applyFill="1" applyBorder="1" applyProtection="1">
      <protection locked="0"/>
    </xf>
    <xf numFmtId="0" fontId="130" fillId="3" borderId="0" xfId="15" applyFont="1" applyFill="1" applyBorder="1" applyAlignment="1" applyProtection="1">
      <alignment wrapText="1"/>
      <protection locked="0"/>
    </xf>
    <xf numFmtId="0" fontId="131" fillId="0" borderId="0" xfId="0" applyFont="1" applyFill="1" applyBorder="1" applyAlignment="1"/>
    <xf numFmtId="0" fontId="23" fillId="0" borderId="0" xfId="0" applyFont="1" applyFill="1" applyBorder="1" applyAlignment="1"/>
    <xf numFmtId="6" fontId="120" fillId="0" borderId="0" xfId="0" applyNumberFormat="1" applyFont="1" applyFill="1" applyBorder="1" applyAlignment="1"/>
    <xf numFmtId="0" fontId="0" fillId="0" borderId="0" xfId="0" applyFont="1" applyFill="1" applyBorder="1" applyAlignment="1"/>
    <xf numFmtId="9" fontId="120" fillId="0" borderId="0" xfId="12" applyFont="1" applyFill="1" applyBorder="1" applyAlignment="1">
      <alignment horizontal="center"/>
    </xf>
    <xf numFmtId="38" fontId="120" fillId="0" borderId="0" xfId="0" applyNumberFormat="1" applyFont="1" applyFill="1" applyBorder="1" applyAlignment="1"/>
    <xf numFmtId="38" fontId="120" fillId="0" borderId="0" xfId="0" applyNumberFormat="1" applyFont="1" applyFill="1" applyBorder="1" applyAlignment="1">
      <alignment horizontal="center"/>
    </xf>
    <xf numFmtId="0" fontId="132" fillId="0" borderId="0" xfId="0" applyFont="1" applyFill="1" applyBorder="1" applyAlignment="1" applyProtection="1">
      <protection locked="0"/>
    </xf>
    <xf numFmtId="6" fontId="27" fillId="0" borderId="0" xfId="0" applyNumberFormat="1" applyFont="1" applyFill="1" applyBorder="1" applyAlignment="1" applyProtection="1">
      <protection locked="0"/>
    </xf>
    <xf numFmtId="6" fontId="23" fillId="0" borderId="0" xfId="0" applyNumberFormat="1" applyFont="1" applyFill="1" applyBorder="1" applyAlignment="1" applyProtection="1">
      <protection locked="0"/>
    </xf>
    <xf numFmtId="38" fontId="23" fillId="0" borderId="0" xfId="0" applyNumberFormat="1" applyFont="1" applyFill="1" applyBorder="1" applyAlignment="1" applyProtection="1">
      <protection locked="0"/>
    </xf>
    <xf numFmtId="6" fontId="8" fillId="0" borderId="0" xfId="0" applyNumberFormat="1" applyFont="1" applyFill="1" applyBorder="1" applyAlignment="1" applyProtection="1">
      <protection locked="0"/>
    </xf>
    <xf numFmtId="0" fontId="8" fillId="0" borderId="0" xfId="0" applyNumberFormat="1" applyFont="1" applyFill="1" applyBorder="1" applyAlignment="1" applyProtection="1">
      <protection locked="0"/>
    </xf>
    <xf numFmtId="38" fontId="8" fillId="0" borderId="0" xfId="0" applyNumberFormat="1" applyFont="1" applyFill="1" applyAlignment="1" applyProtection="1">
      <protection locked="0"/>
    </xf>
    <xf numFmtId="38" fontId="8" fillId="0" borderId="0" xfId="0" applyNumberFormat="1" applyFont="1" applyFill="1" applyBorder="1" applyAlignment="1" applyProtection="1">
      <protection locked="0"/>
    </xf>
    <xf numFmtId="3" fontId="8" fillId="0" borderId="0" xfId="9" applyNumberFormat="1" applyFont="1" applyFill="1" applyBorder="1" applyAlignment="1" applyProtection="1">
      <protection locked="0"/>
    </xf>
    <xf numFmtId="6" fontId="12" fillId="0" borderId="0" xfId="0" applyNumberFormat="1" applyFont="1" applyFill="1" applyBorder="1" applyAlignment="1" applyProtection="1">
      <protection locked="0"/>
    </xf>
    <xf numFmtId="3" fontId="8" fillId="0" borderId="0" xfId="9" applyNumberFormat="1" applyFont="1" applyFill="1" applyBorder="1" applyAlignment="1" applyProtection="1">
      <alignment horizontal="right"/>
      <protection locked="0"/>
    </xf>
    <xf numFmtId="6" fontId="12" fillId="0" borderId="0" xfId="0" applyNumberFormat="1" applyFont="1" applyFill="1" applyBorder="1" applyAlignment="1" applyProtection="1">
      <alignment horizontal="right"/>
      <protection locked="0"/>
    </xf>
    <xf numFmtId="6" fontId="8" fillId="0" borderId="0" xfId="0" applyNumberFormat="1" applyFont="1" applyFill="1" applyBorder="1" applyAlignment="1" applyProtection="1">
      <alignment horizontal="right"/>
      <protection locked="0"/>
    </xf>
    <xf numFmtId="2" fontId="12" fillId="0" borderId="0" xfId="9" applyNumberFormat="1" applyFont="1" applyFill="1" applyBorder="1" applyAlignment="1" applyProtection="1">
      <alignment horizontal="center"/>
      <protection locked="0"/>
    </xf>
    <xf numFmtId="2" fontId="27" fillId="0" borderId="0" xfId="9" applyNumberFormat="1" applyFont="1" applyBorder="1" applyAlignment="1" applyProtection="1">
      <alignment horizontal="center"/>
    </xf>
    <xf numFmtId="10" fontId="12" fillId="0" borderId="0" xfId="12" applyNumberFormat="1" applyFont="1" applyFill="1" applyBorder="1" applyAlignment="1" applyProtection="1">
      <alignment horizontal="center"/>
      <protection locked="0"/>
    </xf>
    <xf numFmtId="10" fontId="27" fillId="0" borderId="0" xfId="12" applyNumberFormat="1" applyFont="1" applyBorder="1" applyAlignment="1" applyProtection="1">
      <alignment horizontal="center"/>
    </xf>
    <xf numFmtId="6" fontId="23" fillId="0" borderId="0" xfId="0" applyNumberFormat="1" applyFont="1" applyFill="1" applyBorder="1" applyAlignment="1" applyProtection="1"/>
    <xf numFmtId="38" fontId="12" fillId="0" borderId="0" xfId="10" applyNumberFormat="1" applyFont="1" applyFill="1" applyProtection="1">
      <protection locked="0"/>
    </xf>
    <xf numFmtId="38" fontId="27" fillId="15" borderId="0" xfId="10" applyNumberFormat="1" applyFont="1" applyFill="1" applyAlignment="1" applyProtection="1"/>
    <xf numFmtId="6" fontId="27" fillId="15" borderId="0" xfId="10" applyNumberFormat="1" applyFont="1" applyFill="1" applyAlignment="1" applyProtection="1"/>
    <xf numFmtId="6" fontId="14" fillId="0" borderId="0" xfId="10" applyNumberFormat="1" applyFont="1" applyFill="1" applyBorder="1" applyAlignment="1" applyProtection="1">
      <alignment horizontal="right"/>
      <protection locked="0"/>
    </xf>
    <xf numFmtId="6" fontId="23" fillId="33" borderId="0" xfId="10" applyNumberFormat="1" applyFont="1" applyFill="1" applyBorder="1" applyAlignment="1" applyProtection="1">
      <protection locked="0"/>
    </xf>
    <xf numFmtId="6" fontId="12" fillId="0" borderId="0" xfId="10" applyNumberFormat="1" applyFont="1" applyFill="1" applyProtection="1">
      <protection locked="0"/>
    </xf>
    <xf numFmtId="6" fontId="27" fillId="0" borderId="0" xfId="10" applyNumberFormat="1" applyFont="1" applyFill="1" applyAlignment="1" applyProtection="1"/>
    <xf numFmtId="37" fontId="118" fillId="0" borderId="0" xfId="0" applyNumberFormat="1" applyFont="1" applyFill="1" applyBorder="1" applyProtection="1">
      <protection locked="0"/>
    </xf>
    <xf numFmtId="0" fontId="118" fillId="0" borderId="0" xfId="0" applyNumberFormat="1" applyFont="1" applyFill="1" applyBorder="1" applyProtection="1">
      <protection locked="0"/>
    </xf>
    <xf numFmtId="6" fontId="120" fillId="0" borderId="0" xfId="0" applyNumberFormat="1" applyFont="1" applyFill="1" applyBorder="1" applyAlignment="1">
      <alignment horizontal="center"/>
    </xf>
    <xf numFmtId="0" fontId="131" fillId="0" borderId="0" xfId="0" applyFont="1" applyFill="1" applyBorder="1"/>
    <xf numFmtId="0" fontId="122" fillId="3" borderId="0" xfId="0" applyFont="1" applyFill="1" applyProtection="1">
      <protection hidden="1"/>
    </xf>
    <xf numFmtId="0" fontId="120" fillId="0" borderId="0" xfId="0" applyFont="1" applyFill="1" applyBorder="1" applyAlignment="1"/>
    <xf numFmtId="6" fontId="133" fillId="0" borderId="0" xfId="0" applyNumberFormat="1" applyFont="1" applyFill="1" applyBorder="1" applyAlignment="1">
      <alignment horizontal="center"/>
    </xf>
    <xf numFmtId="9" fontId="133" fillId="0" borderId="0" xfId="12" applyFont="1" applyFill="1" applyBorder="1" applyAlignment="1">
      <alignment horizontal="center"/>
    </xf>
    <xf numFmtId="38" fontId="133" fillId="0" borderId="0" xfId="0" applyNumberFormat="1" applyFont="1" applyFill="1" applyBorder="1" applyAlignment="1">
      <alignment horizontal="center"/>
    </xf>
    <xf numFmtId="0" fontId="131" fillId="0" borderId="0" xfId="0" applyFont="1" applyFill="1" applyBorder="1" applyAlignment="1">
      <alignment horizontal="center"/>
    </xf>
    <xf numFmtId="0" fontId="23" fillId="0" borderId="0" xfId="0" applyFont="1" applyFill="1" applyBorder="1" applyAlignment="1">
      <alignment horizontal="center"/>
    </xf>
    <xf numFmtId="6" fontId="120" fillId="0" borderId="0" xfId="0" applyNumberFormat="1" applyFont="1" applyFill="1" applyBorder="1" applyAlignment="1">
      <alignment horizontal="right"/>
    </xf>
    <xf numFmtId="0" fontId="120" fillId="0" borderId="0" xfId="0" applyFont="1" applyFill="1" applyBorder="1" applyAlignment="1">
      <alignment horizontal="center"/>
    </xf>
    <xf numFmtId="40" fontId="120" fillId="0" borderId="0" xfId="0" applyNumberFormat="1" applyFont="1" applyFill="1" applyBorder="1"/>
    <xf numFmtId="3" fontId="120" fillId="0" borderId="0" xfId="9" applyNumberFormat="1" applyFont="1" applyFill="1" applyBorder="1"/>
    <xf numFmtId="3" fontId="120" fillId="0" borderId="0" xfId="9" applyNumberFormat="1" applyFont="1" applyFill="1" applyBorder="1" applyAlignment="1">
      <alignment horizontal="right"/>
    </xf>
    <xf numFmtId="3" fontId="120" fillId="0" borderId="0" xfId="9" applyNumberFormat="1" applyFont="1" applyFill="1" applyBorder="1" applyAlignment="1">
      <alignment horizontal="center"/>
    </xf>
    <xf numFmtId="40" fontId="120" fillId="0" borderId="0" xfId="0" applyNumberFormat="1" applyFont="1" applyFill="1" applyBorder="1" applyAlignment="1">
      <alignment horizontal="center"/>
    </xf>
    <xf numFmtId="3" fontId="131" fillId="0" borderId="0" xfId="9" applyNumberFormat="1" applyFont="1" applyFill="1" applyBorder="1"/>
    <xf numFmtId="3" fontId="23" fillId="0" borderId="0" xfId="9" applyNumberFormat="1" applyFont="1" applyFill="1" applyBorder="1"/>
    <xf numFmtId="0" fontId="120" fillId="0" borderId="0" xfId="0" applyFont="1" applyFill="1" applyBorder="1" applyAlignment="1">
      <alignment horizontal="right"/>
    </xf>
    <xf numFmtId="0" fontId="117" fillId="0" borderId="0" xfId="0" applyFont="1" applyFill="1" applyBorder="1" applyAlignment="1">
      <alignment horizontal="center"/>
    </xf>
    <xf numFmtId="0" fontId="120" fillId="0" borderId="0" xfId="0" applyFont="1" applyFill="1" applyBorder="1"/>
    <xf numFmtId="10" fontId="120" fillId="0" borderId="0" xfId="0" applyNumberFormat="1" applyFont="1" applyFill="1" applyBorder="1"/>
    <xf numFmtId="9" fontId="117" fillId="0" borderId="0" xfId="12" applyFont="1" applyFill="1" applyBorder="1" applyAlignment="1">
      <alignment horizontal="center"/>
    </xf>
    <xf numFmtId="0" fontId="134" fillId="0" borderId="0" xfId="0" applyFont="1" applyFill="1" applyBorder="1" applyAlignment="1">
      <alignment horizontal="center"/>
    </xf>
    <xf numFmtId="9" fontId="23" fillId="0" borderId="0" xfId="12" applyFont="1" applyFill="1" applyBorder="1" applyAlignment="1">
      <alignment horizontal="center"/>
    </xf>
    <xf numFmtId="0" fontId="131" fillId="0" borderId="0" xfId="0" applyFont="1" applyFill="1" applyBorder="1" applyAlignment="1">
      <alignment horizontal="left"/>
    </xf>
    <xf numFmtId="10" fontId="131" fillId="0" borderId="0" xfId="0" applyNumberFormat="1" applyFont="1" applyFill="1" applyBorder="1" applyAlignment="1">
      <alignment horizontal="center"/>
    </xf>
    <xf numFmtId="4" fontId="131" fillId="0" borderId="0" xfId="9" applyFont="1" applyFill="1" applyBorder="1"/>
    <xf numFmtId="0" fontId="120" fillId="0" borderId="0" xfId="0" applyNumberFormat="1" applyFont="1" applyFill="1" applyBorder="1" applyAlignment="1"/>
    <xf numFmtId="1" fontId="120" fillId="0" borderId="0" xfId="12" applyNumberFormat="1" applyFont="1" applyFill="1" applyBorder="1" applyAlignment="1">
      <alignment horizontal="center"/>
    </xf>
    <xf numFmtId="0" fontId="23" fillId="0" borderId="0" xfId="0" applyFont="1"/>
    <xf numFmtId="0" fontId="120" fillId="0" borderId="0" xfId="0" applyFont="1"/>
    <xf numFmtId="0" fontId="117" fillId="0" borderId="0" xfId="0" applyFont="1" applyFill="1" applyBorder="1" applyAlignment="1">
      <alignment horizontal="center" vertical="center" wrapText="1"/>
    </xf>
    <xf numFmtId="37" fontId="118" fillId="0" borderId="0" xfId="0" applyNumberFormat="1" applyFont="1" applyFill="1" applyBorder="1"/>
    <xf numFmtId="0" fontId="135" fillId="3" borderId="0" xfId="14" applyFont="1" applyFill="1" applyBorder="1" applyProtection="1">
      <protection locked="0"/>
    </xf>
    <xf numFmtId="9" fontId="23" fillId="0" borderId="91" xfId="0" applyNumberFormat="1" applyFont="1" applyFill="1" applyBorder="1" applyAlignment="1" applyProtection="1">
      <alignment horizontal="right"/>
    </xf>
    <xf numFmtId="0" fontId="0" fillId="5" borderId="51" xfId="0" applyFont="1" applyFill="1" applyBorder="1"/>
    <xf numFmtId="9" fontId="23" fillId="0" borderId="34" xfId="0" applyNumberFormat="1" applyFont="1" applyFill="1" applyBorder="1" applyAlignment="1" applyProtection="1">
      <alignment horizontal="right"/>
    </xf>
    <xf numFmtId="0" fontId="0" fillId="0" borderId="51" xfId="0" applyFont="1" applyBorder="1"/>
    <xf numFmtId="0" fontId="13" fillId="4" borderId="10" xfId="1" applyFont="1" applyFill="1" applyBorder="1" applyAlignment="1" applyProtection="1">
      <alignment horizontal="center"/>
      <protection locked="0"/>
    </xf>
    <xf numFmtId="0" fontId="1" fillId="0" borderId="0" xfId="2"/>
    <xf numFmtId="0" fontId="41" fillId="0" borderId="1" xfId="5" applyFont="1" applyBorder="1" applyAlignment="1" applyProtection="1">
      <alignment horizontal="left" vertical="center"/>
    </xf>
    <xf numFmtId="0" fontId="0" fillId="0" borderId="94" xfId="0" applyBorder="1" applyAlignment="1">
      <alignment vertical="center" wrapText="1"/>
    </xf>
    <xf numFmtId="0" fontId="35" fillId="0" borderId="5" xfId="5" applyFont="1" applyFill="1" applyBorder="1" applyAlignment="1" applyProtection="1">
      <alignment horizontal="center"/>
    </xf>
    <xf numFmtId="9" fontId="34" fillId="0" borderId="5" xfId="7" applyFont="1" applyFill="1" applyBorder="1" applyAlignment="1" applyProtection="1">
      <alignment vertical="center"/>
    </xf>
    <xf numFmtId="9" fontId="34" fillId="0" borderId="0" xfId="7" applyFont="1" applyFill="1" applyBorder="1" applyAlignment="1" applyProtection="1">
      <alignment vertical="center"/>
    </xf>
    <xf numFmtId="0" fontId="35" fillId="0" borderId="13" xfId="5" applyFont="1" applyFill="1" applyBorder="1" applyAlignment="1" applyProtection="1">
      <alignment horizontal="left" vertical="center"/>
    </xf>
    <xf numFmtId="9" fontId="34" fillId="0" borderId="95" xfId="7" applyFont="1" applyFill="1" applyBorder="1" applyAlignment="1" applyProtection="1">
      <alignment vertical="center"/>
    </xf>
    <xf numFmtId="0" fontId="35" fillId="0" borderId="13" xfId="5" applyFont="1" applyFill="1" applyBorder="1" applyAlignment="1" applyProtection="1">
      <alignment vertical="center"/>
    </xf>
    <xf numFmtId="3" fontId="42" fillId="14" borderId="78" xfId="5" applyNumberFormat="1" applyFont="1" applyFill="1" applyBorder="1" applyAlignment="1" applyProtection="1">
      <alignment horizontal="center" vertical="center"/>
    </xf>
    <xf numFmtId="0" fontId="94" fillId="0" borderId="20" xfId="5" applyFont="1" applyFill="1" applyBorder="1" applyAlignment="1" applyProtection="1">
      <alignment horizontal="center" vertical="center" wrapText="1"/>
    </xf>
    <xf numFmtId="0" fontId="94" fillId="0" borderId="21" xfId="5" applyFont="1" applyFill="1" applyBorder="1" applyAlignment="1" applyProtection="1">
      <alignment horizontal="center" vertical="center" wrapText="1"/>
    </xf>
    <xf numFmtId="0" fontId="35" fillId="14" borderId="49" xfId="5" applyFont="1" applyFill="1" applyBorder="1" applyAlignment="1" applyProtection="1">
      <alignment horizontal="left"/>
    </xf>
    <xf numFmtId="0" fontId="35" fillId="0" borderId="1" xfId="5" applyFont="1" applyFill="1" applyBorder="1" applyAlignment="1" applyProtection="1">
      <alignment horizontal="left"/>
    </xf>
    <xf numFmtId="0" fontId="34" fillId="0" borderId="2" xfId="5" applyFont="1" applyBorder="1" applyProtection="1"/>
    <xf numFmtId="0" fontId="34" fillId="0" borderId="13" xfId="5" applyFont="1" applyBorder="1" applyProtection="1"/>
    <xf numFmtId="0" fontId="100" fillId="0" borderId="0" xfId="5" applyFont="1" applyBorder="1" applyAlignment="1" applyProtection="1">
      <alignment horizontal="right"/>
    </xf>
    <xf numFmtId="0" fontId="136" fillId="0" borderId="0" xfId="5" applyFont="1" applyBorder="1" applyAlignment="1" applyProtection="1">
      <alignment horizontal="center"/>
    </xf>
    <xf numFmtId="1" fontId="100" fillId="0" borderId="10" xfId="5" applyNumberFormat="1" applyFont="1" applyBorder="1" applyAlignment="1" applyProtection="1">
      <alignment horizontal="center"/>
    </xf>
    <xf numFmtId="0" fontId="34" fillId="0" borderId="79" xfId="5" applyFont="1" applyBorder="1" applyAlignment="1" applyProtection="1">
      <alignment horizontal="center" vertical="center" wrapText="1"/>
    </xf>
    <xf numFmtId="0" fontId="39" fillId="6" borderId="7" xfId="5" applyFont="1" applyFill="1" applyBorder="1" applyAlignment="1" applyProtection="1">
      <alignment horizontal="center"/>
    </xf>
    <xf numFmtId="0" fontId="35" fillId="0" borderId="0" xfId="5" applyFont="1" applyAlignment="1" applyProtection="1">
      <alignment horizontal="center"/>
    </xf>
    <xf numFmtId="0" fontId="111" fillId="0" borderId="0" xfId="5" applyFont="1" applyBorder="1" applyAlignment="1" applyProtection="1">
      <alignment horizontal="left"/>
    </xf>
    <xf numFmtId="165" fontId="34" fillId="0" borderId="10" xfId="6" applyNumberFormat="1" applyFont="1" applyFill="1" applyBorder="1" applyAlignment="1" applyProtection="1">
      <alignment horizontal="left"/>
    </xf>
    <xf numFmtId="0" fontId="34" fillId="0" borderId="10" xfId="5" applyFont="1" applyFill="1" applyBorder="1" applyProtection="1"/>
    <xf numFmtId="3" fontId="42" fillId="49" borderId="7" xfId="5" applyNumberFormat="1" applyFont="1" applyFill="1" applyBorder="1" applyAlignment="1" applyProtection="1">
      <alignment vertical="center"/>
    </xf>
    <xf numFmtId="37" fontId="40" fillId="49" borderId="7" xfId="6" applyNumberFormat="1" applyFont="1" applyFill="1" applyBorder="1" applyAlignment="1" applyProtection="1">
      <alignment vertical="center"/>
    </xf>
    <xf numFmtId="3" fontId="42" fillId="49" borderId="19" xfId="5" applyNumberFormat="1" applyFont="1" applyFill="1" applyBorder="1" applyAlignment="1" applyProtection="1">
      <alignment vertical="center"/>
    </xf>
    <xf numFmtId="37" fontId="40" fillId="49" borderId="19" xfId="6" applyNumberFormat="1" applyFont="1" applyFill="1" applyBorder="1" applyAlignment="1" applyProtection="1">
      <alignment vertical="center"/>
    </xf>
    <xf numFmtId="0" fontId="13" fillId="0" borderId="0" xfId="1" applyFont="1" applyAlignment="1">
      <alignment horizontal="center"/>
    </xf>
    <xf numFmtId="0" fontId="8" fillId="0" borderId="0" xfId="1" applyFont="1" applyAlignment="1">
      <alignment horizontal="center"/>
    </xf>
    <xf numFmtId="0" fontId="13" fillId="0" borderId="9" xfId="1" applyFont="1" applyBorder="1" applyAlignment="1">
      <alignment horizontal="center"/>
    </xf>
    <xf numFmtId="0" fontId="34" fillId="0" borderId="72" xfId="5" applyFont="1" applyBorder="1" applyAlignment="1" applyProtection="1">
      <alignment horizontal="center" vertical="center" wrapText="1"/>
    </xf>
    <xf numFmtId="0" fontId="34" fillId="45" borderId="79" xfId="5" applyFont="1" applyFill="1" applyBorder="1" applyAlignment="1" applyProtection="1">
      <alignment horizontal="center" vertical="center" wrapText="1"/>
    </xf>
    <xf numFmtId="0" fontId="34" fillId="0" borderId="78" xfId="5" applyFont="1" applyBorder="1" applyAlignment="1" applyProtection="1">
      <alignment horizontal="center" vertical="center" wrapText="1"/>
    </xf>
    <xf numFmtId="3" fontId="30" fillId="4" borderId="7" xfId="2" applyNumberFormat="1" applyFont="1" applyFill="1" applyBorder="1" applyAlignment="1" applyProtection="1">
      <alignment horizontal="center" wrapText="1"/>
      <protection locked="0"/>
    </xf>
    <xf numFmtId="165" fontId="30" fillId="4" borderId="7" xfId="26" applyNumberFormat="1" applyFont="1" applyFill="1" applyBorder="1" applyAlignment="1" applyProtection="1">
      <alignment horizontal="center" wrapText="1"/>
      <protection locked="0"/>
    </xf>
    <xf numFmtId="3" fontId="30" fillId="4" borderId="19" xfId="2" applyNumberFormat="1" applyFont="1" applyFill="1" applyBorder="1" applyAlignment="1" applyProtection="1">
      <alignment horizontal="center" wrapText="1"/>
      <protection locked="0"/>
    </xf>
    <xf numFmtId="3" fontId="42" fillId="46" borderId="8" xfId="5" applyNumberFormat="1" applyFont="1" applyFill="1" applyBorder="1" applyAlignment="1">
      <alignment vertical="center"/>
    </xf>
    <xf numFmtId="37" fontId="40" fillId="46" borderId="23" xfId="6" applyNumberFormat="1" applyFont="1" applyFill="1" applyBorder="1" applyAlignment="1" applyProtection="1">
      <alignment vertical="center"/>
    </xf>
    <xf numFmtId="165" fontId="30" fillId="4" borderId="19" xfId="26" applyNumberFormat="1" applyFont="1" applyFill="1" applyBorder="1" applyAlignment="1" applyProtection="1">
      <alignment horizontal="center" wrapText="1"/>
      <protection locked="0"/>
    </xf>
    <xf numFmtId="165" fontId="40" fillId="0" borderId="41" xfId="6" applyNumberFormat="1" applyFont="1" applyBorder="1" applyAlignment="1" applyProtection="1">
      <alignment vertical="center"/>
    </xf>
    <xf numFmtId="165" fontId="34" fillId="0" borderId="96" xfId="6" applyNumberFormat="1" applyFont="1" applyBorder="1" applyAlignment="1" applyProtection="1">
      <alignment horizontal="center" vertical="center" wrapText="1"/>
    </xf>
    <xf numFmtId="0" fontId="34" fillId="9" borderId="22" xfId="5" applyFont="1" applyFill="1" applyBorder="1" applyProtection="1"/>
    <xf numFmtId="0" fontId="23" fillId="0" borderId="11" xfId="0" applyNumberFormat="1" applyFont="1" applyFill="1" applyBorder="1" applyAlignment="1" applyProtection="1">
      <alignment horizontal="right"/>
    </xf>
    <xf numFmtId="8" fontId="0" fillId="0" borderId="0" xfId="0" applyNumberFormat="1" applyFont="1" applyAlignment="1">
      <alignment horizontal="center"/>
    </xf>
    <xf numFmtId="0" fontId="96" fillId="4" borderId="10" xfId="2" applyFont="1" applyFill="1" applyBorder="1" applyAlignment="1">
      <alignment horizontal="center" vertical="top" wrapText="1"/>
    </xf>
    <xf numFmtId="0" fontId="27" fillId="0" borderId="67" xfId="0" applyFont="1" applyFill="1" applyBorder="1" applyAlignment="1" applyProtection="1">
      <alignment horizontal="right" wrapText="1"/>
      <protection locked="0"/>
    </xf>
    <xf numFmtId="0" fontId="27" fillId="0" borderId="21" xfId="0" applyFont="1" applyFill="1" applyBorder="1" applyAlignment="1" applyProtection="1">
      <alignment horizontal="right" wrapText="1"/>
      <protection locked="0"/>
    </xf>
    <xf numFmtId="0" fontId="22" fillId="0" borderId="67" xfId="0" applyFont="1" applyFill="1" applyBorder="1" applyAlignment="1" applyProtection="1">
      <alignment horizontal="center" wrapText="1"/>
      <protection locked="0"/>
    </xf>
    <xf numFmtId="0" fontId="22" fillId="0" borderId="68" xfId="0" applyFont="1" applyFill="1" applyBorder="1" applyAlignment="1" applyProtection="1">
      <alignment horizontal="center" wrapText="1"/>
      <protection locked="0"/>
    </xf>
    <xf numFmtId="0" fontId="22" fillId="0" borderId="56" xfId="0" applyFont="1" applyFill="1" applyBorder="1" applyAlignment="1" applyProtection="1">
      <alignment horizontal="center"/>
      <protection locked="0"/>
    </xf>
    <xf numFmtId="0" fontId="22" fillId="0" borderId="58" xfId="0" applyFont="1" applyFill="1" applyBorder="1" applyAlignment="1" applyProtection="1">
      <alignment horizontal="center"/>
      <protection locked="0"/>
    </xf>
    <xf numFmtId="0" fontId="22" fillId="0" borderId="67" xfId="0" applyFont="1" applyFill="1" applyBorder="1" applyAlignment="1" applyProtection="1">
      <alignment horizontal="center"/>
      <protection locked="0"/>
    </xf>
    <xf numFmtId="0" fontId="22" fillId="0" borderId="68" xfId="0" applyFont="1" applyFill="1" applyBorder="1" applyAlignment="1" applyProtection="1">
      <alignment horizontal="center"/>
      <protection locked="0"/>
    </xf>
    <xf numFmtId="0" fontId="22" fillId="0" borderId="61" xfId="0" applyFont="1" applyFill="1" applyBorder="1" applyAlignment="1" applyProtection="1">
      <alignment horizontal="center"/>
      <protection locked="0"/>
    </xf>
    <xf numFmtId="0" fontId="22" fillId="0" borderId="63" xfId="0" applyFont="1" applyFill="1" applyBorder="1" applyAlignment="1" applyProtection="1">
      <alignment horizontal="center"/>
      <protection locked="0"/>
    </xf>
    <xf numFmtId="0" fontId="27" fillId="6" borderId="12" xfId="0" applyFont="1" applyFill="1" applyBorder="1" applyAlignment="1" applyProtection="1">
      <alignment horizontal="center" wrapText="1"/>
    </xf>
    <xf numFmtId="3" fontId="23" fillId="6" borderId="20" xfId="0" applyNumberFormat="1" applyFont="1" applyFill="1" applyBorder="1" applyAlignment="1" applyProtection="1">
      <alignment horizontal="right"/>
    </xf>
    <xf numFmtId="3" fontId="23" fillId="6" borderId="15" xfId="0" applyNumberFormat="1" applyFont="1" applyFill="1" applyBorder="1" applyAlignment="1" applyProtection="1">
      <alignment horizontal="right"/>
    </xf>
    <xf numFmtId="3" fontId="35" fillId="0" borderId="33" xfId="5" applyNumberFormat="1" applyFont="1" applyFill="1" applyBorder="1" applyAlignment="1" applyProtection="1">
      <alignment vertical="center"/>
    </xf>
    <xf numFmtId="0" fontId="112" fillId="0" borderId="97" xfId="0" applyFont="1" applyFill="1" applyBorder="1" applyAlignment="1" applyProtection="1">
      <alignment horizontal="center" vertical="center" textRotation="180"/>
    </xf>
    <xf numFmtId="14" fontId="96" fillId="0" borderId="10" xfId="2" applyNumberFormat="1" applyFont="1" applyFill="1" applyBorder="1" applyAlignment="1">
      <alignment horizontal="center"/>
    </xf>
    <xf numFmtId="5" fontId="1" fillId="0" borderId="15" xfId="23" applyNumberFormat="1" applyFont="1" applyFill="1" applyBorder="1" applyAlignment="1" applyProtection="1">
      <alignment horizontal="center"/>
      <protection hidden="1"/>
    </xf>
    <xf numFmtId="5" fontId="1" fillId="0" borderId="10" xfId="23" applyNumberFormat="1" applyFont="1" applyFill="1" applyBorder="1" applyAlignment="1" applyProtection="1">
      <alignment horizontal="center"/>
      <protection hidden="1"/>
    </xf>
    <xf numFmtId="5" fontId="1" fillId="0" borderId="11" xfId="23" applyNumberFormat="1" applyFont="1" applyFill="1" applyBorder="1" applyAlignment="1" applyProtection="1">
      <alignment horizontal="center"/>
      <protection hidden="1"/>
    </xf>
    <xf numFmtId="0" fontId="0" fillId="3" borderId="20" xfId="0" applyFill="1" applyBorder="1" applyAlignment="1" applyProtection="1">
      <alignment horizontal="center"/>
      <protection hidden="1"/>
    </xf>
    <xf numFmtId="0" fontId="0" fillId="3" borderId="21" xfId="0" applyFill="1" applyBorder="1" applyAlignment="1" applyProtection="1">
      <alignment horizontal="center"/>
      <protection hidden="1"/>
    </xf>
    <xf numFmtId="0" fontId="0" fillId="3" borderId="22" xfId="0" applyFill="1" applyBorder="1" applyAlignment="1" applyProtection="1">
      <alignment horizontal="center"/>
      <protection hidden="1"/>
    </xf>
    <xf numFmtId="0" fontId="12" fillId="0" borderId="10" xfId="1" applyFont="1" applyBorder="1" applyAlignment="1" applyProtection="1">
      <alignment wrapText="1"/>
    </xf>
    <xf numFmtId="0" fontId="12" fillId="0" borderId="0" xfId="1" applyFont="1" applyBorder="1" applyAlignment="1" applyProtection="1">
      <alignment wrapText="1"/>
    </xf>
    <xf numFmtId="0" fontId="12" fillId="0" borderId="0" xfId="1" applyFont="1" applyAlignment="1" applyProtection="1">
      <alignment wrapText="1"/>
    </xf>
    <xf numFmtId="49" fontId="4" fillId="0" borderId="10" xfId="2" applyNumberFormat="1" applyFont="1" applyFill="1" applyBorder="1" applyAlignment="1">
      <alignment wrapText="1"/>
    </xf>
    <xf numFmtId="0" fontId="8" fillId="0" borderId="0" xfId="1" applyFont="1" applyAlignment="1" applyProtection="1">
      <alignment wrapText="1"/>
    </xf>
    <xf numFmtId="0" fontId="12" fillId="2" borderId="10" xfId="1" applyFont="1" applyFill="1" applyBorder="1" applyAlignment="1" applyProtection="1">
      <alignment wrapText="1"/>
    </xf>
    <xf numFmtId="0" fontId="34" fillId="3" borderId="0" xfId="5" applyFont="1" applyFill="1" applyBorder="1" applyProtection="1"/>
    <xf numFmtId="165" fontId="34" fillId="3" borderId="0" xfId="6" applyNumberFormat="1" applyFont="1" applyFill="1" applyBorder="1" applyAlignment="1" applyProtection="1">
      <alignment horizontal="left"/>
    </xf>
    <xf numFmtId="0" fontId="35" fillId="0" borderId="21" xfId="5" applyFont="1" applyBorder="1" applyAlignment="1" applyProtection="1">
      <alignment horizontal="center"/>
    </xf>
    <xf numFmtId="1" fontId="140" fillId="0" borderId="10" xfId="5" applyNumberFormat="1" applyFont="1" applyFill="1" applyBorder="1" applyAlignment="1" applyProtection="1">
      <alignment horizontal="center"/>
    </xf>
    <xf numFmtId="1" fontId="35" fillId="0" borderId="10" xfId="5" applyNumberFormat="1" applyFont="1" applyBorder="1" applyAlignment="1" applyProtection="1">
      <alignment horizontal="center"/>
    </xf>
    <xf numFmtId="4" fontId="30" fillId="7" borderId="19" xfId="2" applyNumberFormat="1" applyFont="1" applyFill="1" applyBorder="1" applyAlignment="1" applyProtection="1">
      <alignment horizontal="center" wrapText="1"/>
      <protection locked="0"/>
    </xf>
    <xf numFmtId="0" fontId="27" fillId="0" borderId="0" xfId="2" applyFont="1" applyFill="1" applyBorder="1" applyAlignment="1" applyProtection="1">
      <alignment horizontal="center"/>
    </xf>
    <xf numFmtId="0" fontId="28" fillId="0" borderId="0" xfId="2" applyFont="1" applyFill="1" applyBorder="1" applyAlignment="1" applyProtection="1">
      <alignment horizontal="center" wrapText="1"/>
    </xf>
    <xf numFmtId="0" fontId="34" fillId="0" borderId="0" xfId="5" applyFont="1" applyFill="1" applyBorder="1" applyAlignment="1" applyProtection="1">
      <alignment horizontal="right"/>
    </xf>
    <xf numFmtId="1" fontId="35" fillId="0" borderId="21" xfId="5" applyNumberFormat="1" applyFont="1" applyBorder="1" applyAlignment="1" applyProtection="1">
      <alignment horizontal="center"/>
    </xf>
    <xf numFmtId="1" fontId="35" fillId="0" borderId="0" xfId="5" applyNumberFormat="1" applyFont="1" applyAlignment="1" applyProtection="1">
      <alignment horizontal="center"/>
    </xf>
    <xf numFmtId="165" fontId="40" fillId="0" borderId="77" xfId="6" applyNumberFormat="1" applyFont="1" applyBorder="1" applyAlignment="1" applyProtection="1">
      <alignment vertical="center"/>
    </xf>
    <xf numFmtId="0" fontId="35" fillId="0" borderId="49" xfId="5" applyFont="1" applyFill="1" applyBorder="1" applyAlignment="1" applyProtection="1">
      <alignment vertical="center"/>
    </xf>
    <xf numFmtId="0" fontId="35" fillId="0" borderId="56" xfId="5" applyFont="1" applyFill="1" applyBorder="1" applyAlignment="1" applyProtection="1">
      <alignment horizontal="left" vertical="center"/>
    </xf>
    <xf numFmtId="175" fontId="30" fillId="4" borderId="19" xfId="2" applyNumberFormat="1" applyFont="1" applyFill="1" applyBorder="1" applyAlignment="1" applyProtection="1">
      <alignment horizontal="center" wrapText="1"/>
      <protection locked="0"/>
    </xf>
    <xf numFmtId="175" fontId="30" fillId="4" borderId="7" xfId="2" applyNumberFormat="1" applyFont="1" applyFill="1" applyBorder="1" applyAlignment="1" applyProtection="1">
      <alignment horizontal="center" wrapText="1"/>
      <protection locked="0"/>
    </xf>
    <xf numFmtId="9" fontId="35" fillId="0" borderId="13" xfId="5" applyNumberFormat="1" applyFont="1" applyFill="1" applyBorder="1" applyAlignment="1" applyProtection="1">
      <alignment horizontal="right" vertical="center"/>
    </xf>
    <xf numFmtId="0" fontId="35" fillId="2" borderId="49" xfId="5" applyFont="1" applyFill="1" applyBorder="1" applyAlignment="1" applyProtection="1">
      <alignment vertical="center"/>
    </xf>
    <xf numFmtId="9" fontId="34" fillId="2" borderId="50" xfId="7" applyFont="1" applyFill="1" applyBorder="1" applyAlignment="1" applyProtection="1">
      <alignment vertical="center"/>
    </xf>
    <xf numFmtId="9" fontId="34" fillId="2" borderId="0" xfId="7" applyFont="1" applyFill="1" applyBorder="1" applyAlignment="1" applyProtection="1">
      <alignment vertical="center"/>
    </xf>
    <xf numFmtId="3" fontId="34" fillId="2" borderId="51" xfId="5" applyNumberFormat="1" applyFont="1" applyFill="1" applyBorder="1" applyAlignment="1" applyProtection="1">
      <alignment vertical="center"/>
    </xf>
    <xf numFmtId="0" fontId="35" fillId="2" borderId="52" xfId="5" applyFont="1" applyFill="1" applyBorder="1" applyAlignment="1" applyProtection="1">
      <alignment vertical="center"/>
    </xf>
    <xf numFmtId="9" fontId="34" fillId="2" borderId="53" xfId="7" applyFont="1" applyFill="1" applyBorder="1" applyAlignment="1" applyProtection="1">
      <alignment vertical="center"/>
    </xf>
    <xf numFmtId="9" fontId="34" fillId="2" borderId="98" xfId="7" applyFont="1" applyFill="1" applyBorder="1" applyAlignment="1" applyProtection="1">
      <alignment vertical="center"/>
    </xf>
    <xf numFmtId="3" fontId="34" fillId="2" borderId="54" xfId="5" applyNumberFormat="1" applyFont="1" applyFill="1" applyBorder="1" applyAlignment="1" applyProtection="1">
      <alignment vertical="center"/>
    </xf>
    <xf numFmtId="0" fontId="34" fillId="2" borderId="50" xfId="5" applyFont="1" applyFill="1" applyBorder="1" applyAlignment="1" applyProtection="1">
      <alignment vertical="center"/>
    </xf>
    <xf numFmtId="0" fontId="34" fillId="2" borderId="0" xfId="5" applyFont="1" applyFill="1" applyBorder="1" applyAlignment="1" applyProtection="1">
      <alignment vertical="center"/>
    </xf>
    <xf numFmtId="0" fontId="35" fillId="2" borderId="0" xfId="5" applyFont="1" applyFill="1" applyBorder="1" applyAlignment="1" applyProtection="1">
      <alignment vertical="center"/>
    </xf>
    <xf numFmtId="0" fontId="35" fillId="2" borderId="52" xfId="5" applyFont="1" applyFill="1" applyBorder="1" applyAlignment="1" applyProtection="1"/>
    <xf numFmtId="0" fontId="35" fillId="2" borderId="10" xfId="5" applyFont="1" applyFill="1" applyBorder="1" applyAlignment="1" applyProtection="1"/>
    <xf numFmtId="0" fontId="35" fillId="2" borderId="50" xfId="5" applyFont="1" applyFill="1" applyBorder="1" applyAlignment="1" applyProtection="1">
      <alignment vertical="center"/>
    </xf>
    <xf numFmtId="0" fontId="35" fillId="2" borderId="53" xfId="5" applyFont="1" applyFill="1" applyBorder="1" applyAlignment="1" applyProtection="1">
      <alignment vertical="center"/>
    </xf>
    <xf numFmtId="9" fontId="34" fillId="2" borderId="10" xfId="7" applyFont="1" applyFill="1" applyBorder="1" applyAlignment="1" applyProtection="1">
      <alignment vertical="center"/>
    </xf>
    <xf numFmtId="0" fontId="35" fillId="2" borderId="53" xfId="5" applyFont="1" applyFill="1" applyBorder="1" applyAlignment="1" applyProtection="1"/>
    <xf numFmtId="5" fontId="1" fillId="14" borderId="15" xfId="23" applyNumberFormat="1" applyFont="1" applyFill="1" applyBorder="1" applyAlignment="1" applyProtection="1">
      <alignment horizontal="center"/>
      <protection hidden="1"/>
    </xf>
    <xf numFmtId="5" fontId="1" fillId="14" borderId="10" xfId="23" applyNumberFormat="1" applyFont="1" applyFill="1" applyBorder="1" applyAlignment="1" applyProtection="1">
      <alignment horizontal="center"/>
      <protection hidden="1"/>
    </xf>
    <xf numFmtId="5" fontId="1" fillId="14" borderId="11" xfId="23" applyNumberFormat="1" applyFont="1" applyFill="1" applyBorder="1" applyAlignment="1" applyProtection="1">
      <alignment horizontal="center"/>
      <protection hidden="1"/>
    </xf>
    <xf numFmtId="0" fontId="53" fillId="0" borderId="23" xfId="2" applyFont="1" applyBorder="1" applyAlignment="1" applyProtection="1">
      <alignment horizontal="center" vertical="center"/>
    </xf>
    <xf numFmtId="0" fontId="95" fillId="0" borderId="0" xfId="2" applyFont="1" applyBorder="1" applyAlignment="1">
      <alignment horizontal="center"/>
    </xf>
    <xf numFmtId="0" fontId="96" fillId="0" borderId="0" xfId="2" applyFont="1" applyAlignment="1">
      <alignment horizontal="left"/>
    </xf>
    <xf numFmtId="0" fontId="96" fillId="0" borderId="0" xfId="2" applyFont="1" applyAlignment="1">
      <alignment horizontal="left" vertical="top" wrapText="1"/>
    </xf>
    <xf numFmtId="0" fontId="96" fillId="4" borderId="10" xfId="2" applyFont="1" applyFill="1" applyBorder="1" applyAlignment="1">
      <alignment horizontal="left" vertical="top" wrapText="1"/>
    </xf>
    <xf numFmtId="0" fontId="139" fillId="0" borderId="0" xfId="2" applyFont="1" applyBorder="1" applyAlignment="1">
      <alignment horizontal="center"/>
    </xf>
    <xf numFmtId="0" fontId="97" fillId="0" borderId="0" xfId="2" applyFont="1" applyFill="1" applyAlignment="1">
      <alignment horizontal="justify" vertical="center" wrapText="1"/>
    </xf>
    <xf numFmtId="0" fontId="96" fillId="4" borderId="10" xfId="2" applyFont="1" applyFill="1" applyBorder="1" applyAlignment="1">
      <alignment horizontal="center"/>
    </xf>
    <xf numFmtId="0" fontId="96" fillId="4" borderId="10" xfId="2" applyFont="1" applyFill="1" applyBorder="1" applyAlignment="1">
      <alignment horizontal="left"/>
    </xf>
    <xf numFmtId="0" fontId="96" fillId="0" borderId="0" xfId="2" applyFont="1" applyAlignment="1">
      <alignment horizontal="justify" vertical="top" wrapText="1"/>
    </xf>
    <xf numFmtId="0" fontId="99" fillId="4" borderId="0" xfId="2" applyFont="1" applyFill="1" applyBorder="1" applyAlignment="1">
      <alignment horizontal="left"/>
    </xf>
    <xf numFmtId="174" fontId="99" fillId="4" borderId="0" xfId="2" applyNumberFormat="1" applyFont="1" applyFill="1" applyBorder="1" applyAlignment="1">
      <alignment horizontal="left"/>
    </xf>
    <xf numFmtId="0" fontId="96" fillId="0" borderId="0" xfId="2" applyFont="1" applyFill="1" applyAlignment="1">
      <alignment horizontal="justify" vertical="top" wrapText="1"/>
    </xf>
    <xf numFmtId="0" fontId="96" fillId="0" borderId="0" xfId="2" applyFont="1" applyAlignment="1">
      <alignment horizontal="justify" wrapText="1"/>
    </xf>
    <xf numFmtId="0" fontId="101" fillId="0" borderId="0" xfId="25" applyAlignment="1" applyProtection="1"/>
    <xf numFmtId="0" fontId="55" fillId="4" borderId="8" xfId="2" applyFont="1" applyFill="1" applyBorder="1" applyAlignment="1" applyProtection="1">
      <alignment horizontal="left" vertical="top" wrapText="1"/>
      <protection locked="0"/>
    </xf>
    <xf numFmtId="0" fontId="0" fillId="0" borderId="0" xfId="0" applyAlignment="1">
      <alignment horizontal="left" vertical="top" wrapText="1"/>
    </xf>
    <xf numFmtId="0" fontId="0" fillId="0" borderId="9" xfId="0" applyBorder="1" applyAlignment="1">
      <alignment horizontal="left" vertical="top" wrapText="1"/>
    </xf>
    <xf numFmtId="0" fontId="0" fillId="0" borderId="8" xfId="0" applyBorder="1" applyAlignment="1">
      <alignment horizontal="left" vertical="top" wrapText="1"/>
    </xf>
    <xf numFmtId="0" fontId="57" fillId="0" borderId="0" xfId="2" applyFont="1" applyFill="1" applyBorder="1" applyAlignment="1">
      <alignment horizontal="left" vertical="top" wrapText="1"/>
    </xf>
    <xf numFmtId="0" fontId="57" fillId="0" borderId="9" xfId="2" applyFont="1" applyFill="1" applyBorder="1" applyAlignment="1">
      <alignment horizontal="left" vertical="top" wrapText="1"/>
    </xf>
    <xf numFmtId="0" fontId="57" fillId="0" borderId="10" xfId="2" applyFont="1" applyFill="1" applyBorder="1" applyAlignment="1">
      <alignment horizontal="left" vertical="top" wrapText="1"/>
    </xf>
    <xf numFmtId="0" fontId="57" fillId="0" borderId="11" xfId="2" applyFont="1" applyFill="1" applyBorder="1" applyAlignment="1">
      <alignment horizontal="left" vertical="top" wrapText="1"/>
    </xf>
    <xf numFmtId="0" fontId="55" fillId="4" borderId="16" xfId="2" applyFont="1" applyFill="1" applyBorder="1" applyAlignment="1" applyProtection="1">
      <alignment horizontal="left" vertical="top" wrapText="1"/>
      <protection locked="0"/>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0" xfId="0" applyBorder="1" applyAlignment="1">
      <alignment horizontal="left" vertical="top" wrapText="1"/>
    </xf>
    <xf numFmtId="0" fontId="0" fillId="0" borderId="15"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55" fillId="4" borderId="0" xfId="2" applyFont="1" applyFill="1" applyBorder="1" applyAlignment="1" applyProtection="1">
      <alignment horizontal="left" vertical="top" wrapText="1"/>
      <protection locked="0"/>
    </xf>
    <xf numFmtId="0" fontId="55" fillId="4" borderId="9" xfId="2" applyFont="1" applyFill="1" applyBorder="1" applyAlignment="1" applyProtection="1">
      <alignment horizontal="left" vertical="top" wrapText="1"/>
      <protection locked="0"/>
    </xf>
    <xf numFmtId="0" fontId="53" fillId="0" borderId="29" xfId="2" applyFont="1" applyBorder="1" applyAlignment="1" applyProtection="1">
      <alignment horizontal="center" vertical="center"/>
    </xf>
    <xf numFmtId="0" fontId="53" fillId="0" borderId="23" xfId="2" applyFont="1" applyBorder="1" applyAlignment="1" applyProtection="1">
      <alignment horizontal="center" vertical="center"/>
    </xf>
    <xf numFmtId="0" fontId="55" fillId="4" borderId="17" xfId="2" applyFont="1" applyFill="1" applyBorder="1" applyAlignment="1" applyProtection="1">
      <alignment horizontal="left" vertical="top" wrapText="1"/>
      <protection locked="0"/>
    </xf>
    <xf numFmtId="0" fontId="55" fillId="4" borderId="18" xfId="2" applyFont="1" applyFill="1" applyBorder="1" applyAlignment="1" applyProtection="1">
      <alignment horizontal="left" vertical="top" wrapText="1"/>
      <protection locked="0"/>
    </xf>
    <xf numFmtId="0" fontId="23" fillId="0" borderId="0" xfId="2" applyFont="1" applyBorder="1" applyAlignment="1" applyProtection="1">
      <alignment horizontal="left" vertical="top" wrapText="1"/>
    </xf>
    <xf numFmtId="0" fontId="53" fillId="0" borderId="19" xfId="2" applyFont="1" applyBorder="1" applyAlignment="1" applyProtection="1">
      <alignment horizontal="center" vertical="center"/>
    </xf>
    <xf numFmtId="1" fontId="51" fillId="4" borderId="10" xfId="2" applyNumberFormat="1" applyFont="1" applyFill="1" applyBorder="1" applyAlignment="1" applyProtection="1">
      <alignment horizontal="center"/>
      <protection locked="0"/>
    </xf>
    <xf numFmtId="0" fontId="23" fillId="0" borderId="0" xfId="2" applyFont="1"/>
    <xf numFmtId="0" fontId="56" fillId="0" borderId="10" xfId="4" applyFont="1" applyBorder="1" applyAlignment="1" applyProtection="1">
      <alignment horizontal="left" vertical="top" wrapText="1"/>
    </xf>
    <xf numFmtId="0" fontId="56" fillId="0" borderId="11" xfId="4" applyFont="1" applyBorder="1" applyAlignment="1" applyProtection="1">
      <alignment horizontal="left" vertical="top" wrapText="1"/>
    </xf>
    <xf numFmtId="0" fontId="12" fillId="0" borderId="21" xfId="2" applyFont="1" applyBorder="1" applyAlignment="1" applyProtection="1">
      <alignment horizontal="center"/>
    </xf>
    <xf numFmtId="0" fontId="53" fillId="0" borderId="29" xfId="2" applyFont="1" applyBorder="1" applyAlignment="1" applyProtection="1">
      <alignment horizontal="center" vertical="center" wrapText="1"/>
    </xf>
    <xf numFmtId="0" fontId="53" fillId="0" borderId="23" xfId="2" applyFont="1" applyBorder="1" applyAlignment="1" applyProtection="1">
      <alignment horizontal="center" vertical="center" wrapText="1"/>
    </xf>
    <xf numFmtId="0" fontId="53" fillId="0" borderId="19" xfId="2" applyFont="1" applyBorder="1" applyAlignment="1" applyProtection="1">
      <alignment horizontal="center" vertical="center" wrapText="1"/>
    </xf>
    <xf numFmtId="0" fontId="9" fillId="17" borderId="1" xfId="2" applyFont="1" applyFill="1" applyBorder="1" applyAlignment="1" applyProtection="1">
      <alignment horizontal="center"/>
    </xf>
    <xf numFmtId="0" fontId="9" fillId="17" borderId="2" xfId="2" applyFont="1" applyFill="1" applyBorder="1" applyAlignment="1" applyProtection="1">
      <alignment horizontal="center"/>
    </xf>
    <xf numFmtId="0" fontId="9" fillId="17" borderId="3" xfId="2" applyFont="1" applyFill="1" applyBorder="1" applyAlignment="1" applyProtection="1">
      <alignment horizontal="center"/>
    </xf>
    <xf numFmtId="14" fontId="51" fillId="4" borderId="10" xfId="2" applyNumberFormat="1" applyFont="1" applyFill="1" applyBorder="1" applyAlignment="1" applyProtection="1">
      <alignment horizontal="center"/>
      <protection locked="0"/>
    </xf>
    <xf numFmtId="0" fontId="51" fillId="4" borderId="10" xfId="2" applyFont="1" applyFill="1" applyBorder="1" applyAlignment="1" applyProtection="1">
      <alignment horizontal="left"/>
      <protection locked="0"/>
    </xf>
    <xf numFmtId="0" fontId="51" fillId="4" borderId="0" xfId="2" applyNumberFormat="1" applyFont="1" applyFill="1" applyBorder="1" applyAlignment="1" applyProtection="1">
      <alignment horizontal="center"/>
      <protection locked="0"/>
    </xf>
    <xf numFmtId="0" fontId="23" fillId="0" borderId="0" xfId="2" applyFont="1" applyFill="1" applyBorder="1" applyAlignment="1" applyProtection="1">
      <alignment horizontal="left" vertical="top" wrapText="1"/>
    </xf>
    <xf numFmtId="0" fontId="23" fillId="0" borderId="9" xfId="2" applyFont="1" applyFill="1" applyBorder="1" applyAlignment="1" applyProtection="1">
      <alignment horizontal="left" vertical="top" wrapText="1"/>
    </xf>
    <xf numFmtId="0" fontId="1" fillId="0" borderId="10" xfId="2" applyFill="1" applyBorder="1" applyAlignment="1">
      <alignment horizontal="left" vertical="top" wrapText="1"/>
    </xf>
    <xf numFmtId="0" fontId="1" fillId="0" borderId="0" xfId="2" applyFill="1" applyBorder="1" applyAlignment="1">
      <alignment horizontal="left" vertical="top" wrapText="1"/>
    </xf>
    <xf numFmtId="0" fontId="57" fillId="0" borderId="0" xfId="2" applyFont="1" applyAlignment="1">
      <alignment horizontal="left" vertical="top" wrapText="1"/>
    </xf>
    <xf numFmtId="0" fontId="1" fillId="0" borderId="0" xfId="2" applyAlignment="1">
      <alignment horizontal="left" vertical="top" wrapText="1"/>
    </xf>
    <xf numFmtId="0" fontId="57" fillId="0" borderId="0" xfId="2" applyFont="1" applyBorder="1" applyAlignment="1">
      <alignment horizontal="left" vertical="top" wrapText="1"/>
    </xf>
    <xf numFmtId="0" fontId="57" fillId="0" borderId="9" xfId="2" applyFont="1" applyBorder="1" applyAlignment="1">
      <alignment horizontal="left" vertical="top" wrapText="1"/>
    </xf>
    <xf numFmtId="0" fontId="23" fillId="0" borderId="17" xfId="2" applyFont="1" applyBorder="1" applyAlignment="1" applyProtection="1">
      <alignment horizontal="left" vertical="top" wrapText="1"/>
    </xf>
    <xf numFmtId="0" fontId="23" fillId="0" borderId="9" xfId="2" applyFont="1" applyBorder="1" applyAlignment="1" applyProtection="1">
      <alignment horizontal="left" vertical="top" wrapText="1"/>
    </xf>
    <xf numFmtId="0" fontId="1" fillId="0" borderId="0" xfId="2" applyBorder="1" applyAlignment="1">
      <alignment horizontal="left" vertical="top" wrapText="1"/>
    </xf>
    <xf numFmtId="0" fontId="54" fillId="0" borderId="0" xfId="2" applyFont="1" applyBorder="1" applyAlignment="1" applyProtection="1">
      <alignment horizontal="left" wrapText="1"/>
    </xf>
    <xf numFmtId="0" fontId="54" fillId="0" borderId="9" xfId="2" applyFont="1" applyBorder="1" applyAlignment="1" applyProtection="1">
      <alignment horizontal="left" wrapText="1"/>
    </xf>
    <xf numFmtId="0" fontId="54" fillId="0" borderId="0" xfId="2" applyFont="1" applyBorder="1" applyAlignment="1" applyProtection="1">
      <alignment horizontal="left" vertical="top" wrapText="1"/>
    </xf>
    <xf numFmtId="0" fontId="54" fillId="0" borderId="9" xfId="2" applyFont="1" applyBorder="1" applyAlignment="1" applyProtection="1">
      <alignment horizontal="left" vertical="top" wrapText="1"/>
    </xf>
    <xf numFmtId="0" fontId="102" fillId="0" borderId="0" xfId="2" applyFont="1" applyBorder="1" applyAlignment="1" applyProtection="1">
      <alignment horizontal="left" vertical="top" wrapText="1"/>
    </xf>
    <xf numFmtId="0" fontId="101" fillId="0" borderId="0" xfId="25" applyAlignment="1">
      <alignment horizontal="left" vertical="top" wrapText="1"/>
    </xf>
    <xf numFmtId="0" fontId="101" fillId="0" borderId="9" xfId="25" applyBorder="1" applyAlignment="1">
      <alignment horizontal="left" vertical="top" wrapText="1"/>
    </xf>
    <xf numFmtId="0" fontId="57" fillId="0" borderId="10" xfId="2" applyFont="1" applyBorder="1" applyAlignment="1">
      <alignment horizontal="left" vertical="top" wrapText="1"/>
    </xf>
    <xf numFmtId="0" fontId="57" fillId="0" borderId="11" xfId="2" applyFont="1" applyBorder="1" applyAlignment="1">
      <alignment horizontal="left" vertical="top" wrapText="1"/>
    </xf>
    <xf numFmtId="0" fontId="54" fillId="0" borderId="0" xfId="2" applyFont="1" applyBorder="1" applyAlignment="1" applyProtection="1">
      <alignment horizontal="left" vertical="center" wrapText="1"/>
    </xf>
    <xf numFmtId="0" fontId="54" fillId="0" borderId="9" xfId="2" applyFont="1" applyBorder="1" applyAlignment="1" applyProtection="1">
      <alignment horizontal="left" vertical="center" wrapText="1"/>
    </xf>
    <xf numFmtId="0" fontId="110" fillId="0" borderId="0" xfId="2" applyFont="1" applyBorder="1" applyAlignment="1" applyProtection="1">
      <alignment horizontal="center" wrapText="1"/>
    </xf>
    <xf numFmtId="0" fontId="110" fillId="0" borderId="9" xfId="2" applyFont="1" applyBorder="1" applyAlignment="1" applyProtection="1">
      <alignment horizontal="center" wrapText="1"/>
    </xf>
    <xf numFmtId="0" fontId="0" fillId="0" borderId="0" xfId="2" applyFont="1" applyAlignment="1">
      <alignment wrapText="1"/>
    </xf>
    <xf numFmtId="0" fontId="103" fillId="0" borderId="0" xfId="2" applyFont="1" applyAlignment="1">
      <alignment wrapText="1"/>
    </xf>
    <xf numFmtId="0" fontId="82" fillId="0" borderId="0" xfId="0" applyFont="1" applyAlignment="1"/>
    <xf numFmtId="0" fontId="55" fillId="4" borderId="16" xfId="2" applyFont="1" applyFill="1" applyBorder="1" applyAlignment="1" applyProtection="1">
      <alignment horizontal="left"/>
      <protection locked="0"/>
    </xf>
    <xf numFmtId="0" fontId="0" fillId="0" borderId="17" xfId="0" applyBorder="1" applyAlignment="1"/>
    <xf numFmtId="0" fontId="0" fillId="0" borderId="18" xfId="0" applyBorder="1" applyAlignment="1"/>
    <xf numFmtId="0" fontId="0" fillId="0" borderId="8" xfId="0" applyBorder="1" applyAlignment="1"/>
    <xf numFmtId="0" fontId="0" fillId="0" borderId="0" xfId="0" applyAlignment="1"/>
    <xf numFmtId="0" fontId="0" fillId="0" borderId="9" xfId="0" applyBorder="1" applyAlignment="1"/>
    <xf numFmtId="0" fontId="0" fillId="0" borderId="15" xfId="0" applyBorder="1" applyAlignment="1"/>
    <xf numFmtId="0" fontId="0" fillId="0" borderId="10" xfId="0" applyBorder="1" applyAlignment="1"/>
    <xf numFmtId="0" fontId="0" fillId="0" borderId="11" xfId="0" applyBorder="1" applyAlignment="1"/>
    <xf numFmtId="0" fontId="55" fillId="4" borderId="8" xfId="2" applyFont="1" applyFill="1" applyBorder="1" applyAlignment="1" applyProtection="1">
      <alignment horizontal="left"/>
      <protection locked="0"/>
    </xf>
    <xf numFmtId="0" fontId="0" fillId="0" borderId="0" xfId="0" applyAlignment="1">
      <alignment horizontal="left"/>
    </xf>
    <xf numFmtId="0" fontId="0" fillId="0" borderId="9" xfId="0" applyBorder="1" applyAlignment="1">
      <alignment horizontal="left"/>
    </xf>
    <xf numFmtId="0" fontId="0" fillId="0" borderId="8" xfId="0" applyBorder="1" applyAlignment="1">
      <alignment horizontal="left"/>
    </xf>
    <xf numFmtId="0" fontId="0" fillId="0" borderId="15" xfId="0" applyBorder="1" applyAlignment="1">
      <alignment horizontal="left"/>
    </xf>
    <xf numFmtId="0" fontId="0" fillId="0" borderId="10" xfId="0" applyBorder="1" applyAlignment="1">
      <alignment horizontal="left"/>
    </xf>
    <xf numFmtId="0" fontId="0" fillId="0" borderId="11" xfId="0" applyBorder="1" applyAlignment="1">
      <alignment horizontal="left"/>
    </xf>
    <xf numFmtId="0" fontId="0" fillId="0" borderId="17" xfId="0" applyBorder="1" applyAlignment="1">
      <alignment horizontal="left"/>
    </xf>
    <xf numFmtId="0" fontId="0" fillId="0" borderId="18" xfId="0" applyBorder="1" applyAlignment="1">
      <alignment horizontal="left"/>
    </xf>
    <xf numFmtId="0" fontId="36" fillId="0" borderId="0" xfId="5" applyFont="1" applyFill="1" applyBorder="1" applyAlignment="1" applyProtection="1">
      <alignment horizontal="center" wrapText="1"/>
    </xf>
    <xf numFmtId="0" fontId="37" fillId="0" borderId="0" xfId="5" applyFont="1" applyFill="1" applyBorder="1" applyAlignment="1">
      <alignment horizontal="center" wrapText="1"/>
    </xf>
    <xf numFmtId="0" fontId="137" fillId="5" borderId="20" xfId="5" applyFont="1" applyFill="1" applyBorder="1" applyAlignment="1" applyProtection="1">
      <alignment horizontal="center" vertical="center" wrapText="1"/>
    </xf>
    <xf numFmtId="0" fontId="94" fillId="5" borderId="21" xfId="5" applyFont="1" applyFill="1" applyBorder="1" applyAlignment="1" applyProtection="1">
      <alignment horizontal="center" vertical="center" wrapText="1"/>
    </xf>
    <xf numFmtId="0" fontId="94" fillId="5" borderId="22" xfId="5" applyFont="1" applyFill="1" applyBorder="1" applyAlignment="1" applyProtection="1">
      <alignment horizontal="center" vertical="center" wrapText="1"/>
    </xf>
    <xf numFmtId="0" fontId="35" fillId="45" borderId="20" xfId="5" applyFont="1" applyFill="1" applyBorder="1" applyAlignment="1" applyProtection="1">
      <alignment horizontal="center" vertical="center" wrapText="1"/>
    </xf>
    <xf numFmtId="0" fontId="35" fillId="45" borderId="21" xfId="5" applyFont="1" applyFill="1" applyBorder="1" applyAlignment="1" applyProtection="1">
      <alignment horizontal="center" vertical="center" wrapText="1"/>
    </xf>
    <xf numFmtId="0" fontId="35" fillId="45" borderId="22" xfId="5" applyFont="1" applyFill="1" applyBorder="1" applyAlignment="1" applyProtection="1">
      <alignment horizontal="center" vertical="center" wrapText="1"/>
    </xf>
    <xf numFmtId="3" fontId="41" fillId="0" borderId="43" xfId="5" applyNumberFormat="1" applyFont="1" applyBorder="1" applyAlignment="1" applyProtection="1">
      <alignment horizontal="center"/>
    </xf>
    <xf numFmtId="3" fontId="41" fillId="0" borderId="2" xfId="5" applyNumberFormat="1" applyFont="1" applyBorder="1" applyAlignment="1" applyProtection="1">
      <alignment horizontal="center"/>
    </xf>
    <xf numFmtId="3" fontId="41" fillId="0" borderId="44" xfId="5" applyNumberFormat="1" applyFont="1" applyBorder="1" applyAlignment="1" applyProtection="1">
      <alignment horizontal="center"/>
    </xf>
    <xf numFmtId="0" fontId="35" fillId="0" borderId="43" xfId="5" applyFont="1" applyFill="1" applyBorder="1" applyAlignment="1" applyProtection="1">
      <alignment horizontal="center"/>
    </xf>
    <xf numFmtId="0" fontId="35" fillId="0" borderId="2" xfId="5" applyFont="1" applyFill="1" applyBorder="1" applyAlignment="1" applyProtection="1">
      <alignment horizontal="center"/>
    </xf>
    <xf numFmtId="0" fontId="35" fillId="0" borderId="44" xfId="5" applyFont="1" applyFill="1" applyBorder="1" applyAlignment="1" applyProtection="1">
      <alignment horizontal="center"/>
    </xf>
    <xf numFmtId="0" fontId="30" fillId="4" borderId="20" xfId="2" applyNumberFormat="1" applyFont="1" applyFill="1" applyBorder="1" applyAlignment="1" applyProtection="1">
      <alignment horizontal="center" wrapText="1"/>
      <protection locked="0"/>
    </xf>
    <xf numFmtId="0" fontId="30" fillId="4" borderId="21" xfId="2" applyNumberFormat="1" applyFont="1" applyFill="1" applyBorder="1" applyAlignment="1" applyProtection="1">
      <alignment horizontal="center" wrapText="1"/>
      <protection locked="0"/>
    </xf>
    <xf numFmtId="0" fontId="30" fillId="4" borderId="22" xfId="2" applyNumberFormat="1" applyFont="1" applyFill="1" applyBorder="1" applyAlignment="1" applyProtection="1">
      <alignment horizontal="center" wrapText="1"/>
      <protection locked="0"/>
    </xf>
    <xf numFmtId="14" fontId="30" fillId="4" borderId="20" xfId="2" applyNumberFormat="1" applyFont="1" applyFill="1" applyBorder="1" applyAlignment="1" applyProtection="1">
      <alignment horizontal="left" wrapText="1"/>
      <protection locked="0"/>
    </xf>
    <xf numFmtId="14" fontId="30" fillId="4" borderId="22" xfId="2" applyNumberFormat="1" applyFont="1" applyFill="1" applyBorder="1" applyAlignment="1" applyProtection="1">
      <alignment horizontal="left" wrapText="1"/>
      <protection locked="0"/>
    </xf>
    <xf numFmtId="0" fontId="29" fillId="0" borderId="10" xfId="2" applyFont="1" applyFill="1" applyBorder="1" applyAlignment="1" applyProtection="1">
      <alignment horizontal="center" wrapText="1"/>
    </xf>
    <xf numFmtId="0" fontId="29" fillId="6" borderId="20" xfId="2" applyFont="1" applyFill="1" applyBorder="1" applyAlignment="1" applyProtection="1">
      <alignment horizontal="center" wrapText="1"/>
    </xf>
    <xf numFmtId="0" fontId="29" fillId="6" borderId="22" xfId="2" applyFont="1" applyFill="1" applyBorder="1" applyAlignment="1" applyProtection="1">
      <alignment horizontal="center" wrapText="1"/>
    </xf>
    <xf numFmtId="0" fontId="24" fillId="2" borderId="0" xfId="2" applyFont="1" applyFill="1" applyBorder="1" applyAlignment="1">
      <alignment horizontal="center" vertical="center"/>
    </xf>
    <xf numFmtId="0" fontId="89" fillId="0" borderId="10" xfId="5" applyFont="1" applyFill="1" applyBorder="1" applyAlignment="1" applyProtection="1">
      <alignment horizontal="left" wrapText="1"/>
    </xf>
    <xf numFmtId="0" fontId="136" fillId="0" borderId="0" xfId="5" applyFont="1" applyBorder="1" applyAlignment="1" applyProtection="1">
      <alignment horizontal="center"/>
    </xf>
    <xf numFmtId="0" fontId="35" fillId="0" borderId="0" xfId="5" applyFont="1" applyBorder="1" applyAlignment="1" applyProtection="1">
      <alignment horizontal="center" vertical="center" wrapText="1"/>
    </xf>
    <xf numFmtId="0" fontId="35" fillId="0" borderId="10" xfId="5" applyFont="1" applyBorder="1" applyAlignment="1" applyProtection="1">
      <alignment horizontal="center" vertical="center" wrapText="1"/>
    </xf>
    <xf numFmtId="0" fontId="35" fillId="0" borderId="56" xfId="5" applyFont="1" applyFill="1" applyBorder="1" applyAlignment="1" applyProtection="1">
      <alignment horizontal="left" vertical="center"/>
    </xf>
    <xf numFmtId="0" fontId="35" fillId="0" borderId="57" xfId="5" applyFont="1" applyFill="1" applyBorder="1" applyAlignment="1" applyProtection="1">
      <alignment horizontal="left" vertical="center"/>
    </xf>
    <xf numFmtId="0" fontId="34" fillId="9" borderId="15" xfId="5" applyFont="1" applyFill="1" applyBorder="1" applyAlignment="1" applyProtection="1">
      <alignment horizontal="center" vertical="center"/>
    </xf>
    <xf numFmtId="0" fontId="34" fillId="9" borderId="10" xfId="5" applyFont="1" applyFill="1" applyBorder="1" applyAlignment="1" applyProtection="1">
      <alignment horizontal="center" vertical="center"/>
    </xf>
    <xf numFmtId="0" fontId="34" fillId="9" borderId="11" xfId="5" applyFont="1" applyFill="1" applyBorder="1" applyAlignment="1" applyProtection="1">
      <alignment horizontal="center" vertical="center"/>
    </xf>
    <xf numFmtId="0" fontId="141" fillId="0" borderId="20" xfId="5" applyFont="1" applyFill="1" applyBorder="1" applyAlignment="1" applyProtection="1">
      <alignment horizontal="center" wrapText="1"/>
    </xf>
    <xf numFmtId="0" fontId="141" fillId="0" borderId="21" xfId="5" applyFont="1" applyFill="1" applyBorder="1" applyAlignment="1" applyProtection="1">
      <alignment horizontal="center" wrapText="1"/>
    </xf>
    <xf numFmtId="0" fontId="141" fillId="0" borderId="22" xfId="5" applyFont="1" applyFill="1" applyBorder="1" applyAlignment="1" applyProtection="1">
      <alignment horizontal="center" wrapText="1"/>
    </xf>
    <xf numFmtId="0" fontId="23" fillId="2" borderId="20" xfId="1" applyFont="1" applyFill="1" applyBorder="1" applyAlignment="1" applyProtection="1">
      <alignment horizontal="center"/>
    </xf>
    <xf numFmtId="0" fontId="23" fillId="2" borderId="22" xfId="1" applyFont="1" applyFill="1" applyBorder="1" applyAlignment="1" applyProtection="1">
      <alignment horizontal="center"/>
    </xf>
    <xf numFmtId="0" fontId="23" fillId="2" borderId="20" xfId="1" applyFont="1" applyFill="1" applyBorder="1" applyProtection="1"/>
    <xf numFmtId="0" fontId="23" fillId="2" borderId="21" xfId="1" applyFont="1" applyFill="1" applyBorder="1" applyProtection="1"/>
    <xf numFmtId="0" fontId="23" fillId="2" borderId="22" xfId="1" applyFont="1" applyFill="1" applyBorder="1" applyProtection="1"/>
    <xf numFmtId="0" fontId="53" fillId="19" borderId="1" xfId="0" applyFont="1" applyFill="1" applyBorder="1" applyAlignment="1" applyProtection="1">
      <alignment horizontal="center"/>
    </xf>
    <xf numFmtId="0" fontId="53" fillId="19" borderId="2" xfId="0" applyFont="1" applyFill="1" applyBorder="1" applyAlignment="1" applyProtection="1">
      <alignment horizontal="center"/>
    </xf>
    <xf numFmtId="0" fontId="53" fillId="19" borderId="3" xfId="0" applyFont="1" applyFill="1" applyBorder="1" applyAlignment="1" applyProtection="1">
      <alignment horizontal="center"/>
    </xf>
    <xf numFmtId="0" fontId="113" fillId="0" borderId="1" xfId="0" applyFont="1" applyFill="1" applyBorder="1" applyAlignment="1" applyProtection="1">
      <alignment horizontal="center"/>
    </xf>
    <xf numFmtId="0" fontId="113" fillId="0" borderId="2" xfId="0" applyFont="1" applyFill="1" applyBorder="1" applyAlignment="1" applyProtection="1">
      <alignment horizontal="center"/>
    </xf>
    <xf numFmtId="0" fontId="113" fillId="0" borderId="3" xfId="0" applyFont="1" applyFill="1" applyBorder="1" applyAlignment="1" applyProtection="1">
      <alignment horizontal="center"/>
    </xf>
    <xf numFmtId="0" fontId="12" fillId="2" borderId="1" xfId="0" applyFont="1" applyFill="1" applyBorder="1" applyAlignment="1" applyProtection="1">
      <alignment horizontal="center" wrapText="1"/>
    </xf>
    <xf numFmtId="0" fontId="12" fillId="2" borderId="2" xfId="0" applyFont="1" applyFill="1" applyBorder="1" applyAlignment="1" applyProtection="1">
      <alignment horizontal="center" wrapText="1"/>
    </xf>
    <xf numFmtId="0" fontId="12" fillId="2" borderId="44" xfId="0" applyFont="1" applyFill="1" applyBorder="1" applyAlignment="1" applyProtection="1">
      <alignment horizontal="center" wrapText="1"/>
    </xf>
    <xf numFmtId="0" fontId="12" fillId="0" borderId="10" xfId="0" applyFont="1" applyBorder="1" applyAlignment="1" applyProtection="1">
      <alignment horizontal="center" wrapText="1"/>
    </xf>
    <xf numFmtId="0" fontId="128" fillId="0" borderId="0" xfId="0" applyFont="1" applyFill="1" applyBorder="1" applyAlignment="1" applyProtection="1">
      <alignment horizontal="center" wrapText="1"/>
      <protection locked="0"/>
    </xf>
    <xf numFmtId="0" fontId="9" fillId="14" borderId="1" xfId="0" applyFont="1" applyFill="1" applyBorder="1" applyAlignment="1" applyProtection="1">
      <alignment horizontal="center"/>
    </xf>
    <xf numFmtId="0" fontId="9" fillId="14" borderId="2" xfId="0" applyFont="1" applyFill="1" applyBorder="1" applyAlignment="1" applyProtection="1">
      <alignment horizontal="center"/>
    </xf>
    <xf numFmtId="0" fontId="9" fillId="14" borderId="3" xfId="0" applyFont="1" applyFill="1" applyBorder="1" applyAlignment="1" applyProtection="1">
      <alignment horizontal="center"/>
    </xf>
    <xf numFmtId="0" fontId="12" fillId="2" borderId="3" xfId="0" applyFont="1" applyFill="1" applyBorder="1" applyAlignment="1" applyProtection="1">
      <alignment horizontal="center" wrapText="1"/>
    </xf>
    <xf numFmtId="0" fontId="12" fillId="2" borderId="1" xfId="0" applyFont="1" applyFill="1" applyBorder="1" applyAlignment="1" applyProtection="1">
      <alignment horizontal="center" wrapText="1"/>
      <protection locked="0"/>
    </xf>
    <xf numFmtId="0" fontId="12" fillId="2" borderId="3" xfId="0" applyFont="1" applyFill="1" applyBorder="1" applyAlignment="1" applyProtection="1">
      <alignment horizontal="center" wrapText="1"/>
      <protection locked="0"/>
    </xf>
    <xf numFmtId="0" fontId="54" fillId="0" borderId="1" xfId="0" applyFont="1" applyBorder="1" applyAlignment="1">
      <alignment horizontal="center"/>
    </xf>
    <xf numFmtId="0" fontId="54" fillId="0" borderId="3" xfId="0" applyFont="1" applyBorder="1" applyAlignment="1">
      <alignment horizontal="center"/>
    </xf>
    <xf numFmtId="0" fontId="27" fillId="0" borderId="61" xfId="0" applyFont="1" applyFill="1" applyBorder="1" applyAlignment="1" applyProtection="1">
      <alignment horizontal="center" wrapText="1"/>
      <protection locked="0"/>
    </xf>
    <xf numFmtId="0" fontId="27" fillId="0" borderId="63" xfId="0" applyFont="1" applyFill="1" applyBorder="1" applyAlignment="1" applyProtection="1">
      <alignment horizontal="center" wrapText="1"/>
      <protection locked="0"/>
    </xf>
    <xf numFmtId="0" fontId="90" fillId="4" borderId="52" xfId="5" applyFont="1" applyFill="1" applyBorder="1" applyAlignment="1" applyProtection="1">
      <alignment horizontal="left" indent="1"/>
      <protection locked="0"/>
    </xf>
    <xf numFmtId="0" fontId="90" fillId="4" borderId="10" xfId="5" applyFont="1" applyFill="1" applyBorder="1" applyAlignment="1" applyProtection="1">
      <alignment horizontal="left" indent="1"/>
      <protection locked="0"/>
    </xf>
    <xf numFmtId="0" fontId="4" fillId="3" borderId="29" xfId="17" applyFont="1" applyFill="1" applyBorder="1" applyAlignment="1" applyProtection="1">
      <alignment horizontal="center" wrapText="1"/>
      <protection hidden="1"/>
    </xf>
    <xf numFmtId="0" fontId="4" fillId="3" borderId="19" xfId="17" applyFont="1" applyFill="1" applyBorder="1" applyAlignment="1" applyProtection="1">
      <alignment horizontal="center" wrapText="1"/>
      <protection hidden="1"/>
    </xf>
    <xf numFmtId="0" fontId="4" fillId="3" borderId="21" xfId="17" applyFont="1" applyFill="1" applyBorder="1" applyAlignment="1" applyProtection="1">
      <alignment horizontal="center"/>
      <protection hidden="1"/>
    </xf>
    <xf numFmtId="0" fontId="4" fillId="3" borderId="17" xfId="17" applyFont="1" applyFill="1" applyBorder="1" applyAlignment="1" applyProtection="1">
      <alignment horizontal="center"/>
      <protection hidden="1"/>
    </xf>
    <xf numFmtId="0" fontId="4" fillId="3" borderId="18" xfId="17" applyFont="1" applyFill="1" applyBorder="1" applyAlignment="1" applyProtection="1">
      <alignment horizontal="center"/>
      <protection hidden="1"/>
    </xf>
    <xf numFmtId="0" fontId="72" fillId="3" borderId="49" xfId="5" applyFont="1" applyFill="1" applyBorder="1" applyAlignment="1" applyProtection="1">
      <alignment horizontal="left" vertical="top" wrapText="1" indent="1"/>
      <protection hidden="1"/>
    </xf>
    <xf numFmtId="0" fontId="72" fillId="3" borderId="0" xfId="5" applyFont="1" applyFill="1" applyBorder="1" applyAlignment="1" applyProtection="1">
      <alignment horizontal="left" vertical="top" wrapText="1" indent="1"/>
      <protection hidden="1"/>
    </xf>
    <xf numFmtId="0" fontId="67" fillId="3" borderId="2" xfId="17" applyFont="1" applyFill="1" applyBorder="1" applyAlignment="1" applyProtection="1">
      <alignment horizontal="left" vertical="center" wrapText="1"/>
      <protection hidden="1"/>
    </xf>
    <xf numFmtId="0" fontId="67" fillId="3" borderId="3" xfId="17" applyFont="1" applyFill="1" applyBorder="1" applyAlignment="1" applyProtection="1">
      <alignment horizontal="left" vertical="center" wrapText="1"/>
      <protection hidden="1"/>
    </xf>
    <xf numFmtId="49" fontId="67" fillId="4" borderId="62" xfId="17" applyNumberFormat="1" applyFont="1" applyFill="1" applyBorder="1" applyAlignment="1" applyProtection="1">
      <alignment horizontal="left" vertical="center"/>
      <protection locked="0"/>
    </xf>
    <xf numFmtId="0" fontId="67" fillId="4" borderId="62" xfId="17" applyFont="1" applyFill="1" applyBorder="1" applyAlignment="1" applyProtection="1">
      <alignment horizontal="left" vertical="center"/>
      <protection locked="0"/>
    </xf>
    <xf numFmtId="0" fontId="72" fillId="3" borderId="49" xfId="5" applyFont="1" applyFill="1" applyBorder="1" applyAlignment="1" applyProtection="1">
      <alignment horizontal="left" vertical="center" indent="1"/>
      <protection hidden="1"/>
    </xf>
    <xf numFmtId="0" fontId="72" fillId="3" borderId="0" xfId="5" applyFont="1" applyFill="1" applyBorder="1" applyAlignment="1" applyProtection="1">
      <alignment horizontal="left" vertical="center" indent="1"/>
      <protection hidden="1"/>
    </xf>
    <xf numFmtId="0" fontId="75" fillId="3" borderId="49" xfId="17" applyFont="1" applyFill="1" applyBorder="1" applyAlignment="1" applyProtection="1">
      <alignment horizontal="center"/>
      <protection hidden="1"/>
    </xf>
    <xf numFmtId="0" fontId="75" fillId="3" borderId="0" xfId="17" applyFont="1" applyFill="1" applyBorder="1" applyAlignment="1" applyProtection="1">
      <alignment horizontal="center"/>
      <protection hidden="1"/>
    </xf>
    <xf numFmtId="0" fontId="4" fillId="3" borderId="20" xfId="17" applyFont="1" applyFill="1" applyBorder="1" applyAlignment="1" applyProtection="1">
      <alignment horizontal="center"/>
      <protection hidden="1"/>
    </xf>
    <xf numFmtId="0" fontId="4" fillId="3" borderId="22" xfId="17" applyFont="1" applyFill="1" applyBorder="1" applyAlignment="1" applyProtection="1">
      <alignment horizontal="center"/>
      <protection hidden="1"/>
    </xf>
    <xf numFmtId="0" fontId="5" fillId="3" borderId="49" xfId="17" applyFont="1" applyFill="1" applyBorder="1" applyAlignment="1" applyProtection="1">
      <alignment horizontal="left" wrapText="1" indent="1"/>
      <protection hidden="1"/>
    </xf>
    <xf numFmtId="0" fontId="5" fillId="3" borderId="0" xfId="17" applyFont="1" applyFill="1" applyBorder="1" applyAlignment="1" applyProtection="1">
      <alignment horizontal="left" wrapText="1" indent="1"/>
      <protection hidden="1"/>
    </xf>
    <xf numFmtId="0" fontId="84" fillId="3" borderId="10" xfId="17" applyFont="1" applyFill="1" applyBorder="1" applyAlignment="1" applyProtection="1">
      <alignment horizontal="left" vertical="top" wrapText="1"/>
      <protection hidden="1"/>
    </xf>
    <xf numFmtId="0" fontId="86" fillId="0" borderId="0" xfId="17" applyFont="1" applyBorder="1"/>
    <xf numFmtId="0" fontId="5" fillId="0" borderId="49" xfId="17" applyFont="1" applyFill="1" applyBorder="1" applyAlignment="1" applyProtection="1">
      <alignment horizontal="left" wrapText="1"/>
      <protection hidden="1"/>
    </xf>
    <xf numFmtId="0" fontId="5" fillId="0" borderId="0" xfId="17" applyFont="1" applyFill="1" applyBorder="1" applyAlignment="1" applyProtection="1">
      <alignment horizontal="left" wrapText="1"/>
      <protection hidden="1"/>
    </xf>
    <xf numFmtId="0" fontId="2" fillId="35" borderId="29" xfId="17" applyFont="1" applyFill="1" applyBorder="1" applyAlignment="1" applyProtection="1">
      <alignment horizontal="center"/>
      <protection hidden="1"/>
    </xf>
    <xf numFmtId="0" fontId="2" fillId="36" borderId="7" xfId="17" applyFont="1" applyFill="1" applyBorder="1" applyAlignment="1" applyProtection="1">
      <alignment horizontal="center"/>
      <protection hidden="1"/>
    </xf>
    <xf numFmtId="0" fontId="2" fillId="37" borderId="29" xfId="17" applyFont="1" applyFill="1" applyBorder="1" applyAlignment="1" applyProtection="1">
      <alignment horizontal="center"/>
      <protection hidden="1"/>
    </xf>
    <xf numFmtId="0" fontId="72" fillId="0" borderId="0" xfId="5" applyFont="1" applyFill="1" applyBorder="1" applyAlignment="1" applyProtection="1">
      <alignment horizontal="left" vertical="top" wrapText="1" indent="1"/>
      <protection hidden="1"/>
    </xf>
    <xf numFmtId="0" fontId="4" fillId="14" borderId="29" xfId="17" applyFont="1" applyFill="1" applyBorder="1" applyAlignment="1" applyProtection="1">
      <alignment horizontal="center"/>
      <protection hidden="1"/>
    </xf>
    <xf numFmtId="0" fontId="4" fillId="14" borderId="19" xfId="17" applyFont="1" applyFill="1" applyBorder="1" applyAlignment="1" applyProtection="1">
      <alignment horizontal="center"/>
      <protection hidden="1"/>
    </xf>
    <xf numFmtId="0" fontId="4" fillId="14" borderId="20" xfId="17" applyFont="1" applyFill="1" applyBorder="1" applyAlignment="1" applyProtection="1">
      <alignment horizontal="center"/>
      <protection hidden="1"/>
    </xf>
    <xf numFmtId="0" fontId="4" fillId="14" borderId="21" xfId="17" applyFont="1" applyFill="1" applyBorder="1" applyAlignment="1" applyProtection="1">
      <alignment horizontal="center"/>
      <protection hidden="1"/>
    </xf>
    <xf numFmtId="0" fontId="4" fillId="14" borderId="22" xfId="17" applyFont="1" applyFill="1" applyBorder="1" applyAlignment="1" applyProtection="1">
      <alignment horizontal="center"/>
      <protection hidden="1"/>
    </xf>
    <xf numFmtId="0" fontId="88" fillId="5" borderId="29" xfId="17" applyFont="1" applyFill="1" applyBorder="1" applyAlignment="1" applyProtection="1">
      <alignment horizontal="center" vertical="center" textRotation="90"/>
      <protection hidden="1"/>
    </xf>
    <xf numFmtId="0" fontId="88" fillId="5" borderId="23" xfId="17" applyFont="1" applyFill="1" applyBorder="1" applyAlignment="1" applyProtection="1">
      <alignment horizontal="center" vertical="center" textRotation="90"/>
      <protection hidden="1"/>
    </xf>
    <xf numFmtId="0" fontId="88" fillId="5" borderId="19" xfId="17" applyFont="1" applyFill="1" applyBorder="1" applyAlignment="1" applyProtection="1">
      <alignment horizontal="center" vertical="center" textRotation="90"/>
      <protection hidden="1"/>
    </xf>
    <xf numFmtId="0" fontId="2" fillId="40" borderId="29" xfId="17" applyFont="1" applyFill="1" applyBorder="1" applyAlignment="1" applyProtection="1">
      <alignment horizontal="center"/>
      <protection hidden="1"/>
    </xf>
    <xf numFmtId="0" fontId="2" fillId="40" borderId="7" xfId="17" applyFont="1" applyFill="1" applyBorder="1" applyAlignment="1" applyProtection="1">
      <alignment horizontal="center"/>
      <protection hidden="1"/>
    </xf>
    <xf numFmtId="0" fontId="88" fillId="42" borderId="18" xfId="17" applyFont="1" applyFill="1" applyBorder="1" applyAlignment="1" applyProtection="1">
      <alignment horizontal="center" vertical="center" textRotation="90"/>
      <protection hidden="1"/>
    </xf>
    <xf numFmtId="0" fontId="88" fillId="42" borderId="9" xfId="17" applyFont="1" applyFill="1" applyBorder="1" applyAlignment="1" applyProtection="1">
      <alignment horizontal="center" vertical="center" textRotation="90"/>
      <protection hidden="1"/>
    </xf>
    <xf numFmtId="0" fontId="2" fillId="36" borderId="29" xfId="17" applyFont="1" applyFill="1" applyBorder="1" applyAlignment="1" applyProtection="1">
      <alignment horizontal="center"/>
      <protection hidden="1"/>
    </xf>
    <xf numFmtId="0" fontId="5" fillId="4" borderId="52" xfId="17" applyFont="1" applyFill="1" applyBorder="1" applyAlignment="1" applyProtection="1">
      <alignment horizontal="left" indent="1"/>
      <protection locked="0"/>
    </xf>
    <xf numFmtId="0" fontId="5" fillId="4" borderId="10" xfId="17" applyFont="1" applyFill="1" applyBorder="1" applyAlignment="1" applyProtection="1">
      <alignment horizontal="left" indent="1"/>
      <protection locked="0"/>
    </xf>
    <xf numFmtId="0" fontId="86" fillId="0" borderId="0" xfId="17" applyFont="1" applyFill="1" applyBorder="1"/>
    <xf numFmtId="0" fontId="2" fillId="0" borderId="0" xfId="17" applyFont="1" applyFill="1" applyBorder="1" applyAlignment="1" applyProtection="1">
      <alignment horizontal="center"/>
      <protection hidden="1"/>
    </xf>
    <xf numFmtId="0" fontId="88" fillId="42" borderId="18" xfId="0" applyFont="1" applyFill="1" applyBorder="1" applyAlignment="1" applyProtection="1">
      <alignment horizontal="center" vertical="center" textRotation="90"/>
      <protection hidden="1"/>
    </xf>
    <xf numFmtId="0" fontId="88" fillId="42" borderId="9" xfId="0" applyFont="1" applyFill="1" applyBorder="1" applyAlignment="1" applyProtection="1">
      <alignment horizontal="center" vertical="center" textRotation="90"/>
      <protection hidden="1"/>
    </xf>
    <xf numFmtId="0" fontId="88" fillId="5" borderId="29" xfId="0" applyFont="1" applyFill="1" applyBorder="1" applyAlignment="1" applyProtection="1">
      <alignment horizontal="center" vertical="center" textRotation="90"/>
      <protection hidden="1"/>
    </xf>
    <xf numFmtId="0" fontId="88" fillId="5" borderId="23" xfId="0" applyFont="1" applyFill="1" applyBorder="1" applyAlignment="1" applyProtection="1">
      <alignment horizontal="center" vertical="center" textRotation="90"/>
      <protection hidden="1"/>
    </xf>
    <xf numFmtId="0" fontId="88" fillId="5" borderId="19" xfId="0" applyFont="1" applyFill="1" applyBorder="1" applyAlignment="1" applyProtection="1">
      <alignment horizontal="center" vertical="center" textRotation="90"/>
      <protection hidden="1"/>
    </xf>
    <xf numFmtId="0" fontId="88" fillId="48" borderId="29" xfId="0" applyFont="1" applyFill="1" applyBorder="1" applyAlignment="1" applyProtection="1">
      <alignment horizontal="center" vertical="center" textRotation="90"/>
      <protection hidden="1"/>
    </xf>
    <xf numFmtId="0" fontId="88" fillId="48" borderId="23" xfId="0" applyFont="1" applyFill="1" applyBorder="1" applyAlignment="1" applyProtection="1">
      <alignment horizontal="center" vertical="center" textRotation="90"/>
      <protection hidden="1"/>
    </xf>
    <xf numFmtId="0" fontId="88" fillId="48" borderId="19" xfId="0" applyFont="1" applyFill="1" applyBorder="1" applyAlignment="1" applyProtection="1">
      <alignment horizontal="center" vertical="center" textRotation="90"/>
      <protection hidden="1"/>
    </xf>
    <xf numFmtId="0" fontId="54" fillId="35" borderId="23" xfId="0" applyFont="1" applyFill="1" applyBorder="1" applyAlignment="1" applyProtection="1">
      <alignment horizontal="center"/>
      <protection hidden="1"/>
    </xf>
    <xf numFmtId="0" fontId="54" fillId="36" borderId="19" xfId="0" applyFont="1" applyFill="1" applyBorder="1" applyAlignment="1" applyProtection="1">
      <alignment horizontal="center"/>
      <protection hidden="1"/>
    </xf>
    <xf numFmtId="0" fontId="54" fillId="37" borderId="23" xfId="0" applyFont="1" applyFill="1" applyBorder="1" applyAlignment="1" applyProtection="1">
      <alignment horizontal="center"/>
      <protection hidden="1"/>
    </xf>
    <xf numFmtId="0" fontId="72" fillId="0" borderId="0" xfId="0" applyFont="1" applyFill="1" applyBorder="1" applyAlignment="1" applyProtection="1">
      <alignment horizontal="left" vertical="top" wrapText="1" indent="1"/>
      <protection hidden="1"/>
    </xf>
    <xf numFmtId="0" fontId="54" fillId="40" borderId="23" xfId="0" applyFont="1" applyFill="1" applyBorder="1" applyAlignment="1" applyProtection="1">
      <alignment horizontal="center"/>
      <protection hidden="1"/>
    </xf>
    <xf numFmtId="0" fontId="54" fillId="36" borderId="7" xfId="0" applyFont="1" applyFill="1" applyBorder="1" applyAlignment="1" applyProtection="1">
      <alignment horizontal="center"/>
      <protection hidden="1"/>
    </xf>
    <xf numFmtId="0" fontId="54" fillId="37" borderId="29" xfId="0" applyFont="1" applyFill="1" applyBorder="1" applyAlignment="1" applyProtection="1">
      <alignment horizontal="center"/>
      <protection hidden="1"/>
    </xf>
    <xf numFmtId="0" fontId="54" fillId="36" borderId="23" xfId="0" applyFont="1" applyFill="1" applyBorder="1" applyAlignment="1" applyProtection="1">
      <alignment horizontal="center"/>
      <protection hidden="1"/>
    </xf>
    <xf numFmtId="0" fontId="4" fillId="14" borderId="29" xfId="0" applyFont="1" applyFill="1" applyBorder="1" applyAlignment="1" applyProtection="1">
      <alignment horizontal="center"/>
      <protection hidden="1"/>
    </xf>
    <xf numFmtId="0" fontId="4" fillId="14" borderId="19" xfId="0" applyFont="1" applyFill="1" applyBorder="1" applyAlignment="1" applyProtection="1">
      <alignment horizontal="center"/>
      <protection hidden="1"/>
    </xf>
    <xf numFmtId="0" fontId="4" fillId="14" borderId="20" xfId="0" applyFont="1" applyFill="1" applyBorder="1" applyAlignment="1" applyProtection="1">
      <alignment horizontal="center"/>
      <protection hidden="1"/>
    </xf>
    <xf numFmtId="0" fontId="4" fillId="14" borderId="21" xfId="0" applyFont="1" applyFill="1" applyBorder="1" applyAlignment="1" applyProtection="1">
      <alignment horizontal="center"/>
      <protection hidden="1"/>
    </xf>
    <xf numFmtId="0" fontId="4" fillId="14" borderId="22" xfId="0" applyFont="1" applyFill="1" applyBorder="1" applyAlignment="1" applyProtection="1">
      <alignment horizontal="center"/>
      <protection hidden="1"/>
    </xf>
    <xf numFmtId="0" fontId="54" fillId="35" borderId="29" xfId="0" applyFont="1" applyFill="1" applyBorder="1" applyAlignment="1" applyProtection="1">
      <alignment horizontal="center"/>
      <protection hidden="1"/>
    </xf>
    <xf numFmtId="0" fontId="107" fillId="0" borderId="0" xfId="0" applyFont="1" applyBorder="1"/>
    <xf numFmtId="0" fontId="72" fillId="3" borderId="0" xfId="0" applyFont="1" applyFill="1" applyBorder="1" applyAlignment="1" applyProtection="1">
      <alignment horizontal="left" vertical="top" wrapText="1" indent="1"/>
      <protection hidden="1"/>
    </xf>
    <xf numFmtId="0" fontId="72" fillId="3" borderId="5" xfId="0" applyFont="1" applyFill="1" applyBorder="1" applyAlignment="1" applyProtection="1">
      <alignment horizontal="left" vertical="top" wrapText="1" indent="1"/>
      <protection hidden="1"/>
    </xf>
    <xf numFmtId="0" fontId="67" fillId="3" borderId="2" xfId="0" applyFont="1" applyFill="1" applyBorder="1" applyAlignment="1" applyProtection="1">
      <alignment horizontal="center" vertical="center" wrapText="1"/>
      <protection hidden="1"/>
    </xf>
    <xf numFmtId="0" fontId="67" fillId="3" borderId="3" xfId="0" applyFont="1" applyFill="1" applyBorder="1" applyAlignment="1" applyProtection="1">
      <alignment horizontal="center" vertical="center" wrapText="1"/>
      <protection hidden="1"/>
    </xf>
    <xf numFmtId="0" fontId="67" fillId="4" borderId="62" xfId="0" applyFont="1" applyFill="1" applyBorder="1" applyAlignment="1" applyProtection="1">
      <alignment horizontal="left" vertical="center"/>
      <protection locked="0"/>
    </xf>
    <xf numFmtId="0" fontId="57" fillId="3" borderId="49" xfId="0" applyFont="1" applyFill="1" applyBorder="1" applyAlignment="1" applyProtection="1">
      <alignment horizontal="left" vertical="top" wrapText="1" indent="1"/>
      <protection hidden="1"/>
    </xf>
    <xf numFmtId="0" fontId="57" fillId="3" borderId="0" xfId="0" applyFont="1" applyFill="1" applyBorder="1" applyAlignment="1" applyProtection="1">
      <alignment horizontal="left" vertical="top" wrapText="1" indent="1"/>
      <protection hidden="1"/>
    </xf>
    <xf numFmtId="0" fontId="75" fillId="3" borderId="49" xfId="0" applyFont="1" applyFill="1" applyBorder="1" applyAlignment="1" applyProtection="1">
      <alignment horizontal="center"/>
      <protection hidden="1"/>
    </xf>
    <xf numFmtId="0" fontId="75" fillId="3" borderId="0" xfId="0" applyFont="1" applyFill="1" applyBorder="1" applyAlignment="1" applyProtection="1">
      <alignment horizontal="center"/>
      <protection hidden="1"/>
    </xf>
    <xf numFmtId="0" fontId="4" fillId="3" borderId="29" xfId="0" applyFont="1" applyFill="1" applyBorder="1" applyAlignment="1" applyProtection="1">
      <alignment horizontal="center" wrapText="1"/>
      <protection hidden="1"/>
    </xf>
    <xf numFmtId="0" fontId="4" fillId="3" borderId="15" xfId="0" applyFont="1" applyFill="1" applyBorder="1" applyAlignment="1" applyProtection="1">
      <alignment horizontal="center" wrapText="1"/>
      <protection hidden="1"/>
    </xf>
    <xf numFmtId="0" fontId="4" fillId="3" borderId="20" xfId="0" applyFont="1" applyFill="1" applyBorder="1" applyAlignment="1" applyProtection="1">
      <alignment horizontal="center"/>
      <protection hidden="1"/>
    </xf>
    <xf numFmtId="0" fontId="4" fillId="3" borderId="21" xfId="0" applyFont="1" applyFill="1" applyBorder="1" applyAlignment="1" applyProtection="1">
      <alignment horizontal="center"/>
      <protection hidden="1"/>
    </xf>
    <xf numFmtId="0" fontId="4" fillId="3" borderId="22" xfId="0" applyFont="1" applyFill="1" applyBorder="1" applyAlignment="1" applyProtection="1">
      <alignment horizontal="center"/>
      <protection hidden="1"/>
    </xf>
    <xf numFmtId="0" fontId="57" fillId="3" borderId="49" xfId="0" applyFont="1" applyFill="1" applyBorder="1" applyAlignment="1" applyProtection="1">
      <alignment horizontal="left" vertical="center" indent="1"/>
      <protection hidden="1"/>
    </xf>
    <xf numFmtId="0" fontId="57" fillId="3" borderId="0" xfId="0" applyFont="1" applyFill="1" applyBorder="1" applyAlignment="1" applyProtection="1">
      <alignment horizontal="left" vertical="center" indent="1"/>
      <protection hidden="1"/>
    </xf>
    <xf numFmtId="0" fontId="5" fillId="3" borderId="49" xfId="0" applyFont="1" applyFill="1" applyBorder="1" applyAlignment="1" applyProtection="1">
      <alignment horizontal="left" wrapText="1" indent="1"/>
      <protection hidden="1"/>
    </xf>
    <xf numFmtId="0" fontId="5" fillId="3" borderId="0" xfId="0" applyFont="1" applyFill="1" applyBorder="1" applyAlignment="1" applyProtection="1">
      <alignment horizontal="left" wrapText="1" indent="1"/>
      <protection hidden="1"/>
    </xf>
    <xf numFmtId="0" fontId="84" fillId="3" borderId="10" xfId="0" applyFont="1" applyFill="1" applyBorder="1" applyAlignment="1" applyProtection="1">
      <alignment horizontal="left" vertical="top" wrapText="1"/>
      <protection hidden="1"/>
    </xf>
    <xf numFmtId="0" fontId="4" fillId="3" borderId="19" xfId="0" applyFont="1" applyFill="1" applyBorder="1" applyAlignment="1" applyProtection="1">
      <alignment horizontal="center" wrapText="1"/>
      <protection hidden="1"/>
    </xf>
    <xf numFmtId="0" fontId="43" fillId="4" borderId="52" xfId="5" applyFont="1" applyFill="1" applyBorder="1" applyAlignment="1" applyProtection="1">
      <alignment horizontal="left" indent="1"/>
      <protection locked="0"/>
    </xf>
    <xf numFmtId="0" fontId="43" fillId="4" borderId="10" xfId="5" applyFont="1" applyFill="1" applyBorder="1" applyAlignment="1" applyProtection="1">
      <alignment horizontal="left" indent="1"/>
      <protection locked="0"/>
    </xf>
    <xf numFmtId="0" fontId="2" fillId="0" borderId="29" xfId="17" applyFont="1" applyFill="1" applyBorder="1" applyAlignment="1" applyProtection="1">
      <alignment horizontal="center"/>
      <protection hidden="1"/>
    </xf>
    <xf numFmtId="0" fontId="2" fillId="0" borderId="7" xfId="17" applyFont="1" applyFill="1" applyBorder="1" applyAlignment="1" applyProtection="1">
      <alignment horizontal="center"/>
      <protection hidden="1"/>
    </xf>
    <xf numFmtId="0" fontId="0" fillId="0" borderId="7" xfId="0" applyFill="1" applyBorder="1" applyAlignment="1" applyProtection="1">
      <alignment horizontal="right"/>
    </xf>
    <xf numFmtId="44" fontId="0" fillId="0" borderId="7" xfId="23" applyFont="1" applyBorder="1" applyAlignment="1" applyProtection="1">
      <alignment horizontal="center"/>
      <protection hidden="1"/>
    </xf>
    <xf numFmtId="44" fontId="0" fillId="0" borderId="7" xfId="23" applyNumberFormat="1" applyFont="1" applyBorder="1" applyAlignment="1" applyProtection="1">
      <protection hidden="1"/>
    </xf>
    <xf numFmtId="0" fontId="24" fillId="0" borderId="10" xfId="2" applyFont="1" applyBorder="1" applyAlignment="1">
      <alignment horizontal="center"/>
    </xf>
    <xf numFmtId="0" fontId="4" fillId="0" borderId="79" xfId="0" applyFont="1" applyFill="1" applyBorder="1" applyAlignment="1" applyProtection="1">
      <alignment horizontal="left"/>
    </xf>
    <xf numFmtId="0" fontId="0" fillId="0" borderId="79" xfId="0" applyBorder="1" applyProtection="1"/>
    <xf numFmtId="0" fontId="22" fillId="0" borderId="80" xfId="0" applyNumberFormat="1" applyFont="1" applyFill="1" applyBorder="1" applyAlignment="1" applyProtection="1">
      <alignment horizontal="center"/>
      <protection locked="0"/>
    </xf>
    <xf numFmtId="0" fontId="22" fillId="0" borderId="57" xfId="0" applyNumberFormat="1" applyFont="1" applyFill="1" applyBorder="1" applyAlignment="1" applyProtection="1">
      <alignment horizontal="center"/>
      <protection locked="0"/>
    </xf>
    <xf numFmtId="0" fontId="22" fillId="0" borderId="78" xfId="0" applyNumberFormat="1" applyFont="1" applyFill="1" applyBorder="1" applyAlignment="1" applyProtection="1">
      <alignment horizontal="center"/>
      <protection locked="0"/>
    </xf>
    <xf numFmtId="0" fontId="0" fillId="4" borderId="79" xfId="0" applyNumberFormat="1" applyFill="1" applyBorder="1" applyAlignment="1" applyProtection="1">
      <alignment horizontal="center"/>
      <protection locked="0"/>
    </xf>
    <xf numFmtId="0" fontId="0" fillId="0" borderId="19" xfId="0" applyFont="1" applyFill="1" applyBorder="1" applyAlignment="1" applyProtection="1">
      <alignment horizontal="right"/>
    </xf>
    <xf numFmtId="0" fontId="0" fillId="0" borderId="19" xfId="0" applyFont="1" applyBorder="1" applyProtection="1"/>
    <xf numFmtId="44" fontId="0" fillId="0" borderId="19" xfId="23" applyFont="1" applyBorder="1" applyAlignment="1" applyProtection="1">
      <alignment horizontal="center"/>
      <protection hidden="1"/>
    </xf>
    <xf numFmtId="44" fontId="0" fillId="0" borderId="19" xfId="23" applyNumberFormat="1" applyFont="1" applyBorder="1" applyAlignment="1" applyProtection="1">
      <protection hidden="1"/>
    </xf>
    <xf numFmtId="0" fontId="0" fillId="0" borderId="79" xfId="0" applyFill="1" applyBorder="1" applyAlignment="1" applyProtection="1">
      <alignment horizontal="right"/>
    </xf>
    <xf numFmtId="44" fontId="0" fillId="0" borderId="79" xfId="23" applyFont="1" applyBorder="1" applyAlignment="1" applyProtection="1">
      <alignment horizontal="center"/>
      <protection hidden="1"/>
    </xf>
    <xf numFmtId="44" fontId="0" fillId="0" borderId="79" xfId="23" applyNumberFormat="1" applyFont="1" applyBorder="1" applyAlignment="1" applyProtection="1">
      <protection hidden="1"/>
    </xf>
    <xf numFmtId="0" fontId="0" fillId="0" borderId="79" xfId="0" applyFont="1" applyFill="1" applyBorder="1" applyAlignment="1" applyProtection="1">
      <alignment horizontal="right"/>
    </xf>
    <xf numFmtId="44" fontId="0" fillId="2" borderId="79" xfId="23" applyNumberFormat="1" applyFont="1" applyFill="1" applyBorder="1" applyAlignment="1" applyProtection="1">
      <protection hidden="1"/>
    </xf>
    <xf numFmtId="0" fontId="0" fillId="0" borderId="19" xfId="0" applyFill="1" applyBorder="1" applyAlignment="1" applyProtection="1">
      <alignment horizontal="right"/>
    </xf>
    <xf numFmtId="44" fontId="0" fillId="0" borderId="7" xfId="23" applyFont="1" applyFill="1" applyBorder="1" applyAlignment="1" applyProtection="1">
      <alignment horizontal="center"/>
      <protection hidden="1"/>
    </xf>
    <xf numFmtId="44" fontId="0" fillId="0" borderId="7" xfId="23" applyNumberFormat="1" applyFont="1" applyFill="1" applyBorder="1" applyAlignment="1" applyProtection="1">
      <protection hidden="1"/>
    </xf>
    <xf numFmtId="0" fontId="4" fillId="0" borderId="19" xfId="0" applyFont="1" applyFill="1" applyBorder="1" applyAlignment="1" applyProtection="1">
      <alignment horizontal="right"/>
    </xf>
    <xf numFmtId="44" fontId="0" fillId="2" borderId="19" xfId="23" applyNumberFormat="1" applyFont="1" applyFill="1" applyBorder="1" applyAlignment="1" applyProtection="1">
      <protection hidden="1"/>
    </xf>
    <xf numFmtId="2" fontId="0" fillId="0" borderId="7" xfId="23" applyNumberFormat="1" applyFont="1" applyFill="1" applyBorder="1" applyAlignment="1" applyProtection="1">
      <alignment horizontal="right"/>
      <protection hidden="1"/>
    </xf>
    <xf numFmtId="10" fontId="0" fillId="0" borderId="7" xfId="24" applyNumberFormat="1" applyFont="1" applyFill="1" applyBorder="1" applyAlignment="1" applyProtection="1">
      <alignment horizontal="right"/>
      <protection hidden="1"/>
    </xf>
    <xf numFmtId="44" fontId="0" fillId="0" borderId="7" xfId="24" applyNumberFormat="1" applyFont="1" applyFill="1" applyBorder="1" applyAlignment="1" applyProtection="1">
      <protection hidden="1"/>
    </xf>
    <xf numFmtId="10" fontId="0" fillId="0" borderId="19" xfId="24" applyNumberFormat="1" applyFont="1" applyFill="1" applyBorder="1" applyAlignment="1" applyProtection="1">
      <alignment horizontal="center"/>
      <protection hidden="1"/>
    </xf>
    <xf numFmtId="44" fontId="0" fillId="2" borderId="19" xfId="24" applyNumberFormat="1" applyFont="1" applyFill="1" applyBorder="1" applyAlignment="1" applyProtection="1">
      <protection hidden="1"/>
    </xf>
    <xf numFmtId="0" fontId="4" fillId="0" borderId="7" xfId="0" applyFont="1" applyFill="1" applyBorder="1" applyAlignment="1" applyProtection="1">
      <alignment horizontal="right"/>
    </xf>
    <xf numFmtId="10" fontId="0" fillId="0" borderId="7" xfId="24" applyNumberFormat="1" applyFont="1" applyFill="1" applyBorder="1" applyAlignment="1" applyProtection="1">
      <alignment horizontal="center"/>
      <protection hidden="1"/>
    </xf>
    <xf numFmtId="10" fontId="0" fillId="0" borderId="79" xfId="24" applyNumberFormat="1" applyFont="1" applyFill="1" applyBorder="1" applyAlignment="1" applyProtection="1">
      <alignment horizontal="center"/>
      <protection hidden="1"/>
    </xf>
    <xf numFmtId="44" fontId="0" fillId="0" borderId="79" xfId="24" applyNumberFormat="1" applyFont="1" applyFill="1" applyBorder="1" applyAlignment="1" applyProtection="1">
      <protection hidden="1"/>
    </xf>
    <xf numFmtId="44" fontId="0" fillId="0" borderId="79" xfId="23" applyFont="1" applyFill="1" applyBorder="1" applyAlignment="1" applyProtection="1">
      <alignment horizontal="center"/>
      <protection hidden="1"/>
    </xf>
    <xf numFmtId="44" fontId="0" fillId="0" borderId="79" xfId="23" applyNumberFormat="1" applyFont="1" applyFill="1" applyBorder="1" applyAlignment="1" applyProtection="1">
      <protection hidden="1"/>
    </xf>
    <xf numFmtId="44" fontId="0" fillId="0" borderId="19" xfId="23" applyFont="1" applyFill="1" applyBorder="1" applyAlignment="1" applyProtection="1">
      <alignment horizontal="center"/>
      <protection hidden="1"/>
    </xf>
    <xf numFmtId="2" fontId="0" fillId="0" borderId="79" xfId="23" applyNumberFormat="1" applyFont="1" applyFill="1" applyBorder="1" applyAlignment="1" applyProtection="1">
      <alignment horizontal="right"/>
      <protection hidden="1"/>
    </xf>
    <xf numFmtId="10" fontId="0" fillId="0" borderId="19" xfId="24" applyNumberFormat="1" applyFont="1" applyFill="1" applyBorder="1" applyAlignment="1" applyProtection="1">
      <alignment horizontal="right"/>
      <protection hidden="1"/>
    </xf>
    <xf numFmtId="10" fontId="0" fillId="0" borderId="20" xfId="24" applyNumberFormat="1" applyFont="1" applyFill="1" applyBorder="1" applyAlignment="1" applyProtection="1">
      <alignment horizontal="right"/>
      <protection hidden="1"/>
    </xf>
    <xf numFmtId="44" fontId="0" fillId="2" borderId="7" xfId="24" applyNumberFormat="1" applyFont="1" applyFill="1" applyBorder="1" applyAlignment="1" applyProtection="1">
      <protection hidden="1"/>
    </xf>
    <xf numFmtId="44" fontId="0" fillId="2" borderId="20" xfId="24" applyNumberFormat="1" applyFont="1" applyFill="1" applyBorder="1" applyAlignment="1" applyProtection="1">
      <protection hidden="1"/>
    </xf>
    <xf numFmtId="44" fontId="0" fillId="0" borderId="19" xfId="24" applyNumberFormat="1" applyFont="1" applyFill="1" applyBorder="1" applyAlignment="1" applyProtection="1">
      <protection hidden="1"/>
    </xf>
    <xf numFmtId="44" fontId="0" fillId="0" borderId="20" xfId="23" applyFont="1" applyFill="1" applyBorder="1" applyAlignment="1" applyProtection="1">
      <protection hidden="1"/>
    </xf>
    <xf numFmtId="44" fontId="0" fillId="0" borderId="21" xfId="23" applyFont="1" applyFill="1" applyBorder="1" applyAlignment="1" applyProtection="1">
      <protection hidden="1"/>
    </xf>
    <xf numFmtId="44" fontId="0" fillId="0" borderId="22" xfId="23" applyFont="1" applyFill="1" applyBorder="1" applyAlignment="1" applyProtection="1">
      <protection hidden="1"/>
    </xf>
    <xf numFmtId="44" fontId="0" fillId="0" borderId="80" xfId="23" applyFont="1" applyFill="1" applyBorder="1" applyAlignment="1" applyProtection="1">
      <protection hidden="1"/>
    </xf>
    <xf numFmtId="44" fontId="0" fillId="0" borderId="57" xfId="23" applyFont="1" applyFill="1" applyBorder="1" applyAlignment="1" applyProtection="1">
      <protection hidden="1"/>
    </xf>
    <xf numFmtId="44" fontId="0" fillId="0" borderId="78" xfId="23" applyFont="1" applyFill="1" applyBorder="1" applyAlignment="1" applyProtection="1">
      <protection hidden="1"/>
    </xf>
    <xf numFmtId="44" fontId="0" fillId="0" borderId="7" xfId="23" applyFont="1" applyFill="1" applyBorder="1" applyAlignment="1" applyProtection="1">
      <protection hidden="1"/>
    </xf>
    <xf numFmtId="2" fontId="0" fillId="2" borderId="20" xfId="23" applyNumberFormat="1" applyFont="1" applyFill="1" applyBorder="1" applyAlignment="1" applyProtection="1">
      <alignment horizontal="right"/>
      <protection hidden="1"/>
    </xf>
    <xf numFmtId="2" fontId="0" fillId="2" borderId="21" xfId="23" applyNumberFormat="1" applyFont="1" applyFill="1" applyBorder="1" applyAlignment="1" applyProtection="1">
      <alignment horizontal="right"/>
      <protection hidden="1"/>
    </xf>
    <xf numFmtId="2" fontId="0" fillId="2" borderId="22" xfId="23" applyNumberFormat="1" applyFont="1" applyFill="1" applyBorder="1" applyAlignment="1" applyProtection="1">
      <alignment horizontal="right"/>
      <protection hidden="1"/>
    </xf>
    <xf numFmtId="10" fontId="0" fillId="2" borderId="7" xfId="23" applyNumberFormat="1" applyFont="1" applyFill="1" applyBorder="1" applyAlignment="1" applyProtection="1">
      <alignment horizontal="right"/>
      <protection hidden="1"/>
    </xf>
    <xf numFmtId="0" fontId="1" fillId="0" borderId="20" xfId="2" applyFill="1" applyBorder="1" applyAlignment="1" applyProtection="1">
      <alignment horizontal="right"/>
    </xf>
    <xf numFmtId="0" fontId="1" fillId="0" borderId="21" xfId="2" applyFill="1" applyBorder="1" applyAlignment="1" applyProtection="1">
      <alignment horizontal="right"/>
    </xf>
    <xf numFmtId="0" fontId="1" fillId="0" borderId="22" xfId="2" applyFill="1" applyBorder="1" applyAlignment="1" applyProtection="1">
      <alignment horizontal="right"/>
    </xf>
    <xf numFmtId="44" fontId="1" fillId="14" borderId="20" xfId="21" applyFont="1" applyFill="1" applyBorder="1" applyAlignment="1" applyProtection="1">
      <alignment horizontal="center"/>
      <protection hidden="1"/>
    </xf>
    <xf numFmtId="44" fontId="1" fillId="14" borderId="21" xfId="21" applyFont="1" applyFill="1" applyBorder="1" applyAlignment="1" applyProtection="1">
      <alignment horizontal="center"/>
      <protection hidden="1"/>
    </xf>
    <xf numFmtId="44" fontId="1" fillId="14" borderId="22" xfId="21" applyFont="1" applyFill="1" applyBorder="1" applyAlignment="1" applyProtection="1">
      <alignment horizontal="center"/>
      <protection hidden="1"/>
    </xf>
    <xf numFmtId="44" fontId="1" fillId="0" borderId="20" xfId="21" applyNumberFormat="1" applyFont="1" applyBorder="1" applyAlignment="1" applyProtection="1">
      <protection hidden="1"/>
    </xf>
    <xf numFmtId="44" fontId="1" fillId="0" borderId="21" xfId="21" applyNumberFormat="1" applyFont="1" applyBorder="1" applyAlignment="1" applyProtection="1">
      <protection hidden="1"/>
    </xf>
    <xf numFmtId="44" fontId="1" fillId="0" borderId="22" xfId="21" applyNumberFormat="1" applyFont="1" applyBorder="1" applyAlignment="1" applyProtection="1">
      <protection hidden="1"/>
    </xf>
    <xf numFmtId="0" fontId="4" fillId="0" borderId="80" xfId="2" applyFont="1" applyFill="1" applyBorder="1" applyAlignment="1" applyProtection="1">
      <alignment horizontal="left"/>
    </xf>
    <xf numFmtId="0" fontId="4" fillId="0" borderId="57" xfId="2" applyFont="1" applyFill="1" applyBorder="1" applyAlignment="1" applyProtection="1">
      <alignment horizontal="left"/>
    </xf>
    <xf numFmtId="0" fontId="4" fillId="0" borderId="78" xfId="2" applyFont="1" applyFill="1" applyBorder="1" applyAlignment="1" applyProtection="1">
      <alignment horizontal="left"/>
    </xf>
    <xf numFmtId="0" fontId="22" fillId="0" borderId="80" xfId="2" applyNumberFormat="1" applyFont="1" applyFill="1" applyBorder="1" applyAlignment="1" applyProtection="1">
      <alignment horizontal="center"/>
      <protection locked="0"/>
    </xf>
    <xf numFmtId="0" fontId="22" fillId="0" borderId="57" xfId="2" applyNumberFormat="1" applyFont="1" applyFill="1" applyBorder="1" applyAlignment="1" applyProtection="1">
      <alignment horizontal="center"/>
      <protection locked="0"/>
    </xf>
    <xf numFmtId="0" fontId="22" fillId="0" borderId="78" xfId="2" applyNumberFormat="1" applyFont="1" applyFill="1" applyBorder="1" applyAlignment="1" applyProtection="1">
      <alignment horizontal="center"/>
      <protection locked="0"/>
    </xf>
    <xf numFmtId="0" fontId="1" fillId="4" borderId="80" xfId="2" applyNumberFormat="1" applyFill="1" applyBorder="1" applyAlignment="1" applyProtection="1">
      <alignment horizontal="center"/>
      <protection locked="0"/>
    </xf>
    <xf numFmtId="0" fontId="1" fillId="4" borderId="57" xfId="2" applyNumberFormat="1" applyFill="1" applyBorder="1" applyAlignment="1" applyProtection="1">
      <alignment horizontal="center"/>
      <protection locked="0"/>
    </xf>
    <xf numFmtId="0" fontId="1" fillId="4" borderId="78" xfId="2" applyNumberFormat="1" applyFill="1" applyBorder="1" applyAlignment="1" applyProtection="1">
      <alignment horizontal="center"/>
      <protection locked="0"/>
    </xf>
    <xf numFmtId="0" fontId="1" fillId="0" borderId="90" xfId="2" applyFont="1" applyFill="1" applyBorder="1" applyAlignment="1" applyProtection="1">
      <alignment horizontal="right"/>
    </xf>
    <xf numFmtId="0" fontId="1" fillId="0" borderId="62" xfId="2" applyFont="1" applyFill="1" applyBorder="1" applyAlignment="1" applyProtection="1">
      <alignment horizontal="right"/>
    </xf>
    <xf numFmtId="0" fontId="1" fillId="0" borderId="91" xfId="2" applyFont="1" applyFill="1" applyBorder="1" applyAlignment="1" applyProtection="1">
      <alignment horizontal="right"/>
    </xf>
    <xf numFmtId="44" fontId="1" fillId="14" borderId="90" xfId="21" applyFont="1" applyFill="1" applyBorder="1" applyAlignment="1" applyProtection="1">
      <alignment horizontal="center"/>
      <protection hidden="1"/>
    </xf>
    <xf numFmtId="44" fontId="1" fillId="14" borderId="62" xfId="21" applyFont="1" applyFill="1" applyBorder="1" applyAlignment="1" applyProtection="1">
      <alignment horizontal="center"/>
      <protection hidden="1"/>
    </xf>
    <xf numFmtId="44" fontId="1" fillId="14" borderId="91" xfId="21" applyFont="1" applyFill="1" applyBorder="1" applyAlignment="1" applyProtection="1">
      <alignment horizontal="center"/>
      <protection hidden="1"/>
    </xf>
    <xf numFmtId="44" fontId="1" fillId="4" borderId="90" xfId="21" applyNumberFormat="1" applyFont="1" applyFill="1" applyBorder="1" applyAlignment="1" applyProtection="1">
      <protection hidden="1"/>
    </xf>
    <xf numFmtId="44" fontId="1" fillId="4" borderId="62" xfId="21" applyNumberFormat="1" applyFont="1" applyFill="1" applyBorder="1" applyAlignment="1" applyProtection="1">
      <protection hidden="1"/>
    </xf>
    <xf numFmtId="44" fontId="1" fillId="4" borderId="91" xfId="21" applyNumberFormat="1" applyFont="1" applyFill="1" applyBorder="1" applyAlignment="1" applyProtection="1">
      <protection hidden="1"/>
    </xf>
    <xf numFmtId="44" fontId="1" fillId="0" borderId="43" xfId="21" applyNumberFormat="1" applyFont="1" applyBorder="1" applyAlignment="1" applyProtection="1">
      <protection locked="0"/>
    </xf>
    <xf numFmtId="44" fontId="1" fillId="0" borderId="2" xfId="21" applyNumberFormat="1" applyFont="1" applyBorder="1" applyAlignment="1" applyProtection="1">
      <protection locked="0"/>
    </xf>
    <xf numFmtId="44" fontId="1" fillId="0" borderId="44" xfId="21" applyNumberFormat="1" applyFont="1" applyBorder="1" applyAlignment="1" applyProtection="1">
      <protection locked="0"/>
    </xf>
    <xf numFmtId="0" fontId="1" fillId="0" borderId="80" xfId="2" applyFill="1" applyBorder="1" applyAlignment="1" applyProtection="1">
      <alignment horizontal="right"/>
    </xf>
    <xf numFmtId="0" fontId="1" fillId="0" borderId="57" xfId="2" applyFill="1" applyBorder="1" applyAlignment="1" applyProtection="1">
      <alignment horizontal="right"/>
    </xf>
    <xf numFmtId="0" fontId="1" fillId="0" borderId="78" xfId="2" applyFill="1" applyBorder="1" applyAlignment="1" applyProtection="1">
      <alignment horizontal="right"/>
    </xf>
    <xf numFmtId="44" fontId="1" fillId="14" borderId="80" xfId="21" applyFont="1" applyFill="1" applyBorder="1" applyAlignment="1" applyProtection="1">
      <alignment horizontal="center"/>
      <protection hidden="1"/>
    </xf>
    <xf numFmtId="44" fontId="1" fillId="14" borderId="57" xfId="21" applyFont="1" applyFill="1" applyBorder="1" applyAlignment="1" applyProtection="1">
      <alignment horizontal="center"/>
      <protection hidden="1"/>
    </xf>
    <xf numFmtId="44" fontId="1" fillId="14" borderId="78" xfId="21" applyFont="1" applyFill="1" applyBorder="1" applyAlignment="1" applyProtection="1">
      <alignment horizontal="center"/>
      <protection hidden="1"/>
    </xf>
    <xf numFmtId="0" fontId="1" fillId="0" borderId="80" xfId="2" applyFont="1" applyFill="1" applyBorder="1" applyAlignment="1" applyProtection="1">
      <alignment horizontal="right"/>
    </xf>
    <xf numFmtId="0" fontId="1" fillId="0" borderId="57" xfId="2" applyFont="1" applyFill="1" applyBorder="1" applyAlignment="1" applyProtection="1">
      <alignment horizontal="right"/>
    </xf>
    <xf numFmtId="0" fontId="1" fillId="0" borderId="78" xfId="2" applyFont="1" applyFill="1" applyBorder="1" applyAlignment="1" applyProtection="1">
      <alignment horizontal="right"/>
    </xf>
    <xf numFmtId="44" fontId="1" fillId="2" borderId="80" xfId="21" applyNumberFormat="1" applyFont="1" applyFill="1" applyBorder="1" applyAlignment="1" applyProtection="1"/>
    <xf numFmtId="44" fontId="1" fillId="2" borderId="57" xfId="21" applyNumberFormat="1" applyFont="1" applyFill="1" applyBorder="1" applyAlignment="1" applyProtection="1"/>
    <xf numFmtId="44" fontId="1" fillId="2" borderId="78" xfId="21" applyNumberFormat="1" applyFont="1" applyFill="1" applyBorder="1" applyAlignment="1" applyProtection="1"/>
    <xf numFmtId="0" fontId="1" fillId="0" borderId="90" xfId="2" applyFill="1" applyBorder="1" applyAlignment="1" applyProtection="1">
      <alignment horizontal="right"/>
    </xf>
    <xf numFmtId="0" fontId="1" fillId="0" borderId="62" xfId="2" applyFill="1" applyBorder="1" applyAlignment="1" applyProtection="1">
      <alignment horizontal="right"/>
    </xf>
    <xf numFmtId="0" fontId="1" fillId="0" borderId="91" xfId="2" applyFill="1" applyBorder="1" applyAlignment="1" applyProtection="1">
      <alignment horizontal="right"/>
    </xf>
    <xf numFmtId="44" fontId="1" fillId="0" borderId="20" xfId="21" applyNumberFormat="1" applyFont="1" applyFill="1" applyBorder="1" applyAlignment="1" applyProtection="1">
      <protection locked="0"/>
    </xf>
    <xf numFmtId="44" fontId="1" fillId="0" borderId="21" xfId="21" applyNumberFormat="1" applyFont="1" applyFill="1" applyBorder="1" applyAlignment="1" applyProtection="1">
      <protection locked="0"/>
    </xf>
    <xf numFmtId="44" fontId="1" fillId="0" borderId="22" xfId="21" applyNumberFormat="1" applyFont="1" applyFill="1" applyBorder="1" applyAlignment="1" applyProtection="1">
      <protection locked="0"/>
    </xf>
    <xf numFmtId="0" fontId="4" fillId="0" borderId="90" xfId="2" applyFont="1" applyFill="1" applyBorder="1" applyAlignment="1" applyProtection="1">
      <alignment horizontal="right"/>
    </xf>
    <xf numFmtId="0" fontId="4" fillId="0" borderId="62" xfId="2" applyFont="1" applyFill="1" applyBorder="1" applyAlignment="1" applyProtection="1">
      <alignment horizontal="right"/>
    </xf>
    <xf numFmtId="0" fontId="4" fillId="0" borderId="91" xfId="2" applyFont="1" applyFill="1" applyBorder="1" applyAlignment="1" applyProtection="1">
      <alignment horizontal="right"/>
    </xf>
    <xf numFmtId="44" fontId="1" fillId="2" borderId="90" xfId="21" applyNumberFormat="1" applyFont="1" applyFill="1" applyBorder="1" applyAlignment="1" applyProtection="1"/>
    <xf numFmtId="44" fontId="1" fillId="2" borderId="62" xfId="21" applyNumberFormat="1" applyFont="1" applyFill="1" applyBorder="1" applyAlignment="1" applyProtection="1"/>
    <xf numFmtId="44" fontId="1" fillId="2" borderId="91" xfId="21" applyNumberFormat="1" applyFont="1" applyFill="1" applyBorder="1" applyAlignment="1" applyProtection="1"/>
    <xf numFmtId="2" fontId="1" fillId="14" borderId="20" xfId="21" applyNumberFormat="1" applyFont="1" applyFill="1" applyBorder="1" applyAlignment="1" applyProtection="1">
      <alignment horizontal="right"/>
      <protection hidden="1"/>
    </xf>
    <xf numFmtId="2" fontId="1" fillId="14" borderId="21" xfId="21" applyNumberFormat="1" applyFont="1" applyFill="1" applyBorder="1" applyAlignment="1" applyProtection="1">
      <alignment horizontal="right"/>
      <protection hidden="1"/>
    </xf>
    <xf numFmtId="2" fontId="1" fillId="14" borderId="22" xfId="21" applyNumberFormat="1" applyFont="1" applyFill="1" applyBorder="1" applyAlignment="1" applyProtection="1">
      <alignment horizontal="right"/>
      <protection hidden="1"/>
    </xf>
    <xf numFmtId="10" fontId="1" fillId="14" borderId="20" xfId="22" applyNumberFormat="1" applyFont="1" applyFill="1" applyBorder="1" applyAlignment="1" applyProtection="1">
      <alignment horizontal="right"/>
      <protection hidden="1"/>
    </xf>
    <xf numFmtId="10" fontId="1" fillId="14" borderId="21" xfId="22" applyNumberFormat="1" applyFont="1" applyFill="1" applyBorder="1" applyAlignment="1" applyProtection="1">
      <alignment horizontal="right"/>
      <protection hidden="1"/>
    </xf>
    <xf numFmtId="10" fontId="1" fillId="14" borderId="22" xfId="22" applyNumberFormat="1" applyFont="1" applyFill="1" applyBorder="1" applyAlignment="1" applyProtection="1">
      <alignment horizontal="right"/>
      <protection hidden="1"/>
    </xf>
    <xf numFmtId="10" fontId="1" fillId="14" borderId="90" xfId="22" applyNumberFormat="1" applyFont="1" applyFill="1" applyBorder="1" applyAlignment="1" applyProtection="1">
      <alignment horizontal="center"/>
      <protection hidden="1"/>
    </xf>
    <xf numFmtId="10" fontId="1" fillId="14" borderId="62" xfId="22" applyNumberFormat="1" applyFont="1" applyFill="1" applyBorder="1" applyAlignment="1" applyProtection="1">
      <alignment horizontal="center"/>
      <protection hidden="1"/>
    </xf>
    <xf numFmtId="10" fontId="1" fillId="14" borderId="91" xfId="22" applyNumberFormat="1" applyFont="1" applyFill="1" applyBorder="1" applyAlignment="1" applyProtection="1">
      <alignment horizontal="center"/>
      <protection hidden="1"/>
    </xf>
    <xf numFmtId="44" fontId="1" fillId="2" borderId="90" xfId="22" applyNumberFormat="1" applyFont="1" applyFill="1" applyBorder="1" applyAlignment="1" applyProtection="1"/>
    <xf numFmtId="44" fontId="1" fillId="2" borderId="62" xfId="22" applyNumberFormat="1" applyFont="1" applyFill="1" applyBorder="1" applyAlignment="1" applyProtection="1"/>
    <xf numFmtId="44" fontId="1" fillId="2" borderId="91" xfId="22" applyNumberFormat="1" applyFont="1" applyFill="1" applyBorder="1" applyAlignment="1" applyProtection="1"/>
    <xf numFmtId="0" fontId="4" fillId="0" borderId="20" xfId="2" applyFont="1" applyFill="1" applyBorder="1" applyAlignment="1" applyProtection="1">
      <alignment horizontal="right"/>
    </xf>
    <xf numFmtId="0" fontId="4" fillId="0" borderId="21" xfId="2" applyFont="1" applyFill="1" applyBorder="1" applyAlignment="1" applyProtection="1">
      <alignment horizontal="right"/>
    </xf>
    <xf numFmtId="0" fontId="4" fillId="0" borderId="22" xfId="2" applyFont="1" applyFill="1" applyBorder="1" applyAlignment="1" applyProtection="1">
      <alignment horizontal="right"/>
    </xf>
    <xf numFmtId="10" fontId="1" fillId="14" borderId="20" xfId="22" applyNumberFormat="1" applyFont="1" applyFill="1" applyBorder="1" applyAlignment="1" applyProtection="1">
      <alignment horizontal="center"/>
      <protection hidden="1"/>
    </xf>
    <xf numFmtId="10" fontId="1" fillId="14" borderId="21" xfId="22" applyNumberFormat="1" applyFont="1" applyFill="1" applyBorder="1" applyAlignment="1" applyProtection="1">
      <alignment horizontal="center"/>
      <protection hidden="1"/>
    </xf>
    <xf numFmtId="10" fontId="1" fillId="14" borderId="22" xfId="22" applyNumberFormat="1" applyFont="1" applyFill="1" applyBorder="1" applyAlignment="1" applyProtection="1">
      <alignment horizontal="center"/>
      <protection hidden="1"/>
    </xf>
    <xf numFmtId="10" fontId="1" fillId="14" borderId="80" xfId="22" applyNumberFormat="1" applyFont="1" applyFill="1" applyBorder="1" applyAlignment="1" applyProtection="1">
      <alignment horizontal="center"/>
      <protection hidden="1"/>
    </xf>
    <xf numFmtId="10" fontId="1" fillId="14" borderId="57" xfId="22" applyNumberFormat="1" applyFont="1" applyFill="1" applyBorder="1" applyAlignment="1" applyProtection="1">
      <alignment horizontal="center"/>
      <protection hidden="1"/>
    </xf>
    <xf numFmtId="10" fontId="1" fillId="14" borderId="78" xfId="22" applyNumberFormat="1" applyFont="1" applyFill="1" applyBorder="1" applyAlignment="1" applyProtection="1">
      <alignment horizontal="center"/>
      <protection hidden="1"/>
    </xf>
    <xf numFmtId="44" fontId="1" fillId="0" borderId="80" xfId="21" applyNumberFormat="1" applyFont="1" applyFill="1" applyBorder="1" applyAlignment="1" applyProtection="1">
      <protection locked="0"/>
    </xf>
    <xf numFmtId="44" fontId="1" fillId="0" borderId="57" xfId="21" applyNumberFormat="1" applyFont="1" applyFill="1" applyBorder="1" applyAlignment="1" applyProtection="1">
      <protection locked="0"/>
    </xf>
    <xf numFmtId="44" fontId="1" fillId="0" borderId="78" xfId="21" applyNumberFormat="1" applyFont="1" applyFill="1" applyBorder="1" applyAlignment="1" applyProtection="1">
      <protection locked="0"/>
    </xf>
    <xf numFmtId="2" fontId="1" fillId="14" borderId="80" xfId="21" applyNumberFormat="1" applyFont="1" applyFill="1" applyBorder="1" applyAlignment="1" applyProtection="1">
      <alignment horizontal="right"/>
      <protection hidden="1"/>
    </xf>
    <xf numFmtId="2" fontId="1" fillId="14" borderId="57" xfId="21" applyNumberFormat="1" applyFont="1" applyFill="1" applyBorder="1" applyAlignment="1" applyProtection="1">
      <alignment horizontal="right"/>
      <protection hidden="1"/>
    </xf>
    <xf numFmtId="2" fontId="1" fillId="14" borderId="78" xfId="21" applyNumberFormat="1" applyFont="1" applyFill="1" applyBorder="1" applyAlignment="1" applyProtection="1">
      <alignment horizontal="right"/>
      <protection hidden="1"/>
    </xf>
    <xf numFmtId="10" fontId="1" fillId="14" borderId="90" xfId="22" applyNumberFormat="1" applyFont="1" applyFill="1" applyBorder="1" applyAlignment="1" applyProtection="1">
      <alignment horizontal="right"/>
      <protection hidden="1"/>
    </xf>
    <xf numFmtId="10" fontId="1" fillId="14" borderId="62" xfId="22" applyNumberFormat="1" applyFont="1" applyFill="1" applyBorder="1" applyAlignment="1" applyProtection="1">
      <alignment horizontal="right"/>
      <protection hidden="1"/>
    </xf>
    <xf numFmtId="10" fontId="1" fillId="14" borderId="91" xfId="22" applyNumberFormat="1" applyFont="1" applyFill="1" applyBorder="1" applyAlignment="1" applyProtection="1">
      <alignment horizontal="right"/>
      <protection hidden="1"/>
    </xf>
    <xf numFmtId="44" fontId="1" fillId="2" borderId="20" xfId="22" applyNumberFormat="1" applyFont="1" applyFill="1" applyBorder="1" applyAlignment="1" applyProtection="1"/>
    <xf numFmtId="44" fontId="1" fillId="2" borderId="21" xfId="22" applyNumberFormat="1" applyFont="1" applyFill="1" applyBorder="1" applyAlignment="1" applyProtection="1"/>
    <xf numFmtId="44" fontId="1" fillId="2" borderId="22" xfId="22" applyNumberFormat="1" applyFont="1" applyFill="1" applyBorder="1" applyAlignment="1" applyProtection="1"/>
    <xf numFmtId="44" fontId="1" fillId="0" borderId="20" xfId="22" applyNumberFormat="1" applyFont="1" applyFill="1" applyBorder="1" applyAlignment="1" applyProtection="1">
      <protection locked="0"/>
    </xf>
    <xf numFmtId="44" fontId="1" fillId="0" borderId="21" xfId="22" applyNumberFormat="1" applyFont="1" applyFill="1" applyBorder="1" applyAlignment="1" applyProtection="1">
      <protection locked="0"/>
    </xf>
    <xf numFmtId="44" fontId="1" fillId="0" borderId="22" xfId="22" applyNumberFormat="1" applyFont="1" applyFill="1" applyBorder="1" applyAlignment="1" applyProtection="1">
      <protection locked="0"/>
    </xf>
    <xf numFmtId="44" fontId="1" fillId="0" borderId="80" xfId="22" applyNumberFormat="1" applyFont="1" applyFill="1" applyBorder="1" applyAlignment="1" applyProtection="1">
      <protection locked="0"/>
    </xf>
    <xf numFmtId="44" fontId="1" fillId="0" borderId="57" xfId="22" applyNumberFormat="1" applyFont="1" applyFill="1" applyBorder="1" applyAlignment="1" applyProtection="1">
      <protection locked="0"/>
    </xf>
    <xf numFmtId="44" fontId="1" fillId="0" borderId="78" xfId="22" applyNumberFormat="1" applyFont="1" applyFill="1" applyBorder="1" applyAlignment="1" applyProtection="1">
      <protection locked="0"/>
    </xf>
    <xf numFmtId="44" fontId="1" fillId="0" borderId="20" xfId="21" applyFont="1" applyFill="1" applyBorder="1" applyAlignment="1" applyProtection="1">
      <protection locked="0"/>
    </xf>
    <xf numFmtId="44" fontId="1" fillId="0" borderId="21" xfId="21" applyFont="1" applyFill="1" applyBorder="1" applyAlignment="1" applyProtection="1">
      <protection locked="0"/>
    </xf>
    <xf numFmtId="44" fontId="1" fillId="0" borderId="22" xfId="21" applyFont="1" applyFill="1" applyBorder="1" applyAlignment="1" applyProtection="1">
      <protection locked="0"/>
    </xf>
    <xf numFmtId="2" fontId="1" fillId="2" borderId="20" xfId="21" applyNumberFormat="1" applyFont="1" applyFill="1" applyBorder="1" applyAlignment="1" applyProtection="1">
      <alignment horizontal="right"/>
    </xf>
    <xf numFmtId="2" fontId="1" fillId="2" borderId="21" xfId="21" applyNumberFormat="1" applyFont="1" applyFill="1" applyBorder="1" applyAlignment="1" applyProtection="1">
      <alignment horizontal="right"/>
    </xf>
    <xf numFmtId="2" fontId="1" fillId="2" borderId="22" xfId="21" applyNumberFormat="1" applyFont="1" applyFill="1" applyBorder="1" applyAlignment="1" applyProtection="1">
      <alignment horizontal="right"/>
    </xf>
    <xf numFmtId="10" fontId="1" fillId="2" borderId="20" xfId="21" applyNumberFormat="1" applyFont="1" applyFill="1" applyBorder="1" applyAlignment="1" applyProtection="1">
      <alignment horizontal="right"/>
    </xf>
    <xf numFmtId="10" fontId="1" fillId="2" borderId="21" xfId="21" applyNumberFormat="1" applyFont="1" applyFill="1" applyBorder="1" applyAlignment="1" applyProtection="1">
      <alignment horizontal="right"/>
    </xf>
    <xf numFmtId="10" fontId="1" fillId="2" borderId="22" xfId="21" applyNumberFormat="1" applyFont="1" applyFill="1" applyBorder="1" applyAlignment="1" applyProtection="1">
      <alignment horizontal="right"/>
    </xf>
    <xf numFmtId="0" fontId="41" fillId="0" borderId="0" xfId="5" applyFont="1" applyAlignment="1" applyProtection="1">
      <alignment horizontal="center" wrapText="1"/>
    </xf>
    <xf numFmtId="0" fontId="12" fillId="2" borderId="10" xfId="1" applyFont="1" applyFill="1" applyBorder="1" applyAlignment="1" applyProtection="1">
      <alignment horizontal="center"/>
    </xf>
    <xf numFmtId="1" fontId="13" fillId="4" borderId="10" xfId="1" applyNumberFormat="1" applyFont="1" applyFill="1" applyBorder="1" applyAlignment="1" applyProtection="1">
      <alignment horizontal="center"/>
      <protection locked="0"/>
    </xf>
    <xf numFmtId="1" fontId="8" fillId="0" borderId="0" xfId="1" applyNumberFormat="1" applyFont="1" applyFill="1" applyBorder="1" applyAlignment="1" applyProtection="1">
      <alignment horizontal="left"/>
    </xf>
    <xf numFmtId="0" fontId="13" fillId="4" borderId="10" xfId="1" applyFont="1" applyFill="1" applyBorder="1" applyAlignment="1" applyProtection="1">
      <alignment horizontal="center"/>
      <protection locked="0"/>
    </xf>
    <xf numFmtId="0" fontId="13" fillId="4" borderId="11" xfId="1" applyFont="1" applyFill="1" applyBorder="1" applyAlignment="1" applyProtection="1">
      <alignment horizontal="center"/>
      <protection locked="0"/>
    </xf>
    <xf numFmtId="0" fontId="18" fillId="0" borderId="8" xfId="1" applyFont="1" applyFill="1" applyBorder="1" applyAlignment="1" applyProtection="1">
      <alignment horizontal="left"/>
    </xf>
    <xf numFmtId="0" fontId="18" fillId="0" borderId="0" xfId="1" applyFont="1" applyFill="1" applyBorder="1" applyAlignment="1" applyProtection="1">
      <alignment horizontal="left"/>
    </xf>
    <xf numFmtId="0" fontId="11" fillId="0" borderId="4" xfId="1" applyFont="1" applyBorder="1" applyAlignment="1" applyProtection="1">
      <alignment horizontal="justify" vertical="top" wrapText="1"/>
    </xf>
    <xf numFmtId="0" fontId="11" fillId="0" borderId="5" xfId="1" applyFont="1" applyBorder="1" applyAlignment="1" applyProtection="1">
      <alignment horizontal="justify" vertical="top" wrapText="1"/>
    </xf>
    <xf numFmtId="0" fontId="11" fillId="0" borderId="6" xfId="1" applyFont="1" applyBorder="1" applyAlignment="1" applyProtection="1">
      <alignment horizontal="justify" vertical="top" wrapText="1"/>
    </xf>
    <xf numFmtId="0" fontId="9" fillId="2" borderId="1" xfId="1" applyFont="1" applyFill="1" applyBorder="1" applyAlignment="1" applyProtection="1">
      <alignment horizontal="center"/>
    </xf>
    <xf numFmtId="0" fontId="9" fillId="2" borderId="2" xfId="1" applyFont="1" applyFill="1" applyBorder="1" applyAlignment="1" applyProtection="1">
      <alignment horizontal="center"/>
    </xf>
    <xf numFmtId="0" fontId="9" fillId="2" borderId="3" xfId="1" applyFont="1" applyFill="1" applyBorder="1" applyAlignment="1" applyProtection="1">
      <alignment horizontal="center"/>
    </xf>
    <xf numFmtId="0" fontId="11" fillId="0" borderId="4" xfId="1" applyFont="1" applyFill="1" applyBorder="1" applyAlignment="1" applyProtection="1">
      <alignment horizontal="justify" vertical="top" wrapText="1"/>
    </xf>
    <xf numFmtId="0" fontId="11" fillId="0" borderId="5" xfId="1" applyFont="1" applyFill="1" applyBorder="1" applyAlignment="1" applyProtection="1">
      <alignment horizontal="justify" vertical="top" wrapText="1"/>
    </xf>
    <xf numFmtId="0" fontId="11" fillId="0" borderId="6" xfId="1" applyFont="1" applyFill="1" applyBorder="1" applyAlignment="1" applyProtection="1">
      <alignment horizontal="justify" vertical="top" wrapText="1"/>
    </xf>
    <xf numFmtId="0" fontId="11" fillId="0" borderId="8" xfId="1" applyFont="1" applyFill="1" applyBorder="1" applyAlignment="1" applyProtection="1">
      <alignment horizontal="justify" vertical="top" wrapText="1"/>
    </xf>
    <xf numFmtId="0" fontId="11" fillId="0" borderId="0" xfId="1" applyFont="1" applyFill="1" applyBorder="1" applyAlignment="1" applyProtection="1">
      <alignment horizontal="justify" vertical="top" wrapText="1"/>
    </xf>
    <xf numFmtId="0" fontId="11" fillId="0" borderId="9" xfId="1" applyFont="1" applyFill="1" applyBorder="1" applyAlignment="1" applyProtection="1">
      <alignment horizontal="justify" vertical="top" wrapText="1"/>
    </xf>
    <xf numFmtId="0" fontId="13" fillId="4" borderId="10" xfId="1" applyFont="1" applyFill="1" applyBorder="1" applyAlignment="1" applyProtection="1">
      <alignment horizontal="left"/>
      <protection locked="0"/>
    </xf>
    <xf numFmtId="0" fontId="13" fillId="4" borderId="11" xfId="1" applyFont="1" applyFill="1" applyBorder="1" applyAlignment="1" applyProtection="1">
      <alignment horizontal="left"/>
      <protection locked="0"/>
    </xf>
    <xf numFmtId="0" fontId="8" fillId="0" borderId="0" xfId="1" applyFont="1" applyFill="1" applyBorder="1" applyAlignment="1" applyProtection="1">
      <alignment horizontal="left"/>
    </xf>
    <xf numFmtId="14" fontId="13" fillId="4" borderId="10" xfId="1" applyNumberFormat="1" applyFont="1" applyFill="1" applyBorder="1" applyAlignment="1" applyProtection="1">
      <alignment horizontal="center"/>
      <protection locked="0"/>
    </xf>
    <xf numFmtId="0" fontId="8" fillId="0" borderId="0" xfId="1" applyFont="1" applyFill="1" applyBorder="1" applyAlignment="1" applyProtection="1">
      <alignment horizontal="center"/>
    </xf>
    <xf numFmtId="0" fontId="11" fillId="0" borderId="12" xfId="1" applyFont="1" applyFill="1" applyBorder="1" applyAlignment="1" applyProtection="1">
      <alignment horizontal="left"/>
    </xf>
    <xf numFmtId="0" fontId="11" fillId="0" borderId="13" xfId="1" applyFont="1" applyFill="1" applyBorder="1" applyAlignment="1" applyProtection="1">
      <alignment horizontal="left"/>
    </xf>
    <xf numFmtId="0" fontId="101" fillId="0" borderId="13" xfId="25" applyFill="1" applyBorder="1" applyAlignment="1" applyProtection="1">
      <alignment horizontal="left"/>
    </xf>
    <xf numFmtId="0" fontId="101" fillId="0" borderId="14" xfId="25" applyFill="1" applyBorder="1" applyAlignment="1" applyProtection="1">
      <alignment horizontal="left"/>
    </xf>
    <xf numFmtId="0" fontId="8" fillId="0" borderId="0" xfId="1" applyFont="1" applyAlignment="1">
      <alignment horizontal="center"/>
    </xf>
    <xf numFmtId="0" fontId="17" fillId="4" borderId="0" xfId="4" applyFont="1" applyFill="1" applyBorder="1" applyAlignment="1" applyProtection="1">
      <alignment horizontal="left" wrapText="1"/>
      <protection locked="0"/>
    </xf>
    <xf numFmtId="0" fontId="17" fillId="4" borderId="9" xfId="4" applyFont="1" applyFill="1" applyBorder="1" applyAlignment="1" applyProtection="1">
      <alignment horizontal="left" wrapText="1"/>
      <protection locked="0"/>
    </xf>
    <xf numFmtId="0" fontId="109" fillId="0" borderId="12" xfId="1" applyFont="1" applyBorder="1" applyAlignment="1" applyProtection="1">
      <alignment horizontal="center"/>
    </xf>
    <xf numFmtId="0" fontId="109" fillId="0" borderId="13" xfId="1" applyFont="1" applyBorder="1" applyAlignment="1" applyProtection="1">
      <alignment horizontal="center"/>
    </xf>
    <xf numFmtId="0" fontId="109" fillId="0" borderId="14" xfId="1" applyFont="1" applyBorder="1" applyAlignment="1" applyProtection="1">
      <alignment horizontal="center"/>
    </xf>
    <xf numFmtId="0" fontId="31" fillId="0" borderId="0" xfId="2" applyFont="1" applyAlignment="1">
      <alignment horizontal="center"/>
    </xf>
    <xf numFmtId="14" fontId="30" fillId="4" borderId="15" xfId="2" applyNumberFormat="1" applyFont="1" applyFill="1" applyBorder="1" applyAlignment="1" applyProtection="1">
      <alignment horizontal="left" wrapText="1"/>
      <protection locked="0"/>
    </xf>
    <xf numFmtId="0" fontId="30" fillId="4" borderId="11" xfId="2" applyFont="1" applyFill="1" applyBorder="1" applyAlignment="1" applyProtection="1">
      <alignment horizontal="left" wrapText="1"/>
      <protection locked="0"/>
    </xf>
    <xf numFmtId="0" fontId="24" fillId="2" borderId="16" xfId="2" applyFont="1" applyFill="1" applyBorder="1" applyAlignment="1">
      <alignment horizontal="center" vertical="center"/>
    </xf>
    <xf numFmtId="0" fontId="1" fillId="0" borderId="17" xfId="2" applyBorder="1" applyAlignment="1">
      <alignment vertical="center"/>
    </xf>
    <xf numFmtId="0" fontId="1" fillId="0" borderId="18" xfId="2" applyBorder="1" applyAlignment="1">
      <alignment vertical="center"/>
    </xf>
    <xf numFmtId="0" fontId="1" fillId="0" borderId="15" xfId="2" applyBorder="1" applyAlignment="1">
      <alignment vertical="center"/>
    </xf>
    <xf numFmtId="0" fontId="1" fillId="0" borderId="10" xfId="2" applyBorder="1" applyAlignment="1">
      <alignment vertical="center"/>
    </xf>
    <xf numFmtId="0" fontId="1" fillId="0" borderId="11" xfId="2" applyBorder="1" applyAlignment="1">
      <alignment vertical="center"/>
    </xf>
    <xf numFmtId="0" fontId="1" fillId="0" borderId="8" xfId="2" applyBorder="1" applyAlignment="1">
      <alignment horizontal="left" vertical="top" wrapText="1"/>
    </xf>
    <xf numFmtId="0" fontId="1" fillId="0" borderId="0" xfId="2"/>
    <xf numFmtId="0" fontId="1" fillId="0" borderId="9" xfId="2" applyBorder="1"/>
    <xf numFmtId="0" fontId="1" fillId="0" borderId="8" xfId="2" applyBorder="1"/>
    <xf numFmtId="0" fontId="29" fillId="6" borderId="7" xfId="2" applyFont="1" applyFill="1" applyBorder="1" applyAlignment="1" applyProtection="1">
      <alignment horizontal="center" wrapText="1"/>
    </xf>
    <xf numFmtId="0" fontId="30" fillId="4" borderId="15" xfId="2" applyNumberFormat="1" applyFont="1" applyFill="1" applyBorder="1" applyAlignment="1" applyProtection="1">
      <alignment horizontal="center" wrapText="1"/>
      <protection locked="0"/>
    </xf>
    <xf numFmtId="0" fontId="30" fillId="4" borderId="10" xfId="2" applyNumberFormat="1" applyFont="1" applyFill="1" applyBorder="1" applyAlignment="1" applyProtection="1">
      <alignment horizontal="center" wrapText="1"/>
      <protection locked="0"/>
    </xf>
    <xf numFmtId="0" fontId="30" fillId="4" borderId="11" xfId="2" applyNumberFormat="1" applyFont="1" applyFill="1" applyBorder="1" applyAlignment="1" applyProtection="1">
      <alignment horizontal="center" wrapText="1"/>
      <protection locked="0"/>
    </xf>
    <xf numFmtId="0" fontId="9" fillId="2" borderId="1" xfId="1" applyFont="1" applyFill="1" applyBorder="1" applyAlignment="1" applyProtection="1">
      <alignment horizontal="center" vertical="center"/>
    </xf>
    <xf numFmtId="0" fontId="9" fillId="2" borderId="2" xfId="1" applyFont="1" applyFill="1" applyBorder="1" applyAlignment="1" applyProtection="1">
      <alignment horizontal="center" vertical="center"/>
    </xf>
    <xf numFmtId="0" fontId="9" fillId="2" borderId="3" xfId="1" applyFont="1" applyFill="1" applyBorder="1" applyAlignment="1" applyProtection="1">
      <alignment horizontal="center" vertical="center"/>
    </xf>
    <xf numFmtId="0" fontId="8" fillId="0" borderId="0" xfId="2" applyFont="1" applyBorder="1" applyAlignment="1">
      <alignment vertical="center" wrapText="1"/>
    </xf>
    <xf numFmtId="0" fontId="22" fillId="0" borderId="0" xfId="0" applyFont="1" applyBorder="1" applyAlignment="1">
      <alignment vertical="center" wrapText="1"/>
    </xf>
    <xf numFmtId="0" fontId="39" fillId="7" borderId="20" xfId="5" applyFont="1" applyFill="1" applyBorder="1" applyAlignment="1" applyProtection="1">
      <alignment horizontal="center" wrapText="1"/>
    </xf>
    <xf numFmtId="0" fontId="39" fillId="7" borderId="21" xfId="5" applyFont="1" applyFill="1" applyBorder="1" applyAlignment="1" applyProtection="1">
      <alignment horizontal="center" wrapText="1"/>
    </xf>
    <xf numFmtId="0" fontId="39" fillId="7" borderId="22" xfId="5" applyFont="1" applyFill="1" applyBorder="1" applyAlignment="1" applyProtection="1">
      <alignment horizontal="center" wrapText="1"/>
    </xf>
    <xf numFmtId="0" fontId="111" fillId="45" borderId="20" xfId="5" applyFont="1" applyFill="1" applyBorder="1" applyAlignment="1" applyProtection="1">
      <alignment horizontal="center" vertical="center" wrapText="1"/>
    </xf>
    <xf numFmtId="0" fontId="111" fillId="45" borderId="21" xfId="5" applyFont="1" applyFill="1" applyBorder="1" applyAlignment="1" applyProtection="1">
      <alignment horizontal="center" vertical="center" wrapText="1"/>
    </xf>
    <xf numFmtId="0" fontId="111" fillId="45" borderId="22" xfId="5" applyFont="1" applyFill="1" applyBorder="1" applyAlignment="1" applyProtection="1">
      <alignment horizontal="center" vertical="center" wrapText="1"/>
    </xf>
    <xf numFmtId="14" fontId="39" fillId="7" borderId="20" xfId="5" applyNumberFormat="1" applyFont="1" applyFill="1" applyBorder="1" applyAlignment="1" applyProtection="1">
      <alignment horizontal="center" wrapText="1"/>
    </xf>
    <xf numFmtId="14" fontId="39" fillId="7" borderId="22" xfId="5" applyNumberFormat="1" applyFont="1" applyFill="1" applyBorder="1" applyAlignment="1" applyProtection="1">
      <alignment horizontal="center" wrapText="1"/>
    </xf>
    <xf numFmtId="0" fontId="141" fillId="7" borderId="10" xfId="5" applyFont="1" applyFill="1" applyBorder="1" applyAlignment="1" applyProtection="1">
      <alignment horizontal="center" wrapText="1"/>
    </xf>
    <xf numFmtId="0" fontId="1" fillId="0" borderId="19" xfId="2" applyBorder="1"/>
  </cellXfs>
  <cellStyles count="27">
    <cellStyle name="Comma" xfId="26" builtinId="3"/>
    <cellStyle name="Comma 2" xfId="9" xr:uid="{00000000-0005-0000-0000-000001000000}"/>
    <cellStyle name="Comma 2 3" xfId="6" xr:uid="{00000000-0005-0000-0000-000002000000}"/>
    <cellStyle name="Comma 7" xfId="19" xr:uid="{00000000-0005-0000-0000-000003000000}"/>
    <cellStyle name="Currency" xfId="23" builtinId="4"/>
    <cellStyle name="Currency 2" xfId="10" xr:uid="{00000000-0005-0000-0000-000005000000}"/>
    <cellStyle name="Currency 8" xfId="20" xr:uid="{00000000-0005-0000-0000-000006000000}"/>
    <cellStyle name="Currency 9" xfId="21" xr:uid="{00000000-0005-0000-0000-000007000000}"/>
    <cellStyle name="Hyperlink" xfId="25" builtinId="8"/>
    <cellStyle name="Hyperlink 2" xfId="4" xr:uid="{00000000-0005-0000-0000-000009000000}"/>
    <cellStyle name="Normal" xfId="0" builtinId="0"/>
    <cellStyle name="Normal 10" xfId="2" xr:uid="{00000000-0005-0000-0000-00000B000000}"/>
    <cellStyle name="Normal 2" xfId="5" xr:uid="{00000000-0005-0000-0000-00000C000000}"/>
    <cellStyle name="Normal 2 2" xfId="14" xr:uid="{00000000-0005-0000-0000-00000D000000}"/>
    <cellStyle name="Normal 3" xfId="16" xr:uid="{00000000-0005-0000-0000-00000E000000}"/>
    <cellStyle name="Normal 5 3" xfId="13" xr:uid="{00000000-0005-0000-0000-00000F000000}"/>
    <cellStyle name="Normal 5 4" xfId="18" xr:uid="{00000000-0005-0000-0000-000010000000}"/>
    <cellStyle name="Normal 5 5" xfId="3" xr:uid="{00000000-0005-0000-0000-000011000000}"/>
    <cellStyle name="Normal 6" xfId="8" xr:uid="{00000000-0005-0000-0000-000012000000}"/>
    <cellStyle name="Normal 6 2" xfId="1" xr:uid="{00000000-0005-0000-0000-000013000000}"/>
    <cellStyle name="Normal 8" xfId="11" xr:uid="{00000000-0005-0000-0000-000014000000}"/>
    <cellStyle name="Normal 9" xfId="17" xr:uid="{00000000-0005-0000-0000-000015000000}"/>
    <cellStyle name="Normal_PLACE_2" xfId="15" xr:uid="{00000000-0005-0000-0000-000016000000}"/>
    <cellStyle name="Percent" xfId="24" builtinId="5"/>
    <cellStyle name="Percent 2" xfId="7" xr:uid="{00000000-0005-0000-0000-000018000000}"/>
    <cellStyle name="Percent 3" xfId="12" xr:uid="{00000000-0005-0000-0000-000019000000}"/>
    <cellStyle name="Percent 6" xfId="22" xr:uid="{00000000-0005-0000-0000-00001A000000}"/>
  </cellStyles>
  <dxfs count="12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
      <font>
        <condense val="0"/>
        <extend val="0"/>
        <color rgb="FF9C0006"/>
      </font>
      <fill>
        <patternFill>
          <bgColor rgb="FFFFC7CE"/>
        </patternFill>
      </fill>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ill>
        <patternFill>
          <bgColor theme="6" tint="0.79998168889431442"/>
        </patternFill>
      </fill>
    </dxf>
    <dxf>
      <font>
        <color theme="0" tint="-0.24994659260841701"/>
      </font>
      <fill>
        <patternFill>
          <bgColor theme="0" tint="-0.24994659260841701"/>
        </patternFill>
      </fill>
      <border>
        <right/>
        <top style="thin">
          <color indexed="64"/>
        </top>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ill>
        <patternFill>
          <bgColor theme="0" tint="-0.24994659260841701"/>
        </patternFill>
      </fill>
      <border>
        <top style="thin">
          <color indexed="64"/>
        </top>
        <bottom style="thin">
          <color indexed="64"/>
        </bottom>
      </border>
    </dxf>
    <dxf>
      <font>
        <color theme="0" tint="-0.24994659260841701"/>
      </font>
      <fill>
        <patternFill>
          <bgColor theme="0" tint="-0.24994659260841701"/>
        </patternFill>
      </fill>
      <border>
        <right/>
        <top style="thin">
          <color indexed="64"/>
        </top>
      </border>
    </dxf>
    <dxf>
      <font>
        <color auto="1"/>
      </font>
    </dxf>
    <dxf>
      <font>
        <color theme="1"/>
      </font>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1"/>
      </font>
    </dxf>
    <dxf>
      <font>
        <color theme="1"/>
      </font>
    </dxf>
    <dxf>
      <fill>
        <patternFill>
          <bgColor theme="0" tint="-0.24994659260841701"/>
        </patternFill>
      </fill>
      <border>
        <top style="thin">
          <color indexed="64"/>
        </top>
        <bottom style="thin">
          <color indexed="64"/>
        </bottom>
      </border>
    </dxf>
    <dxf>
      <font>
        <color theme="0" tint="-0.24994659260841701"/>
      </font>
      <fill>
        <patternFill>
          <bgColor theme="0" tint="-0.24994659260841701"/>
        </patternFill>
      </fill>
      <border>
        <right/>
        <top style="thin">
          <color indexed="64"/>
        </top>
      </border>
    </dxf>
    <dxf>
      <font>
        <condense val="0"/>
        <extend val="0"/>
        <color rgb="FF9C0006"/>
      </font>
      <fill>
        <patternFill>
          <bgColor rgb="FFFFC7CE"/>
        </patternFill>
      </fill>
    </dxf>
    <dxf>
      <font>
        <color auto="1"/>
      </font>
    </dxf>
    <dxf>
      <font>
        <color theme="1"/>
      </font>
    </dxf>
    <dxf>
      <font>
        <color theme="1"/>
      </font>
    </dxf>
    <dxf>
      <font>
        <color theme="1"/>
      </font>
    </dxf>
    <dxf>
      <font>
        <color auto="1"/>
      </font>
    </dxf>
    <dxf>
      <font>
        <color theme="1"/>
      </font>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ndense val="0"/>
        <extend val="0"/>
        <color rgb="FF9C0006"/>
      </font>
      <fill>
        <patternFill>
          <bgColor rgb="FFFFC7CE"/>
        </patternFill>
      </fill>
    </dxf>
    <dxf>
      <font>
        <color theme="1"/>
      </font>
    </dxf>
    <dxf>
      <font>
        <color theme="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ont>
        <condense val="0"/>
        <extend val="0"/>
        <color indexed="10"/>
      </font>
    </dxf>
    <dxf>
      <font>
        <condense val="0"/>
        <extend val="0"/>
        <color indexed="10"/>
      </font>
    </dxf>
  </dxfs>
  <tableStyles count="0" defaultTableStyle="TableStyleMedium2" defaultPivotStyle="PivotStyleLight16"/>
  <colors>
    <mruColors>
      <color rgb="FFCCFFCC"/>
      <color rgb="FFF8F7D1"/>
      <color rgb="FFFAFAE2"/>
      <color rgb="FFCC0000"/>
      <color rgb="FFFF66FF"/>
      <color rgb="FFFF33CC"/>
      <color rgb="FF1243DE"/>
      <color rgb="FFF8F7D4"/>
      <color rgb="FFF9F8D8"/>
      <color rgb="FFA3EE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1</xdr:col>
      <xdr:colOff>969818</xdr:colOff>
      <xdr:row>2</xdr:row>
      <xdr:rowOff>0</xdr:rowOff>
    </xdr:to>
    <xdr:pic>
      <xdr:nvPicPr>
        <xdr:cNvPr id="2" name="Picture 1" descr="TDHCA logo_black_transparent.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1</xdr:col>
      <xdr:colOff>969818</xdr:colOff>
      <xdr:row>2</xdr:row>
      <xdr:rowOff>0</xdr:rowOff>
    </xdr:to>
    <xdr:pic>
      <xdr:nvPicPr>
        <xdr:cNvPr id="2" name="Picture 1" descr="TDHCA logo_black_transparent.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1</xdr:col>
      <xdr:colOff>969818</xdr:colOff>
      <xdr:row>2</xdr:row>
      <xdr:rowOff>0</xdr:rowOff>
    </xdr:to>
    <xdr:pic>
      <xdr:nvPicPr>
        <xdr:cNvPr id="2" name="Picture 1" descr="TDHCA logo_black_transparent.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3</xdr:col>
      <xdr:colOff>7529</xdr:colOff>
      <xdr:row>1</xdr:row>
      <xdr:rowOff>1042147</xdr:rowOff>
    </xdr:to>
    <xdr:pic>
      <xdr:nvPicPr>
        <xdr:cNvPr id="3" name="Picture 2" descr="TDHCA logo_black_transparent.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70809" cy="10248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2</xdr:col>
      <xdr:colOff>45893</xdr:colOff>
      <xdr:row>2</xdr:row>
      <xdr:rowOff>0</xdr:rowOff>
    </xdr:to>
    <xdr:pic>
      <xdr:nvPicPr>
        <xdr:cNvPr id="2" name="Picture 1" descr="TDHCA logo_black_transparent.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tdhca.texas.gov/asset-management-contact-lis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tdhca.texas.gov/sites/default/files/asset-management/docs/24-PostAwardActivitiesManual.pdf"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Enforcement/Monthly%20Delinquency%20Reports/Compliance%20Report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BF472"/>
    <pageSetUpPr fitToPage="1"/>
  </sheetPr>
  <dimension ref="A1:I58"/>
  <sheetViews>
    <sheetView zoomScaleNormal="100" workbookViewId="0">
      <selection activeCell="H10" sqref="H10:K10"/>
    </sheetView>
  </sheetViews>
  <sheetFormatPr defaultRowHeight="15"/>
  <cols>
    <col min="1" max="6" width="11.28515625" style="576" customWidth="1"/>
    <col min="7" max="7" width="11.5703125" style="576" customWidth="1"/>
    <col min="8" max="9" width="11.28515625" style="576" customWidth="1"/>
    <col min="10" max="256" width="8.85546875" style="576"/>
    <col min="257" max="257" width="9.7109375" style="576" bestFit="1" customWidth="1"/>
    <col min="258" max="259" width="9.140625" style="576" customWidth="1"/>
    <col min="260" max="512" width="8.85546875" style="576"/>
    <col min="513" max="513" width="9.7109375" style="576" bestFit="1" customWidth="1"/>
    <col min="514" max="515" width="9.140625" style="576" customWidth="1"/>
    <col min="516" max="768" width="8.85546875" style="576"/>
    <col min="769" max="769" width="9.7109375" style="576" bestFit="1" customWidth="1"/>
    <col min="770" max="771" width="9.140625" style="576" customWidth="1"/>
    <col min="772" max="1024" width="8.85546875" style="576"/>
    <col min="1025" max="1025" width="9.7109375" style="576" bestFit="1" customWidth="1"/>
    <col min="1026" max="1027" width="9.140625" style="576" customWidth="1"/>
    <col min="1028" max="1280" width="8.85546875" style="576"/>
    <col min="1281" max="1281" width="9.7109375" style="576" bestFit="1" customWidth="1"/>
    <col min="1282" max="1283" width="9.140625" style="576" customWidth="1"/>
    <col min="1284" max="1536" width="8.85546875" style="576"/>
    <col min="1537" max="1537" width="9.7109375" style="576" bestFit="1" customWidth="1"/>
    <col min="1538" max="1539" width="9.140625" style="576" customWidth="1"/>
    <col min="1540" max="1792" width="8.85546875" style="576"/>
    <col min="1793" max="1793" width="9.7109375" style="576" bestFit="1" customWidth="1"/>
    <col min="1794" max="1795" width="9.140625" style="576" customWidth="1"/>
    <col min="1796" max="2048" width="8.85546875" style="576"/>
    <col min="2049" max="2049" width="9.7109375" style="576" bestFit="1" customWidth="1"/>
    <col min="2050" max="2051" width="9.140625" style="576" customWidth="1"/>
    <col min="2052" max="2304" width="8.85546875" style="576"/>
    <col min="2305" max="2305" width="9.7109375" style="576" bestFit="1" customWidth="1"/>
    <col min="2306" max="2307" width="9.140625" style="576" customWidth="1"/>
    <col min="2308" max="2560" width="8.85546875" style="576"/>
    <col min="2561" max="2561" width="9.7109375" style="576" bestFit="1" customWidth="1"/>
    <col min="2562" max="2563" width="9.140625" style="576" customWidth="1"/>
    <col min="2564" max="2816" width="8.85546875" style="576"/>
    <col min="2817" max="2817" width="9.7109375" style="576" bestFit="1" customWidth="1"/>
    <col min="2818" max="2819" width="9.140625" style="576" customWidth="1"/>
    <col min="2820" max="3072" width="8.85546875" style="576"/>
    <col min="3073" max="3073" width="9.7109375" style="576" bestFit="1" customWidth="1"/>
    <col min="3074" max="3075" width="9.140625" style="576" customWidth="1"/>
    <col min="3076" max="3328" width="8.85546875" style="576"/>
    <col min="3329" max="3329" width="9.7109375" style="576" bestFit="1" customWidth="1"/>
    <col min="3330" max="3331" width="9.140625" style="576" customWidth="1"/>
    <col min="3332" max="3584" width="8.85546875" style="576"/>
    <col min="3585" max="3585" width="9.7109375" style="576" bestFit="1" customWidth="1"/>
    <col min="3586" max="3587" width="9.140625" style="576" customWidth="1"/>
    <col min="3588" max="3840" width="8.85546875" style="576"/>
    <col min="3841" max="3841" width="9.7109375" style="576" bestFit="1" customWidth="1"/>
    <col min="3842" max="3843" width="9.140625" style="576" customWidth="1"/>
    <col min="3844" max="4096" width="8.85546875" style="576"/>
    <col min="4097" max="4097" width="9.7109375" style="576" bestFit="1" customWidth="1"/>
    <col min="4098" max="4099" width="9.140625" style="576" customWidth="1"/>
    <col min="4100" max="4352" width="8.85546875" style="576"/>
    <col min="4353" max="4353" width="9.7109375" style="576" bestFit="1" customWidth="1"/>
    <col min="4354" max="4355" width="9.140625" style="576" customWidth="1"/>
    <col min="4356" max="4608" width="8.85546875" style="576"/>
    <col min="4609" max="4609" width="9.7109375" style="576" bestFit="1" customWidth="1"/>
    <col min="4610" max="4611" width="9.140625" style="576" customWidth="1"/>
    <col min="4612" max="4864" width="8.85546875" style="576"/>
    <col min="4865" max="4865" width="9.7109375" style="576" bestFit="1" customWidth="1"/>
    <col min="4866" max="4867" width="9.140625" style="576" customWidth="1"/>
    <col min="4868" max="5120" width="8.85546875" style="576"/>
    <col min="5121" max="5121" width="9.7109375" style="576" bestFit="1" customWidth="1"/>
    <col min="5122" max="5123" width="9.140625" style="576" customWidth="1"/>
    <col min="5124" max="5376" width="8.85546875" style="576"/>
    <col min="5377" max="5377" width="9.7109375" style="576" bestFit="1" customWidth="1"/>
    <col min="5378" max="5379" width="9.140625" style="576" customWidth="1"/>
    <col min="5380" max="5632" width="8.85546875" style="576"/>
    <col min="5633" max="5633" width="9.7109375" style="576" bestFit="1" customWidth="1"/>
    <col min="5634" max="5635" width="9.140625" style="576" customWidth="1"/>
    <col min="5636" max="5888" width="8.85546875" style="576"/>
    <col min="5889" max="5889" width="9.7109375" style="576" bestFit="1" customWidth="1"/>
    <col min="5890" max="5891" width="9.140625" style="576" customWidth="1"/>
    <col min="5892" max="6144" width="8.85546875" style="576"/>
    <col min="6145" max="6145" width="9.7109375" style="576" bestFit="1" customWidth="1"/>
    <col min="6146" max="6147" width="9.140625" style="576" customWidth="1"/>
    <col min="6148" max="6400" width="8.85546875" style="576"/>
    <col min="6401" max="6401" width="9.7109375" style="576" bestFit="1" customWidth="1"/>
    <col min="6402" max="6403" width="9.140625" style="576" customWidth="1"/>
    <col min="6404" max="6656" width="8.85546875" style="576"/>
    <col min="6657" max="6657" width="9.7109375" style="576" bestFit="1" customWidth="1"/>
    <col min="6658" max="6659" width="9.140625" style="576" customWidth="1"/>
    <col min="6660" max="6912" width="8.85546875" style="576"/>
    <col min="6913" max="6913" width="9.7109375" style="576" bestFit="1" customWidth="1"/>
    <col min="6914" max="6915" width="9.140625" style="576" customWidth="1"/>
    <col min="6916" max="7168" width="8.85546875" style="576"/>
    <col min="7169" max="7169" width="9.7109375" style="576" bestFit="1" customWidth="1"/>
    <col min="7170" max="7171" width="9.140625" style="576" customWidth="1"/>
    <col min="7172" max="7424" width="8.85546875" style="576"/>
    <col min="7425" max="7425" width="9.7109375" style="576" bestFit="1" customWidth="1"/>
    <col min="7426" max="7427" width="9.140625" style="576" customWidth="1"/>
    <col min="7428" max="7680" width="8.85546875" style="576"/>
    <col min="7681" max="7681" width="9.7109375" style="576" bestFit="1" customWidth="1"/>
    <col min="7682" max="7683" width="9.140625" style="576" customWidth="1"/>
    <col min="7684" max="7936" width="8.85546875" style="576"/>
    <col min="7937" max="7937" width="9.7109375" style="576" bestFit="1" customWidth="1"/>
    <col min="7938" max="7939" width="9.140625" style="576" customWidth="1"/>
    <col min="7940" max="8192" width="8.85546875" style="576"/>
    <col min="8193" max="8193" width="9.7109375" style="576" bestFit="1" customWidth="1"/>
    <col min="8194" max="8195" width="9.140625" style="576" customWidth="1"/>
    <col min="8196" max="8448" width="8.85546875" style="576"/>
    <col min="8449" max="8449" width="9.7109375" style="576" bestFit="1" customWidth="1"/>
    <col min="8450" max="8451" width="9.140625" style="576" customWidth="1"/>
    <col min="8452" max="8704" width="8.85546875" style="576"/>
    <col min="8705" max="8705" width="9.7109375" style="576" bestFit="1" customWidth="1"/>
    <col min="8706" max="8707" width="9.140625" style="576" customWidth="1"/>
    <col min="8708" max="8960" width="8.85546875" style="576"/>
    <col min="8961" max="8961" width="9.7109375" style="576" bestFit="1" customWidth="1"/>
    <col min="8962" max="8963" width="9.140625" style="576" customWidth="1"/>
    <col min="8964" max="9216" width="8.85546875" style="576"/>
    <col min="9217" max="9217" width="9.7109375" style="576" bestFit="1" customWidth="1"/>
    <col min="9218" max="9219" width="9.140625" style="576" customWidth="1"/>
    <col min="9220" max="9472" width="8.85546875" style="576"/>
    <col min="9473" max="9473" width="9.7109375" style="576" bestFit="1" customWidth="1"/>
    <col min="9474" max="9475" width="9.140625" style="576" customWidth="1"/>
    <col min="9476" max="9728" width="8.85546875" style="576"/>
    <col min="9729" max="9729" width="9.7109375" style="576" bestFit="1" customWidth="1"/>
    <col min="9730" max="9731" width="9.140625" style="576" customWidth="1"/>
    <col min="9732" max="9984" width="8.85546875" style="576"/>
    <col min="9985" max="9985" width="9.7109375" style="576" bestFit="1" customWidth="1"/>
    <col min="9986" max="9987" width="9.140625" style="576" customWidth="1"/>
    <col min="9988" max="10240" width="8.85546875" style="576"/>
    <col min="10241" max="10241" width="9.7109375" style="576" bestFit="1" customWidth="1"/>
    <col min="10242" max="10243" width="9.140625" style="576" customWidth="1"/>
    <col min="10244" max="10496" width="8.85546875" style="576"/>
    <col min="10497" max="10497" width="9.7109375" style="576" bestFit="1" customWidth="1"/>
    <col min="10498" max="10499" width="9.140625" style="576" customWidth="1"/>
    <col min="10500" max="10752" width="8.85546875" style="576"/>
    <col min="10753" max="10753" width="9.7109375" style="576" bestFit="1" customWidth="1"/>
    <col min="10754" max="10755" width="9.140625" style="576" customWidth="1"/>
    <col min="10756" max="11008" width="8.85546875" style="576"/>
    <col min="11009" max="11009" width="9.7109375" style="576" bestFit="1" customWidth="1"/>
    <col min="11010" max="11011" width="9.140625" style="576" customWidth="1"/>
    <col min="11012" max="11264" width="8.85546875" style="576"/>
    <col min="11265" max="11265" width="9.7109375" style="576" bestFit="1" customWidth="1"/>
    <col min="11266" max="11267" width="9.140625" style="576" customWidth="1"/>
    <col min="11268" max="11520" width="8.85546875" style="576"/>
    <col min="11521" max="11521" width="9.7109375" style="576" bestFit="1" customWidth="1"/>
    <col min="11522" max="11523" width="9.140625" style="576" customWidth="1"/>
    <col min="11524" max="11776" width="8.85546875" style="576"/>
    <col min="11777" max="11777" width="9.7109375" style="576" bestFit="1" customWidth="1"/>
    <col min="11778" max="11779" width="9.140625" style="576" customWidth="1"/>
    <col min="11780" max="12032" width="8.85546875" style="576"/>
    <col min="12033" max="12033" width="9.7109375" style="576" bestFit="1" customWidth="1"/>
    <col min="12034" max="12035" width="9.140625" style="576" customWidth="1"/>
    <col min="12036" max="12288" width="8.85546875" style="576"/>
    <col min="12289" max="12289" width="9.7109375" style="576" bestFit="1" customWidth="1"/>
    <col min="12290" max="12291" width="9.140625" style="576" customWidth="1"/>
    <col min="12292" max="12544" width="8.85546875" style="576"/>
    <col min="12545" max="12545" width="9.7109375" style="576" bestFit="1" customWidth="1"/>
    <col min="12546" max="12547" width="9.140625" style="576" customWidth="1"/>
    <col min="12548" max="12800" width="8.85546875" style="576"/>
    <col min="12801" max="12801" width="9.7109375" style="576" bestFit="1" customWidth="1"/>
    <col min="12802" max="12803" width="9.140625" style="576" customWidth="1"/>
    <col min="12804" max="13056" width="8.85546875" style="576"/>
    <col min="13057" max="13057" width="9.7109375" style="576" bestFit="1" customWidth="1"/>
    <col min="13058" max="13059" width="9.140625" style="576" customWidth="1"/>
    <col min="13060" max="13312" width="8.85546875" style="576"/>
    <col min="13313" max="13313" width="9.7109375" style="576" bestFit="1" customWidth="1"/>
    <col min="13314" max="13315" width="9.140625" style="576" customWidth="1"/>
    <col min="13316" max="13568" width="8.85546875" style="576"/>
    <col min="13569" max="13569" width="9.7109375" style="576" bestFit="1" customWidth="1"/>
    <col min="13570" max="13571" width="9.140625" style="576" customWidth="1"/>
    <col min="13572" max="13824" width="8.85546875" style="576"/>
    <col min="13825" max="13825" width="9.7109375" style="576" bestFit="1" customWidth="1"/>
    <col min="13826" max="13827" width="9.140625" style="576" customWidth="1"/>
    <col min="13828" max="14080" width="8.85546875" style="576"/>
    <col min="14081" max="14081" width="9.7109375" style="576" bestFit="1" customWidth="1"/>
    <col min="14082" max="14083" width="9.140625" style="576" customWidth="1"/>
    <col min="14084" max="14336" width="8.85546875" style="576"/>
    <col min="14337" max="14337" width="9.7109375" style="576" bestFit="1" customWidth="1"/>
    <col min="14338" max="14339" width="9.140625" style="576" customWidth="1"/>
    <col min="14340" max="14592" width="8.85546875" style="576"/>
    <col min="14593" max="14593" width="9.7109375" style="576" bestFit="1" customWidth="1"/>
    <col min="14594" max="14595" width="9.140625" style="576" customWidth="1"/>
    <col min="14596" max="14848" width="8.85546875" style="576"/>
    <col min="14849" max="14849" width="9.7109375" style="576" bestFit="1" customWidth="1"/>
    <col min="14850" max="14851" width="9.140625" style="576" customWidth="1"/>
    <col min="14852" max="15104" width="8.85546875" style="576"/>
    <col min="15105" max="15105" width="9.7109375" style="576" bestFit="1" customWidth="1"/>
    <col min="15106" max="15107" width="9.140625" style="576" customWidth="1"/>
    <col min="15108" max="15360" width="8.85546875" style="576"/>
    <col min="15361" max="15361" width="9.7109375" style="576" bestFit="1" customWidth="1"/>
    <col min="15362" max="15363" width="9.140625" style="576" customWidth="1"/>
    <col min="15364" max="15616" width="8.85546875" style="576"/>
    <col min="15617" max="15617" width="9.7109375" style="576" bestFit="1" customWidth="1"/>
    <col min="15618" max="15619" width="9.140625" style="576" customWidth="1"/>
    <col min="15620" max="15872" width="8.85546875" style="576"/>
    <col min="15873" max="15873" width="9.7109375" style="576" bestFit="1" customWidth="1"/>
    <col min="15874" max="15875" width="9.140625" style="576" customWidth="1"/>
    <col min="15876" max="16128" width="8.85546875" style="576"/>
    <col min="16129" max="16129" width="9.7109375" style="576" bestFit="1" customWidth="1"/>
    <col min="16130" max="16131" width="9.140625" style="576" customWidth="1"/>
    <col min="16132" max="16384" width="8.85546875" style="576"/>
  </cols>
  <sheetData>
    <row r="1" spans="1:9" ht="14.45" customHeight="1">
      <c r="A1" s="1337" t="s">
        <v>1295</v>
      </c>
      <c r="B1" s="1337"/>
      <c r="C1" s="1337"/>
      <c r="D1" s="1337"/>
      <c r="E1" s="1337"/>
      <c r="F1" s="1337"/>
      <c r="G1" s="1337"/>
      <c r="H1" s="1337"/>
      <c r="I1" s="1337"/>
    </row>
    <row r="2" spans="1:9" ht="14.45" customHeight="1">
      <c r="A2" s="575"/>
      <c r="B2" s="575"/>
      <c r="C2" s="575"/>
      <c r="D2" s="575"/>
      <c r="E2" s="575"/>
      <c r="F2" s="575"/>
      <c r="G2" s="575"/>
      <c r="H2" s="575"/>
      <c r="I2" s="575"/>
    </row>
    <row r="3" spans="1:9">
      <c r="A3" s="1341" t="s">
        <v>1855</v>
      </c>
      <c r="B3" s="1341"/>
      <c r="C3" s="1341"/>
      <c r="D3" s="1341"/>
      <c r="E3" s="1341"/>
      <c r="F3" s="1341"/>
      <c r="G3" s="1341"/>
      <c r="H3" s="1341"/>
      <c r="I3" s="1341"/>
    </row>
    <row r="4" spans="1:9" ht="4.9000000000000004" customHeight="1">
      <c r="A4" s="1341"/>
      <c r="B4" s="1341"/>
      <c r="C4" s="1341"/>
      <c r="D4" s="1341"/>
      <c r="E4" s="1341"/>
      <c r="F4" s="1341"/>
      <c r="G4" s="1341"/>
      <c r="H4" s="1341"/>
      <c r="I4" s="1341"/>
    </row>
    <row r="5" spans="1:9" ht="5.0999999999999996" customHeight="1">
      <c r="A5" s="578"/>
      <c r="B5" s="578"/>
      <c r="C5" s="578"/>
      <c r="D5" s="578"/>
      <c r="E5" s="578"/>
      <c r="F5" s="577"/>
      <c r="G5" s="577"/>
      <c r="H5" s="577"/>
      <c r="I5" s="577"/>
    </row>
    <row r="6" spans="1:9" ht="15.95" customHeight="1">
      <c r="A6" s="1342" t="s">
        <v>1903</v>
      </c>
      <c r="B6" s="1342"/>
      <c r="C6" s="1342"/>
      <c r="D6" s="1342"/>
      <c r="E6" s="1342"/>
      <c r="F6" s="1342"/>
      <c r="G6" s="1342"/>
      <c r="H6" s="1342"/>
      <c r="I6" s="1342"/>
    </row>
    <row r="7" spans="1:9" ht="15.95" customHeight="1">
      <c r="A7" s="1342"/>
      <c r="B7" s="1342"/>
      <c r="C7" s="1342"/>
      <c r="D7" s="1342"/>
      <c r="E7" s="1342"/>
      <c r="F7" s="1342"/>
      <c r="G7" s="1342"/>
      <c r="H7" s="1342"/>
      <c r="I7" s="1342"/>
    </row>
    <row r="8" spans="1:9" ht="15.95" customHeight="1">
      <c r="A8" s="1342"/>
      <c r="B8" s="1342"/>
      <c r="C8" s="1342"/>
      <c r="D8" s="1342"/>
      <c r="E8" s="1342"/>
      <c r="F8" s="1342"/>
      <c r="G8" s="1342"/>
      <c r="H8" s="1342"/>
      <c r="I8" s="1342"/>
    </row>
    <row r="9" spans="1:9" ht="18" customHeight="1">
      <c r="A9" s="1342"/>
      <c r="B9" s="1342"/>
      <c r="C9" s="1342"/>
      <c r="D9" s="1342"/>
      <c r="E9" s="1342"/>
      <c r="F9" s="1342"/>
      <c r="G9" s="1342"/>
      <c r="H9" s="1342"/>
      <c r="I9" s="1342"/>
    </row>
    <row r="10" spans="1:9" ht="5.0999999999999996" customHeight="1">
      <c r="A10" s="578"/>
      <c r="B10" s="578"/>
      <c r="C10" s="578"/>
      <c r="D10" s="578"/>
      <c r="E10" s="578"/>
      <c r="F10" s="577"/>
      <c r="G10" s="577"/>
      <c r="H10" s="577"/>
      <c r="I10" s="577"/>
    </row>
    <row r="11" spans="1:9" ht="30.75" customHeight="1">
      <c r="A11" s="1345" t="s">
        <v>1899</v>
      </c>
      <c r="B11" s="1345"/>
      <c r="C11" s="1345"/>
      <c r="D11" s="1345"/>
      <c r="E11" s="1345"/>
      <c r="F11" s="1345"/>
      <c r="G11" s="1345"/>
      <c r="H11" s="1345"/>
      <c r="I11" s="1345"/>
    </row>
    <row r="12" spans="1:9">
      <c r="A12" s="577"/>
      <c r="B12" s="577"/>
      <c r="C12" s="577"/>
      <c r="D12" s="577"/>
      <c r="E12" s="577"/>
      <c r="F12" s="577"/>
      <c r="G12" s="577"/>
      <c r="H12" s="577"/>
      <c r="I12" s="577"/>
    </row>
    <row r="13" spans="1:9" ht="15" customHeight="1">
      <c r="A13" s="1339" t="s">
        <v>1296</v>
      </c>
      <c r="B13" s="1339"/>
      <c r="C13" s="577"/>
      <c r="D13" s="1340">
        <f>'Rent Request'!H26</f>
        <v>0</v>
      </c>
      <c r="E13" s="1340"/>
      <c r="F13" s="1340"/>
      <c r="G13" s="1340"/>
      <c r="H13" s="1340"/>
      <c r="I13" s="1340"/>
    </row>
    <row r="14" spans="1:9" ht="5.0999999999999996" customHeight="1">
      <c r="A14" s="578"/>
      <c r="B14" s="578"/>
      <c r="C14" s="578"/>
      <c r="D14" s="578"/>
      <c r="E14" s="578"/>
      <c r="F14" s="577"/>
      <c r="G14" s="577"/>
      <c r="H14" s="577"/>
      <c r="I14" s="577"/>
    </row>
    <row r="15" spans="1:9">
      <c r="A15" s="1339" t="s">
        <v>1297</v>
      </c>
      <c r="B15" s="1339"/>
      <c r="C15" s="577"/>
      <c r="D15" s="1340">
        <f>'Rent Request'!H28</f>
        <v>0</v>
      </c>
      <c r="E15" s="1340"/>
      <c r="F15" s="1340"/>
      <c r="G15" s="1340"/>
      <c r="H15" s="1340"/>
      <c r="I15" s="1340"/>
    </row>
    <row r="16" spans="1:9" s="582" customFormat="1" ht="5.0999999999999996" customHeight="1">
      <c r="A16" s="579"/>
      <c r="B16" s="579"/>
      <c r="C16" s="580"/>
      <c r="D16" s="581"/>
      <c r="E16" s="581"/>
      <c r="F16" s="581"/>
      <c r="G16" s="581"/>
      <c r="H16" s="581"/>
      <c r="I16" s="581"/>
    </row>
    <row r="17" spans="1:9" ht="15" customHeight="1">
      <c r="A17" s="1339" t="s">
        <v>1298</v>
      </c>
      <c r="B17" s="1339"/>
      <c r="C17" s="577"/>
      <c r="D17" s="1340">
        <f>'Rent Request'!H30</f>
        <v>0</v>
      </c>
      <c r="E17" s="1340"/>
      <c r="F17" s="1340"/>
      <c r="G17" s="583"/>
      <c r="H17" s="1270">
        <f>'Rent Request'!M30</f>
        <v>0</v>
      </c>
      <c r="I17" s="1270">
        <f>'Rent Request'!P30</f>
        <v>0</v>
      </c>
    </row>
    <row r="18" spans="1:9">
      <c r="A18" s="577"/>
      <c r="B18" s="577"/>
      <c r="C18" s="577"/>
      <c r="D18" s="577"/>
      <c r="E18" s="577"/>
      <c r="F18" s="577"/>
      <c r="G18" s="577"/>
      <c r="H18" s="577"/>
      <c r="I18" s="577"/>
    </row>
    <row r="19" spans="1:9" ht="5.0999999999999996" customHeight="1"/>
    <row r="20" spans="1:9">
      <c r="A20" s="576" t="s">
        <v>1299</v>
      </c>
      <c r="D20" s="1344">
        <f>'Rent Request'!H18</f>
        <v>0</v>
      </c>
      <c r="E20" s="1344"/>
      <c r="F20" s="1344"/>
      <c r="G20" s="1344"/>
      <c r="H20" s="1344"/>
      <c r="I20" s="1344"/>
    </row>
    <row r="21" spans="1:9" ht="5.0999999999999996" customHeight="1"/>
    <row r="22" spans="1:9">
      <c r="A22" s="576" t="s">
        <v>1898</v>
      </c>
      <c r="D22" s="1343" t="str">
        <f>CONCATENATE('Rent Request'!H10," , ",'Rent Request'!H12, " , ",'Rent Request'!H14, " , ",'Rent Request'!H16)</f>
        <v xml:space="preserve"> ,  ,  , </v>
      </c>
      <c r="E22" s="1343"/>
      <c r="F22" s="1343"/>
      <c r="G22" s="1343"/>
      <c r="H22" s="1343"/>
      <c r="I22" s="1343"/>
    </row>
    <row r="24" spans="1:9" ht="5.0999999999999996" customHeight="1"/>
    <row r="25" spans="1:9">
      <c r="A25" s="576" t="s">
        <v>1300</v>
      </c>
      <c r="D25" s="1343" t="str">
        <f>CONCATENATE('Rent Request'!P10," , ",'Rent Request'!P12, " , ",'Rent Request'!P14, " , ",'Rent Request'!P16)</f>
        <v xml:space="preserve"> ,  ,  , </v>
      </c>
      <c r="E25" s="1343"/>
      <c r="F25" s="1343"/>
      <c r="G25" s="1343"/>
      <c r="H25" s="1343"/>
      <c r="I25" s="1343"/>
    </row>
    <row r="27" spans="1:9">
      <c r="A27" s="1338" t="s">
        <v>1906</v>
      </c>
      <c r="B27" s="1338"/>
      <c r="C27" s="1338"/>
      <c r="D27" s="1338"/>
      <c r="E27" s="1338"/>
      <c r="F27" s="1338"/>
      <c r="G27" s="1338"/>
      <c r="H27" s="1286">
        <f>+ReviewSheet!C9</f>
        <v>0</v>
      </c>
      <c r="I27" s="584" t="s">
        <v>1301</v>
      </c>
    </row>
    <row r="28" spans="1:9">
      <c r="B28" s="584"/>
      <c r="C28" s="584"/>
      <c r="D28" s="584"/>
      <c r="E28" s="584"/>
      <c r="F28" s="584"/>
      <c r="G28" s="584"/>
      <c r="H28" s="584"/>
      <c r="I28" s="584"/>
    </row>
    <row r="29" spans="1:9">
      <c r="A29" s="1348" t="s">
        <v>1608</v>
      </c>
      <c r="B29" s="1348"/>
      <c r="C29" s="1348"/>
      <c r="D29" s="1348"/>
      <c r="E29" s="1348"/>
      <c r="F29" s="1348"/>
      <c r="G29" s="1348"/>
      <c r="H29" s="1348"/>
      <c r="I29" s="1348"/>
    </row>
    <row r="30" spans="1:9">
      <c r="A30" s="1348"/>
      <c r="B30" s="1348"/>
      <c r="C30" s="1348"/>
      <c r="D30" s="1348"/>
      <c r="E30" s="1348"/>
      <c r="F30" s="1348"/>
      <c r="G30" s="1348"/>
      <c r="H30" s="1348"/>
      <c r="I30" s="1348"/>
    </row>
    <row r="31" spans="1:9">
      <c r="A31" s="1348"/>
      <c r="B31" s="1348"/>
      <c r="C31" s="1348"/>
      <c r="D31" s="1348"/>
      <c r="E31" s="1348"/>
      <c r="F31" s="1348"/>
      <c r="G31" s="1348"/>
      <c r="H31" s="1348"/>
      <c r="I31" s="1348"/>
    </row>
    <row r="32" spans="1:9">
      <c r="A32" s="1348"/>
      <c r="B32" s="1348"/>
      <c r="C32" s="1348"/>
      <c r="D32" s="1348"/>
      <c r="E32" s="1348"/>
      <c r="F32" s="1348"/>
      <c r="G32" s="1348"/>
      <c r="H32" s="1348"/>
      <c r="I32" s="1348"/>
    </row>
    <row r="33" spans="1:9">
      <c r="A33" s="584"/>
      <c r="B33" s="584"/>
      <c r="C33" s="584"/>
      <c r="D33" s="584"/>
      <c r="E33" s="584"/>
      <c r="F33" s="584"/>
      <c r="G33" s="584"/>
      <c r="H33" s="584"/>
      <c r="I33" s="584"/>
    </row>
    <row r="34" spans="1:9">
      <c r="A34" s="1348" t="s">
        <v>1609</v>
      </c>
      <c r="B34" s="1348"/>
      <c r="C34" s="1348"/>
      <c r="D34" s="1348"/>
      <c r="E34" s="1348"/>
      <c r="F34" s="1348"/>
      <c r="G34" s="1348"/>
      <c r="H34" s="1348"/>
      <c r="I34" s="1348"/>
    </row>
    <row r="35" spans="1:9">
      <c r="A35" s="1348"/>
      <c r="B35" s="1348"/>
      <c r="C35" s="1348"/>
      <c r="D35" s="1348"/>
      <c r="E35" s="1348"/>
      <c r="F35" s="1348"/>
      <c r="G35" s="1348"/>
      <c r="H35" s="1348"/>
      <c r="I35" s="1348"/>
    </row>
    <row r="36" spans="1:9">
      <c r="A36" s="1348"/>
      <c r="B36" s="1348"/>
      <c r="C36" s="1348"/>
      <c r="D36" s="1348"/>
      <c r="E36" s="1348"/>
      <c r="F36" s="1348"/>
      <c r="G36" s="1348"/>
      <c r="H36" s="1348"/>
      <c r="I36" s="1348"/>
    </row>
    <row r="37" spans="1:9">
      <c r="A37" s="1348"/>
      <c r="B37" s="1348"/>
      <c r="C37" s="1348"/>
      <c r="D37" s="1348"/>
      <c r="E37" s="1348"/>
      <c r="F37" s="1348"/>
      <c r="G37" s="1348"/>
      <c r="H37" s="1348"/>
      <c r="I37" s="1348"/>
    </row>
    <row r="38" spans="1:9">
      <c r="A38" s="1348"/>
      <c r="B38" s="1348"/>
      <c r="C38" s="1348"/>
      <c r="D38" s="1348"/>
      <c r="E38" s="1348"/>
      <c r="F38" s="1348"/>
      <c r="G38" s="1348"/>
      <c r="H38" s="1348"/>
      <c r="I38" s="1348"/>
    </row>
    <row r="40" spans="1:9">
      <c r="A40" s="1349" t="s">
        <v>1302</v>
      </c>
      <c r="B40" s="1349"/>
      <c r="C40" s="1349"/>
      <c r="D40" s="1349"/>
      <c r="E40" s="1349"/>
      <c r="F40" s="1349"/>
      <c r="G40" s="1349"/>
      <c r="H40" s="1349"/>
      <c r="I40" s="1349"/>
    </row>
    <row r="41" spans="1:9">
      <c r="A41" s="1349"/>
      <c r="B41" s="1349"/>
      <c r="C41" s="1349"/>
      <c r="D41" s="1349"/>
      <c r="E41" s="1349"/>
      <c r="F41" s="1349"/>
      <c r="G41" s="1349"/>
      <c r="H41" s="1349"/>
      <c r="I41" s="1349"/>
    </row>
    <row r="42" spans="1:9" ht="15" customHeight="1">
      <c r="A42" s="1349"/>
      <c r="B42" s="1349"/>
      <c r="C42" s="1349"/>
      <c r="D42" s="1349"/>
      <c r="E42" s="1349"/>
      <c r="F42" s="1349"/>
      <c r="G42" s="1349"/>
      <c r="H42" s="1349"/>
      <c r="I42" s="1349"/>
    </row>
    <row r="43" spans="1:9">
      <c r="A43" s="1349"/>
      <c r="B43" s="1349"/>
      <c r="C43" s="1349"/>
      <c r="D43" s="1349"/>
      <c r="E43" s="1349"/>
      <c r="F43" s="1349"/>
      <c r="G43" s="1349"/>
      <c r="H43" s="1349"/>
      <c r="I43" s="1349"/>
    </row>
    <row r="44" spans="1:9">
      <c r="A44" s="1349"/>
      <c r="B44" s="1349"/>
      <c r="C44" s="1349"/>
      <c r="D44" s="1349"/>
      <c r="E44" s="1349"/>
      <c r="F44" s="1349"/>
      <c r="G44" s="1349"/>
      <c r="H44" s="1349"/>
      <c r="I44" s="1349"/>
    </row>
    <row r="46" spans="1:9">
      <c r="A46" s="1349" t="s">
        <v>1303</v>
      </c>
      <c r="B46" s="1349"/>
      <c r="C46" s="1349"/>
      <c r="D46" s="1349"/>
      <c r="E46" s="1349"/>
      <c r="F46" s="1349"/>
      <c r="G46" s="1349"/>
      <c r="H46" s="1349"/>
      <c r="I46" s="1349"/>
    </row>
    <row r="47" spans="1:9">
      <c r="A47" s="1349"/>
      <c r="B47" s="1349"/>
      <c r="C47" s="1349"/>
      <c r="D47" s="1349"/>
      <c r="E47" s="1349"/>
      <c r="F47" s="1349"/>
      <c r="G47" s="1349"/>
      <c r="H47" s="1349"/>
      <c r="I47" s="1349"/>
    </row>
    <row r="48" spans="1:9">
      <c r="A48" s="1349"/>
      <c r="B48" s="1349"/>
      <c r="C48" s="1349"/>
      <c r="D48" s="1349"/>
      <c r="E48" s="1349"/>
      <c r="F48" s="1349"/>
      <c r="G48" s="1349"/>
      <c r="H48" s="1349"/>
      <c r="I48" s="1349"/>
    </row>
    <row r="49" spans="1:9">
      <c r="A49" s="1350" t="s">
        <v>1904</v>
      </c>
      <c r="B49" s="1350"/>
      <c r="C49" s="1350"/>
      <c r="D49" s="1350"/>
      <c r="E49" s="1350"/>
      <c r="F49" s="1350"/>
      <c r="G49" s="585"/>
      <c r="H49" s="585"/>
      <c r="I49" s="585"/>
    </row>
    <row r="51" spans="1:9">
      <c r="A51" s="576" t="s">
        <v>1304</v>
      </c>
    </row>
    <row r="53" spans="1:9">
      <c r="A53" s="576" t="s">
        <v>1305</v>
      </c>
    </row>
    <row r="56" spans="1:9" ht="15.75">
      <c r="A56" s="1346">
        <f>ReviewSheet!L9</f>
        <v>0</v>
      </c>
      <c r="B56" s="1346"/>
      <c r="C56" s="1346"/>
    </row>
    <row r="57" spans="1:9" ht="15.75">
      <c r="A57" s="1346" t="s">
        <v>1653</v>
      </c>
      <c r="B57" s="1346"/>
      <c r="C57" s="1346"/>
    </row>
    <row r="58" spans="1:9" ht="15.75">
      <c r="A58" s="1347" t="s">
        <v>1654</v>
      </c>
      <c r="B58" s="1347"/>
      <c r="C58" s="1347"/>
    </row>
  </sheetData>
  <mergeCells count="22">
    <mergeCell ref="A56:C56"/>
    <mergeCell ref="A57:C57"/>
    <mergeCell ref="A58:C58"/>
    <mergeCell ref="A29:I32"/>
    <mergeCell ref="A34:I38"/>
    <mergeCell ref="A40:I44"/>
    <mergeCell ref="A46:I48"/>
    <mergeCell ref="A49:F49"/>
    <mergeCell ref="A1:I1"/>
    <mergeCell ref="A27:G27"/>
    <mergeCell ref="A15:B15"/>
    <mergeCell ref="D15:I15"/>
    <mergeCell ref="A3:I4"/>
    <mergeCell ref="A6:I9"/>
    <mergeCell ref="A13:B13"/>
    <mergeCell ref="D13:I13"/>
    <mergeCell ref="A17:B17"/>
    <mergeCell ref="D17:F17"/>
    <mergeCell ref="D25:I25"/>
    <mergeCell ref="D22:I22"/>
    <mergeCell ref="D20:I20"/>
    <mergeCell ref="A11:I11"/>
  </mergeCells>
  <hyperlinks>
    <hyperlink ref="A49:F49" r:id="rId1" display="https://www.tdhca.texas.gov/asset-management-contact-list" xr:uid="{0C116009-8E77-4E78-A8D1-274B3472C426}"/>
  </hyperlinks>
  <pageMargins left="0.7" right="0.7" top="0.75" bottom="0.75" header="0.3" footer="0.3"/>
  <pageSetup scale="88" orientation="portrait" horizontalDpi="1200" verticalDpi="1200" r:id="rId2"/>
  <headerFooter>
    <oddFooter>&amp;R&amp;8Last Updated June 2025</oddFooter>
  </headerFooter>
  <ignoredErrors>
    <ignoredError sqref="D13:I25 H27"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1BFA3"/>
    <pageSetUpPr fitToPage="1"/>
  </sheetPr>
  <dimension ref="A1:K70"/>
  <sheetViews>
    <sheetView topLeftCell="A18" zoomScaleNormal="100" workbookViewId="0">
      <selection activeCell="H10" sqref="H10:K10"/>
    </sheetView>
  </sheetViews>
  <sheetFormatPr defaultColWidth="8.85546875" defaultRowHeight="15"/>
  <cols>
    <col min="1" max="16384" width="8.85546875" style="50"/>
  </cols>
  <sheetData>
    <row r="1" spans="1:11" ht="18.75">
      <c r="A1" s="1590" t="s">
        <v>1549</v>
      </c>
      <c r="B1" s="1590"/>
      <c r="C1" s="1590"/>
      <c r="D1" s="1590"/>
      <c r="E1" s="1590"/>
      <c r="F1" s="1590"/>
      <c r="G1" s="1590"/>
      <c r="H1" s="1590"/>
      <c r="I1" s="1590"/>
      <c r="J1" s="1590"/>
      <c r="K1" s="1590"/>
    </row>
    <row r="2" spans="1:11" ht="15.75" thickBot="1">
      <c r="A2" s="1591" t="s">
        <v>1550</v>
      </c>
      <c r="B2" s="1591"/>
      <c r="C2" s="1592"/>
      <c r="D2" s="1592"/>
      <c r="E2" s="1592"/>
      <c r="F2" s="1593"/>
      <c r="G2" s="1594"/>
      <c r="H2" s="1595"/>
      <c r="I2" s="1596"/>
      <c r="J2" s="1596"/>
      <c r="K2" s="1596"/>
    </row>
    <row r="3" spans="1:11">
      <c r="A3" s="1597" t="s">
        <v>1551</v>
      </c>
      <c r="B3" s="1597"/>
      <c r="C3" s="1598"/>
      <c r="D3" s="1598"/>
      <c r="E3" s="1598"/>
      <c r="F3" s="1599"/>
      <c r="G3" s="1599"/>
      <c r="H3" s="1599"/>
      <c r="I3" s="1600"/>
      <c r="J3" s="1600"/>
      <c r="K3" s="1600"/>
    </row>
    <row r="4" spans="1:11">
      <c r="A4" s="1587" t="s">
        <v>1552</v>
      </c>
      <c r="B4" s="1587"/>
      <c r="C4" s="1587"/>
      <c r="D4" s="1587"/>
      <c r="E4" s="1587"/>
      <c r="F4" s="1588"/>
      <c r="G4" s="1588"/>
      <c r="H4" s="1588"/>
      <c r="I4" s="1589"/>
      <c r="J4" s="1589"/>
      <c r="K4" s="1589"/>
    </row>
    <row r="5" spans="1:11">
      <c r="A5" s="1587" t="s">
        <v>1553</v>
      </c>
      <c r="B5" s="1587"/>
      <c r="C5" s="1587"/>
      <c r="D5" s="1587"/>
      <c r="E5" s="1587"/>
      <c r="F5" s="1588"/>
      <c r="G5" s="1588"/>
      <c r="H5" s="1588"/>
      <c r="I5" s="1589"/>
      <c r="J5" s="1589"/>
      <c r="K5" s="1589"/>
    </row>
    <row r="6" spans="1:11" ht="15.75" thickBot="1">
      <c r="A6" s="1604" t="s">
        <v>1554</v>
      </c>
      <c r="B6" s="1604"/>
      <c r="C6" s="1604"/>
      <c r="D6" s="1604"/>
      <c r="E6" s="1604"/>
      <c r="F6" s="1602"/>
      <c r="G6" s="1602"/>
      <c r="H6" s="1602"/>
      <c r="I6" s="1605"/>
      <c r="J6" s="1605"/>
      <c r="K6" s="1605"/>
    </row>
    <row r="7" spans="1:11">
      <c r="A7" s="1606" t="s">
        <v>1555</v>
      </c>
      <c r="B7" s="1606"/>
      <c r="C7" s="1606"/>
      <c r="D7" s="1606"/>
      <c r="E7" s="1606"/>
      <c r="F7" s="1599"/>
      <c r="G7" s="1599"/>
      <c r="H7" s="1599"/>
      <c r="I7" s="1600"/>
      <c r="J7" s="1600"/>
      <c r="K7" s="1600"/>
    </row>
    <row r="8" spans="1:11">
      <c r="A8" s="1587" t="s">
        <v>1556</v>
      </c>
      <c r="B8" s="1587"/>
      <c r="C8" s="1587"/>
      <c r="D8" s="1587"/>
      <c r="E8" s="1587"/>
      <c r="F8" s="1588"/>
      <c r="G8" s="1588"/>
      <c r="H8" s="1588"/>
      <c r="I8" s="1589"/>
      <c r="J8" s="1589"/>
      <c r="K8" s="1589"/>
    </row>
    <row r="9" spans="1:11" ht="15.75" thickBot="1">
      <c r="A9" s="1601" t="s">
        <v>1557</v>
      </c>
      <c r="B9" s="1601"/>
      <c r="C9" s="1592"/>
      <c r="D9" s="1592"/>
      <c r="E9" s="1592"/>
      <c r="F9" s="1602"/>
      <c r="G9" s="1602"/>
      <c r="H9" s="1602"/>
      <c r="I9" s="1603"/>
      <c r="J9" s="1603"/>
      <c r="K9" s="1603"/>
    </row>
    <row r="10" spans="1:11">
      <c r="A10" s="1609" t="s">
        <v>1558</v>
      </c>
      <c r="B10" s="1609"/>
      <c r="C10" s="1609"/>
      <c r="D10" s="1609"/>
      <c r="E10" s="1609"/>
      <c r="F10" s="1599"/>
      <c r="G10" s="1599"/>
      <c r="H10" s="1599"/>
      <c r="I10" s="1610"/>
      <c r="J10" s="1610"/>
      <c r="K10" s="1610"/>
    </row>
    <row r="11" spans="1:11">
      <c r="A11" s="523"/>
      <c r="B11" s="523"/>
      <c r="C11" s="524"/>
      <c r="D11" s="524"/>
      <c r="E11" s="524"/>
      <c r="F11" s="523"/>
      <c r="G11" s="523"/>
      <c r="H11" s="525"/>
      <c r="I11" s="526"/>
      <c r="J11" s="526"/>
      <c r="K11" s="526"/>
    </row>
    <row r="12" spans="1:11">
      <c r="A12" s="1587" t="s">
        <v>1559</v>
      </c>
      <c r="B12" s="1587"/>
      <c r="C12" s="1587"/>
      <c r="D12" s="1587"/>
      <c r="E12" s="1587"/>
      <c r="F12" s="1607"/>
      <c r="G12" s="1607"/>
      <c r="H12" s="1607"/>
      <c r="I12" s="1608"/>
      <c r="J12" s="1608"/>
      <c r="K12" s="1608"/>
    </row>
    <row r="13" spans="1:11">
      <c r="A13" s="1587" t="s">
        <v>1560</v>
      </c>
      <c r="B13" s="1587"/>
      <c r="C13" s="1587"/>
      <c r="D13" s="1587"/>
      <c r="E13" s="1587"/>
      <c r="F13" s="1607"/>
      <c r="G13" s="1607"/>
      <c r="H13" s="1607"/>
      <c r="I13" s="1608"/>
      <c r="J13" s="1608"/>
      <c r="K13" s="1608"/>
    </row>
    <row r="14" spans="1:11">
      <c r="A14" s="1587" t="s">
        <v>1561</v>
      </c>
      <c r="B14" s="1587"/>
      <c r="C14" s="1587"/>
      <c r="D14" s="1587"/>
      <c r="E14" s="1587"/>
      <c r="F14" s="1607"/>
      <c r="G14" s="1607"/>
      <c r="H14" s="1607"/>
      <c r="I14" s="1608"/>
      <c r="J14" s="1608"/>
      <c r="K14" s="1608"/>
    </row>
    <row r="15" spans="1:11">
      <c r="A15" s="1587" t="s">
        <v>1562</v>
      </c>
      <c r="B15" s="1587"/>
      <c r="C15" s="1587"/>
      <c r="D15" s="1587"/>
      <c r="E15" s="1587"/>
      <c r="F15" s="1607"/>
      <c r="G15" s="1607"/>
      <c r="H15" s="1607"/>
      <c r="I15" s="1608"/>
      <c r="J15" s="1608"/>
      <c r="K15" s="1608"/>
    </row>
    <row r="16" spans="1:11">
      <c r="A16" s="1587" t="s">
        <v>1563</v>
      </c>
      <c r="B16" s="1587"/>
      <c r="C16" s="1587"/>
      <c r="D16" s="1587"/>
      <c r="E16" s="1587"/>
      <c r="F16" s="1607"/>
      <c r="G16" s="1607"/>
      <c r="H16" s="1607"/>
      <c r="I16" s="1608"/>
      <c r="J16" s="1608"/>
      <c r="K16" s="1608"/>
    </row>
    <row r="17" spans="1:11">
      <c r="A17" s="1587" t="s">
        <v>1564</v>
      </c>
      <c r="B17" s="1587"/>
      <c r="C17" s="1587"/>
      <c r="D17" s="1587"/>
      <c r="E17" s="1587"/>
      <c r="F17" s="1611"/>
      <c r="G17" s="1611"/>
      <c r="H17" s="1611"/>
      <c r="I17" s="1608"/>
      <c r="J17" s="1608"/>
      <c r="K17" s="1608"/>
    </row>
    <row r="18" spans="1:11">
      <c r="A18" s="1587" t="s">
        <v>1565</v>
      </c>
      <c r="B18" s="1587"/>
      <c r="C18" s="1587"/>
      <c r="D18" s="1587"/>
      <c r="E18" s="1587"/>
      <c r="F18" s="1612"/>
      <c r="G18" s="1612"/>
      <c r="H18" s="1612"/>
      <c r="I18" s="1613"/>
      <c r="J18" s="1613"/>
      <c r="K18" s="1613"/>
    </row>
    <row r="19" spans="1:11">
      <c r="A19" s="1587" t="s">
        <v>1566</v>
      </c>
      <c r="B19" s="1587"/>
      <c r="C19" s="1587"/>
      <c r="D19" s="1587"/>
      <c r="E19" s="1587"/>
      <c r="F19" s="1617"/>
      <c r="G19" s="1617"/>
      <c r="H19" s="1617"/>
      <c r="I19" s="1613"/>
      <c r="J19" s="1613"/>
      <c r="K19" s="1613"/>
    </row>
    <row r="20" spans="1:11" ht="15.75" thickBot="1">
      <c r="A20" s="1601" t="s">
        <v>1567</v>
      </c>
      <c r="B20" s="1601"/>
      <c r="C20" s="1601"/>
      <c r="D20" s="1601"/>
      <c r="E20" s="1601"/>
      <c r="F20" s="1618"/>
      <c r="G20" s="1618"/>
      <c r="H20" s="1618"/>
      <c r="I20" s="1619"/>
      <c r="J20" s="1619"/>
      <c r="K20" s="1619"/>
    </row>
    <row r="21" spans="1:11">
      <c r="A21" s="1609" t="s">
        <v>1568</v>
      </c>
      <c r="B21" s="1609"/>
      <c r="C21" s="1609"/>
      <c r="D21" s="1609"/>
      <c r="E21" s="1609"/>
      <c r="F21" s="1614"/>
      <c r="G21" s="1614"/>
      <c r="H21" s="1614"/>
      <c r="I21" s="1615"/>
      <c r="J21" s="1615"/>
      <c r="K21" s="1615"/>
    </row>
    <row r="22" spans="1:11">
      <c r="A22" s="523"/>
      <c r="B22" s="523"/>
      <c r="C22" s="523"/>
      <c r="D22" s="523"/>
      <c r="E22" s="523"/>
      <c r="F22" s="527"/>
      <c r="G22" s="527"/>
      <c r="H22" s="527"/>
      <c r="I22" s="528"/>
      <c r="J22" s="528"/>
      <c r="K22" s="528"/>
    </row>
    <row r="23" spans="1:11">
      <c r="A23" s="1616" t="s">
        <v>1569</v>
      </c>
      <c r="B23" s="1616"/>
      <c r="C23" s="1616"/>
      <c r="D23" s="1616"/>
      <c r="E23" s="1616"/>
      <c r="F23" s="1607"/>
      <c r="G23" s="1607"/>
      <c r="H23" s="1607"/>
      <c r="I23" s="1608"/>
      <c r="J23" s="1608"/>
      <c r="K23" s="1608"/>
    </row>
    <row r="24" spans="1:11">
      <c r="A24" s="523"/>
      <c r="B24" s="523"/>
      <c r="C24" s="523"/>
      <c r="D24" s="523"/>
      <c r="E24" s="523"/>
      <c r="F24" s="527"/>
      <c r="G24" s="527"/>
      <c r="H24" s="527"/>
      <c r="I24" s="529"/>
      <c r="J24" s="529"/>
      <c r="K24" s="529"/>
    </row>
    <row r="25" spans="1:11">
      <c r="A25" s="1587" t="s">
        <v>1570</v>
      </c>
      <c r="B25" s="1587"/>
      <c r="C25" s="1587"/>
      <c r="D25" s="1587"/>
      <c r="E25" s="1587"/>
      <c r="F25" s="1607"/>
      <c r="G25" s="1607"/>
      <c r="H25" s="1607"/>
      <c r="I25" s="1608"/>
      <c r="J25" s="1608"/>
      <c r="K25" s="1608"/>
    </row>
    <row r="26" spans="1:11">
      <c r="A26" s="1587" t="s">
        <v>1571</v>
      </c>
      <c r="B26" s="1587"/>
      <c r="C26" s="1587"/>
      <c r="D26" s="1587"/>
      <c r="E26" s="1587"/>
      <c r="F26" s="1607"/>
      <c r="G26" s="1607"/>
      <c r="H26" s="1607"/>
      <c r="I26" s="1608"/>
      <c r="J26" s="1608"/>
      <c r="K26" s="1608"/>
    </row>
    <row r="27" spans="1:11" ht="15.75" thickBot="1">
      <c r="A27" s="1601" t="s">
        <v>1219</v>
      </c>
      <c r="B27" s="1601"/>
      <c r="C27" s="1601"/>
      <c r="D27" s="1601"/>
      <c r="E27" s="1601"/>
      <c r="F27" s="1620"/>
      <c r="G27" s="1620"/>
      <c r="H27" s="1620"/>
      <c r="I27" s="1621"/>
      <c r="J27" s="1621"/>
      <c r="K27" s="1621"/>
    </row>
    <row r="28" spans="1:11">
      <c r="A28" s="1609" t="s">
        <v>1572</v>
      </c>
      <c r="B28" s="1609"/>
      <c r="C28" s="1609"/>
      <c r="D28" s="1609"/>
      <c r="E28" s="1609"/>
      <c r="F28" s="1622"/>
      <c r="G28" s="1622"/>
      <c r="H28" s="1622"/>
      <c r="I28" s="1610"/>
      <c r="J28" s="1610"/>
      <c r="K28" s="1610"/>
    </row>
    <row r="29" spans="1:11">
      <c r="A29" s="523"/>
      <c r="B29" s="523"/>
      <c r="C29" s="523"/>
      <c r="D29" s="523"/>
      <c r="E29" s="523"/>
      <c r="F29" s="515"/>
      <c r="G29" s="515"/>
      <c r="H29" s="515"/>
      <c r="I29" s="529"/>
      <c r="J29" s="529"/>
      <c r="K29" s="529"/>
    </row>
    <row r="30" spans="1:11">
      <c r="A30" s="1587" t="s">
        <v>1573</v>
      </c>
      <c r="B30" s="1587"/>
      <c r="C30" s="1587"/>
      <c r="D30" s="1587"/>
      <c r="E30" s="1587"/>
      <c r="F30" s="1611"/>
      <c r="G30" s="1611"/>
      <c r="H30" s="1611"/>
      <c r="I30" s="1608"/>
      <c r="J30" s="1608"/>
      <c r="K30" s="1608"/>
    </row>
    <row r="31" spans="1:11">
      <c r="A31" s="1587" t="s">
        <v>1574</v>
      </c>
      <c r="B31" s="1587"/>
      <c r="C31" s="1587"/>
      <c r="D31" s="1587"/>
      <c r="E31" s="1587"/>
      <c r="F31" s="1612"/>
      <c r="G31" s="1612"/>
      <c r="H31" s="1612"/>
      <c r="I31" s="1613"/>
      <c r="J31" s="1613"/>
      <c r="K31" s="1613"/>
    </row>
    <row r="32" spans="1:11">
      <c r="A32" s="1587" t="s">
        <v>1575</v>
      </c>
      <c r="B32" s="1587"/>
      <c r="C32" s="1587"/>
      <c r="D32" s="1587"/>
      <c r="E32" s="1587"/>
      <c r="F32" s="1617"/>
      <c r="G32" s="1617"/>
      <c r="H32" s="1617"/>
      <c r="I32" s="1613"/>
      <c r="J32" s="1613"/>
      <c r="K32" s="1613"/>
    </row>
    <row r="33" spans="1:11">
      <c r="A33" s="1587" t="s">
        <v>1576</v>
      </c>
      <c r="B33" s="1587"/>
      <c r="C33" s="1587"/>
      <c r="D33" s="1587"/>
      <c r="E33" s="1587"/>
      <c r="F33" s="1617"/>
      <c r="G33" s="1617"/>
      <c r="H33" s="1617"/>
      <c r="I33" s="1613"/>
      <c r="J33" s="1613"/>
      <c r="K33" s="1613"/>
    </row>
    <row r="34" spans="1:11">
      <c r="A34" s="1587" t="s">
        <v>1577</v>
      </c>
      <c r="B34" s="1587"/>
      <c r="C34" s="1587"/>
      <c r="D34" s="1587"/>
      <c r="E34" s="1587"/>
      <c r="F34" s="1617"/>
      <c r="G34" s="1617"/>
      <c r="H34" s="1617"/>
      <c r="I34" s="1613"/>
      <c r="J34" s="1613"/>
      <c r="K34" s="1613"/>
    </row>
    <row r="35" spans="1:11">
      <c r="A35" s="1587" t="s">
        <v>1578</v>
      </c>
      <c r="B35" s="1587"/>
      <c r="C35" s="1587"/>
      <c r="D35" s="1587"/>
      <c r="E35" s="1587"/>
      <c r="F35" s="1607"/>
      <c r="G35" s="1607"/>
      <c r="H35" s="1607"/>
      <c r="I35" s="1608"/>
      <c r="J35" s="1608"/>
      <c r="K35" s="1608"/>
    </row>
    <row r="36" spans="1:11" ht="15.75" thickBot="1">
      <c r="A36" s="1601" t="s">
        <v>1219</v>
      </c>
      <c r="B36" s="1601"/>
      <c r="C36" s="1601"/>
      <c r="D36" s="1601"/>
      <c r="E36" s="1601"/>
      <c r="F36" s="1623"/>
      <c r="G36" s="1623"/>
      <c r="H36" s="1623"/>
      <c r="I36" s="1621"/>
      <c r="J36" s="1621"/>
      <c r="K36" s="1621"/>
    </row>
    <row r="37" spans="1:11">
      <c r="A37" s="1609" t="s">
        <v>1579</v>
      </c>
      <c r="B37" s="1609"/>
      <c r="C37" s="1609"/>
      <c r="D37" s="1609"/>
      <c r="E37" s="1609"/>
      <c r="F37" s="1624"/>
      <c r="G37" s="1624"/>
      <c r="H37" s="1624"/>
      <c r="I37" s="1615"/>
      <c r="J37" s="1615"/>
      <c r="K37" s="1615"/>
    </row>
    <row r="38" spans="1:11">
      <c r="A38"/>
      <c r="B38"/>
      <c r="C38"/>
      <c r="D38"/>
      <c r="E38"/>
      <c r="F38"/>
      <c r="G38"/>
      <c r="H38"/>
      <c r="I38" s="530"/>
      <c r="J38" s="530"/>
      <c r="K38" s="530"/>
    </row>
    <row r="39" spans="1:11">
      <c r="A39" s="1587" t="s">
        <v>1580</v>
      </c>
      <c r="B39" s="1587"/>
      <c r="C39" s="1587"/>
      <c r="D39" s="1587"/>
      <c r="E39" s="1587"/>
      <c r="F39" s="1611"/>
      <c r="G39" s="1611"/>
      <c r="H39" s="1611"/>
      <c r="I39" s="1608"/>
      <c r="J39" s="1608"/>
      <c r="K39" s="1608"/>
    </row>
    <row r="40" spans="1:11">
      <c r="A40" s="1587" t="s">
        <v>1213</v>
      </c>
      <c r="B40" s="1587"/>
      <c r="C40" s="1587"/>
      <c r="D40" s="1587"/>
      <c r="E40" s="1587"/>
      <c r="F40" s="1612"/>
      <c r="G40" s="1612"/>
      <c r="H40" s="1612"/>
      <c r="I40" s="1613"/>
      <c r="J40" s="1613"/>
      <c r="K40" s="1613"/>
    </row>
    <row r="41" spans="1:11">
      <c r="A41" s="1587" t="s">
        <v>1581</v>
      </c>
      <c r="B41" s="1587"/>
      <c r="C41" s="1587"/>
      <c r="D41" s="1587"/>
      <c r="E41" s="1587"/>
      <c r="F41" s="1617"/>
      <c r="G41" s="1617"/>
      <c r="H41" s="1617"/>
      <c r="I41" s="1613"/>
      <c r="J41" s="1613"/>
      <c r="K41" s="1613"/>
    </row>
    <row r="42" spans="1:11">
      <c r="A42" s="1587" t="s">
        <v>1582</v>
      </c>
      <c r="B42" s="1587"/>
      <c r="C42" s="1587"/>
      <c r="D42" s="1587"/>
      <c r="E42" s="1587"/>
      <c r="F42" s="1617"/>
      <c r="G42" s="1617"/>
      <c r="H42" s="1617"/>
      <c r="I42" s="1613"/>
      <c r="J42" s="1613"/>
      <c r="K42" s="1613"/>
    </row>
    <row r="43" spans="1:11">
      <c r="A43" s="1587" t="s">
        <v>1583</v>
      </c>
      <c r="B43" s="1587"/>
      <c r="C43" s="1587"/>
      <c r="D43" s="1587"/>
      <c r="E43" s="1587"/>
      <c r="F43" s="1607"/>
      <c r="G43" s="1607"/>
      <c r="H43" s="1607"/>
      <c r="I43" s="1608"/>
      <c r="J43" s="1608"/>
      <c r="K43" s="1608"/>
    </row>
    <row r="44" spans="1:11" ht="15.75" thickBot="1">
      <c r="A44" s="1601" t="s">
        <v>1219</v>
      </c>
      <c r="B44" s="1601"/>
      <c r="C44" s="1601"/>
      <c r="D44" s="1601"/>
      <c r="E44" s="1601"/>
      <c r="F44" s="1623"/>
      <c r="G44" s="1623"/>
      <c r="H44" s="1623"/>
      <c r="I44" s="1621"/>
      <c r="J44" s="1621"/>
      <c r="K44" s="1621"/>
    </row>
    <row r="45" spans="1:11">
      <c r="A45" s="1609" t="s">
        <v>1584</v>
      </c>
      <c r="B45" s="1609"/>
      <c r="C45" s="1609"/>
      <c r="D45" s="1609"/>
      <c r="E45" s="1609"/>
      <c r="F45" s="1624"/>
      <c r="G45" s="1624"/>
      <c r="H45" s="1624"/>
      <c r="I45" s="1615"/>
      <c r="J45" s="1615"/>
      <c r="K45" s="1615"/>
    </row>
    <row r="46" spans="1:11">
      <c r="A46"/>
      <c r="B46"/>
      <c r="C46"/>
      <c r="D46"/>
      <c r="E46"/>
      <c r="F46"/>
      <c r="G46"/>
      <c r="H46"/>
      <c r="I46" s="530"/>
      <c r="J46" s="530"/>
      <c r="K46" s="530"/>
    </row>
    <row r="47" spans="1:11">
      <c r="A47" s="1587" t="s">
        <v>1585</v>
      </c>
      <c r="B47" s="1587"/>
      <c r="C47" s="1587"/>
      <c r="D47" s="1587"/>
      <c r="E47" s="1587"/>
      <c r="F47" s="1611"/>
      <c r="G47" s="1611"/>
      <c r="H47" s="1611"/>
      <c r="I47" s="1608"/>
      <c r="J47" s="1608"/>
      <c r="K47" s="1608"/>
    </row>
    <row r="48" spans="1:11">
      <c r="A48" s="1587" t="s">
        <v>1586</v>
      </c>
      <c r="B48" s="1587"/>
      <c r="C48" s="1587"/>
      <c r="D48" s="1587"/>
      <c r="E48" s="1587"/>
      <c r="F48" s="1612"/>
      <c r="G48" s="1612"/>
      <c r="H48" s="1612"/>
      <c r="I48" s="1613"/>
      <c r="J48" s="1613"/>
      <c r="K48" s="1613"/>
    </row>
    <row r="49" spans="1:11">
      <c r="A49" s="1587" t="s">
        <v>1587</v>
      </c>
      <c r="B49" s="1587"/>
      <c r="C49" s="1587"/>
      <c r="D49" s="1587"/>
      <c r="E49" s="1587"/>
      <c r="F49" s="1617"/>
      <c r="G49" s="1617"/>
      <c r="H49" s="1617"/>
      <c r="I49" s="1613"/>
      <c r="J49" s="1613"/>
      <c r="K49" s="1613"/>
    </row>
    <row r="50" spans="1:11">
      <c r="A50" s="1587" t="s">
        <v>1588</v>
      </c>
      <c r="B50" s="1587"/>
      <c r="C50" s="1587"/>
      <c r="D50" s="1587"/>
      <c r="E50" s="1587"/>
      <c r="F50" s="1617"/>
      <c r="G50" s="1617"/>
      <c r="H50" s="1617"/>
      <c r="I50" s="1613"/>
      <c r="J50" s="1613"/>
      <c r="K50" s="1613"/>
    </row>
    <row r="51" spans="1:11">
      <c r="A51" s="1587" t="s">
        <v>1589</v>
      </c>
      <c r="B51" s="1587"/>
      <c r="C51" s="1587"/>
      <c r="D51" s="1587"/>
      <c r="E51" s="1587"/>
      <c r="F51" s="1607"/>
      <c r="G51" s="1607"/>
      <c r="H51" s="1607"/>
      <c r="I51" s="1608"/>
      <c r="J51" s="1608"/>
      <c r="K51" s="1608"/>
    </row>
    <row r="52" spans="1:11">
      <c r="A52" s="1587" t="s">
        <v>1590</v>
      </c>
      <c r="B52" s="1587"/>
      <c r="C52" s="1587"/>
      <c r="D52" s="1587"/>
      <c r="E52" s="1587"/>
      <c r="F52" s="1611"/>
      <c r="G52" s="1611"/>
      <c r="H52" s="1611"/>
      <c r="I52" s="1608"/>
      <c r="J52" s="1608"/>
      <c r="K52" s="1608"/>
    </row>
    <row r="53" spans="1:11">
      <c r="A53" s="1587" t="s">
        <v>1591</v>
      </c>
      <c r="B53" s="1587"/>
      <c r="C53" s="1587"/>
      <c r="D53" s="1587"/>
      <c r="E53" s="1587"/>
      <c r="F53" s="1617"/>
      <c r="G53" s="1617"/>
      <c r="H53" s="1617"/>
      <c r="I53" s="1613"/>
      <c r="J53" s="1613"/>
      <c r="K53" s="1613"/>
    </row>
    <row r="54" spans="1:11">
      <c r="A54" s="1587" t="s">
        <v>1592</v>
      </c>
      <c r="B54" s="1587"/>
      <c r="C54" s="1587"/>
      <c r="D54" s="1587"/>
      <c r="E54" s="1587"/>
      <c r="F54" s="1607"/>
      <c r="G54" s="1607"/>
      <c r="H54" s="1607"/>
      <c r="I54" s="1608"/>
      <c r="J54" s="1608"/>
      <c r="K54" s="1608"/>
    </row>
    <row r="55" spans="1:11" ht="15.75" thickBot="1">
      <c r="A55" s="1601" t="s">
        <v>1219</v>
      </c>
      <c r="B55" s="1601"/>
      <c r="C55" s="1601"/>
      <c r="D55" s="1601"/>
      <c r="E55" s="1601"/>
      <c r="F55" s="1623"/>
      <c r="G55" s="1623"/>
      <c r="H55" s="1623"/>
      <c r="I55" s="1621"/>
      <c r="J55" s="1621"/>
      <c r="K55" s="1621"/>
    </row>
    <row r="56" spans="1:11">
      <c r="A56" s="1609" t="s">
        <v>1593</v>
      </c>
      <c r="B56" s="1609"/>
      <c r="C56" s="1609"/>
      <c r="D56" s="1609"/>
      <c r="E56" s="1609"/>
      <c r="F56" s="1624"/>
      <c r="G56" s="1624"/>
      <c r="H56" s="1624"/>
      <c r="I56" s="1615"/>
      <c r="J56" s="1615"/>
      <c r="K56" s="1615"/>
    </row>
    <row r="57" spans="1:11">
      <c r="A57"/>
      <c r="B57"/>
      <c r="C57"/>
      <c r="D57"/>
      <c r="E57"/>
      <c r="F57"/>
      <c r="G57"/>
      <c r="H57"/>
      <c r="I57" s="530"/>
      <c r="J57" s="530"/>
      <c r="K57" s="530"/>
    </row>
    <row r="58" spans="1:11">
      <c r="A58" s="1616" t="s">
        <v>1594</v>
      </c>
      <c r="B58" s="1616"/>
      <c r="C58" s="1616"/>
      <c r="D58" s="1616"/>
      <c r="E58" s="1616"/>
      <c r="F58" s="1612"/>
      <c r="G58" s="1612"/>
      <c r="H58" s="1625"/>
      <c r="I58" s="1626"/>
      <c r="J58" s="1626"/>
      <c r="K58" s="1627"/>
    </row>
    <row r="59" spans="1:11">
      <c r="A59" s="1616" t="s">
        <v>1595</v>
      </c>
      <c r="B59" s="1616"/>
      <c r="C59" s="1616"/>
      <c r="D59" s="1616"/>
      <c r="E59" s="1616"/>
      <c r="F59" s="1612"/>
      <c r="G59" s="1612"/>
      <c r="H59" s="1625"/>
      <c r="I59" s="1626"/>
      <c r="J59" s="1626"/>
      <c r="K59" s="1627"/>
    </row>
    <row r="60" spans="1:11">
      <c r="A60"/>
      <c r="B60"/>
      <c r="C60"/>
      <c r="D60"/>
      <c r="E60"/>
      <c r="F60"/>
      <c r="G60"/>
      <c r="H60"/>
      <c r="I60" s="530"/>
      <c r="J60" s="530"/>
      <c r="K60" s="530"/>
    </row>
    <row r="61" spans="1:11">
      <c r="A61" s="1587" t="s">
        <v>1596</v>
      </c>
      <c r="B61" s="1587"/>
      <c r="C61" s="1587"/>
      <c r="D61" s="1587"/>
      <c r="E61" s="1587"/>
      <c r="F61" s="1617"/>
      <c r="G61" s="1617"/>
      <c r="H61" s="1617"/>
      <c r="I61" s="1613"/>
      <c r="J61" s="1613"/>
      <c r="K61" s="1613"/>
    </row>
    <row r="62" spans="1:11">
      <c r="A62" s="1587" t="s">
        <v>1597</v>
      </c>
      <c r="B62" s="1587"/>
      <c r="C62" s="1587"/>
      <c r="D62" s="1587"/>
      <c r="E62" s="1587"/>
      <c r="F62" s="1607"/>
      <c r="G62" s="1607"/>
      <c r="H62" s="1607"/>
      <c r="I62" s="1629"/>
      <c r="J62" s="1630"/>
      <c r="K62" s="1631"/>
    </row>
    <row r="63" spans="1:11" ht="15.75" thickBot="1">
      <c r="A63" s="1601" t="s">
        <v>1598</v>
      </c>
      <c r="B63" s="1601"/>
      <c r="C63" s="1601"/>
      <c r="D63" s="1601"/>
      <c r="E63" s="1601"/>
      <c r="F63" s="1623"/>
      <c r="G63" s="1623"/>
      <c r="H63" s="1623"/>
      <c r="I63" s="1632"/>
      <c r="J63" s="1633"/>
      <c r="K63" s="1634"/>
    </row>
    <row r="64" spans="1:11">
      <c r="A64" s="1609" t="s">
        <v>1599</v>
      </c>
      <c r="B64" s="1609"/>
      <c r="C64" s="1609"/>
      <c r="D64" s="1609"/>
      <c r="E64" s="1609"/>
      <c r="F64" s="1624"/>
      <c r="G64" s="1624"/>
      <c r="H64" s="1624"/>
      <c r="I64" s="1628"/>
      <c r="J64" s="1628"/>
      <c r="K64" s="1628"/>
    </row>
    <row r="65" spans="1:11">
      <c r="A65"/>
      <c r="B65"/>
      <c r="C65"/>
      <c r="D65"/>
      <c r="E65"/>
      <c r="F65"/>
      <c r="G65"/>
      <c r="H65"/>
      <c r="I65" s="530"/>
      <c r="J65" s="530"/>
      <c r="K65" s="530"/>
    </row>
    <row r="66" spans="1:11">
      <c r="A66" s="1616" t="s">
        <v>1600</v>
      </c>
      <c r="B66" s="1616"/>
      <c r="C66" s="1616"/>
      <c r="D66" s="1616"/>
      <c r="E66" s="1616"/>
      <c r="F66" s="1617"/>
      <c r="G66" s="1617"/>
      <c r="H66" s="1617"/>
      <c r="I66" s="1626"/>
      <c r="J66" s="1626"/>
      <c r="K66" s="1626"/>
    </row>
    <row r="67" spans="1:11">
      <c r="A67" s="1616" t="s">
        <v>1601</v>
      </c>
      <c r="B67" s="1616"/>
      <c r="C67" s="1616"/>
      <c r="D67" s="1616"/>
      <c r="E67" s="1616"/>
      <c r="F67" s="1607"/>
      <c r="G67" s="1607"/>
      <c r="H67" s="1607"/>
      <c r="I67" s="1636"/>
      <c r="J67" s="1637"/>
      <c r="K67" s="1638"/>
    </row>
    <row r="68" spans="1:11">
      <c r="A68" s="1616" t="s">
        <v>1602</v>
      </c>
      <c r="B68" s="1616"/>
      <c r="C68" s="1616"/>
      <c r="D68" s="1616"/>
      <c r="E68" s="1616"/>
      <c r="F68" s="1611"/>
      <c r="G68" s="1611"/>
      <c r="H68" s="1611"/>
      <c r="I68" s="1639"/>
      <c r="J68" s="1639"/>
      <c r="K68" s="1639"/>
    </row>
    <row r="69" spans="1:11">
      <c r="A69"/>
      <c r="B69"/>
      <c r="C69"/>
      <c r="D69"/>
      <c r="E69"/>
      <c r="F69"/>
      <c r="G69"/>
      <c r="H69"/>
      <c r="I69"/>
      <c r="J69"/>
      <c r="K69"/>
    </row>
    <row r="70" spans="1:11">
      <c r="A70" s="1616" t="s">
        <v>1603</v>
      </c>
      <c r="B70" s="1616"/>
      <c r="C70" s="1616"/>
      <c r="D70" s="1616"/>
      <c r="E70" s="1616"/>
      <c r="F70" s="1607"/>
      <c r="G70" s="1607"/>
      <c r="H70" s="1607"/>
      <c r="I70" s="1635"/>
      <c r="J70" s="1635"/>
      <c r="K70" s="1635"/>
    </row>
  </sheetData>
  <mergeCells count="178">
    <mergeCell ref="A70:E70"/>
    <mergeCell ref="F70:H70"/>
    <mergeCell ref="I70:K70"/>
    <mergeCell ref="A67:E67"/>
    <mergeCell ref="F67:H67"/>
    <mergeCell ref="I67:K67"/>
    <mergeCell ref="A68:E68"/>
    <mergeCell ref="F68:H68"/>
    <mergeCell ref="I68:K68"/>
    <mergeCell ref="A64:E64"/>
    <mergeCell ref="F64:H64"/>
    <mergeCell ref="I64:K64"/>
    <mergeCell ref="A66:E66"/>
    <mergeCell ref="F66:H66"/>
    <mergeCell ref="I66:K66"/>
    <mergeCell ref="A62:E62"/>
    <mergeCell ref="F62:H62"/>
    <mergeCell ref="I62:K62"/>
    <mergeCell ref="A63:E63"/>
    <mergeCell ref="F63:H63"/>
    <mergeCell ref="I63:K63"/>
    <mergeCell ref="A59:E59"/>
    <mergeCell ref="F59:H59"/>
    <mergeCell ref="I59:K59"/>
    <mergeCell ref="A61:E61"/>
    <mergeCell ref="F61:H61"/>
    <mergeCell ref="I61:K61"/>
    <mergeCell ref="A56:E56"/>
    <mergeCell ref="F56:H56"/>
    <mergeCell ref="I56:K56"/>
    <mergeCell ref="A58:E58"/>
    <mergeCell ref="F58:H58"/>
    <mergeCell ref="I58:K58"/>
    <mergeCell ref="A54:E54"/>
    <mergeCell ref="F54:H54"/>
    <mergeCell ref="I54:K54"/>
    <mergeCell ref="A55:E55"/>
    <mergeCell ref="F55:H55"/>
    <mergeCell ref="I55:K55"/>
    <mergeCell ref="A52:E52"/>
    <mergeCell ref="F52:H52"/>
    <mergeCell ref="I52:K52"/>
    <mergeCell ref="A53:E53"/>
    <mergeCell ref="F53:H53"/>
    <mergeCell ref="I53:K53"/>
    <mergeCell ref="A50:E50"/>
    <mergeCell ref="F50:H50"/>
    <mergeCell ref="I50:K50"/>
    <mergeCell ref="A51:E51"/>
    <mergeCell ref="F51:H51"/>
    <mergeCell ref="I51:K51"/>
    <mergeCell ref="A48:E48"/>
    <mergeCell ref="F48:H48"/>
    <mergeCell ref="I48:K48"/>
    <mergeCell ref="A49:E49"/>
    <mergeCell ref="F49:H49"/>
    <mergeCell ref="I49:K49"/>
    <mergeCell ref="A45:E45"/>
    <mergeCell ref="F45:H45"/>
    <mergeCell ref="I45:K45"/>
    <mergeCell ref="A47:E47"/>
    <mergeCell ref="F47:H47"/>
    <mergeCell ref="I47:K47"/>
    <mergeCell ref="A43:E43"/>
    <mergeCell ref="F43:H43"/>
    <mergeCell ref="I43:K43"/>
    <mergeCell ref="A44:E44"/>
    <mergeCell ref="F44:H44"/>
    <mergeCell ref="I44:K44"/>
    <mergeCell ref="A41:E41"/>
    <mergeCell ref="F41:H41"/>
    <mergeCell ref="I41:K41"/>
    <mergeCell ref="A42:E42"/>
    <mergeCell ref="F42:H42"/>
    <mergeCell ref="I42:K42"/>
    <mergeCell ref="A39:E39"/>
    <mergeCell ref="F39:H39"/>
    <mergeCell ref="I39:K39"/>
    <mergeCell ref="A40:E40"/>
    <mergeCell ref="F40:H40"/>
    <mergeCell ref="I40:K40"/>
    <mergeCell ref="A36:E36"/>
    <mergeCell ref="F36:H36"/>
    <mergeCell ref="I36:K36"/>
    <mergeCell ref="A37:E37"/>
    <mergeCell ref="F37:H37"/>
    <mergeCell ref="I37:K37"/>
    <mergeCell ref="A34:E34"/>
    <mergeCell ref="F34:H34"/>
    <mergeCell ref="I34:K34"/>
    <mergeCell ref="A35:E35"/>
    <mergeCell ref="F35:H35"/>
    <mergeCell ref="I35:K35"/>
    <mergeCell ref="A32:E32"/>
    <mergeCell ref="F32:H32"/>
    <mergeCell ref="I32:K32"/>
    <mergeCell ref="A33:E33"/>
    <mergeCell ref="F33:H33"/>
    <mergeCell ref="I33:K33"/>
    <mergeCell ref="A30:E30"/>
    <mergeCell ref="F30:H30"/>
    <mergeCell ref="I30:K30"/>
    <mergeCell ref="A31:E31"/>
    <mergeCell ref="F31:H31"/>
    <mergeCell ref="I31:K31"/>
    <mergeCell ref="A27:E27"/>
    <mergeCell ref="F27:H27"/>
    <mergeCell ref="I27:K27"/>
    <mergeCell ref="A28:E28"/>
    <mergeCell ref="F28:H28"/>
    <mergeCell ref="I28:K28"/>
    <mergeCell ref="A25:E25"/>
    <mergeCell ref="F25:H25"/>
    <mergeCell ref="I25:K25"/>
    <mergeCell ref="A26:E26"/>
    <mergeCell ref="F26:H26"/>
    <mergeCell ref="I26:K26"/>
    <mergeCell ref="A21:E21"/>
    <mergeCell ref="F21:H21"/>
    <mergeCell ref="I21:K21"/>
    <mergeCell ref="A23:E23"/>
    <mergeCell ref="F23:H23"/>
    <mergeCell ref="I23:K23"/>
    <mergeCell ref="A19:E19"/>
    <mergeCell ref="F19:H19"/>
    <mergeCell ref="I19:K19"/>
    <mergeCell ref="A20:E20"/>
    <mergeCell ref="F20:H20"/>
    <mergeCell ref="I20:K20"/>
    <mergeCell ref="A17:E17"/>
    <mergeCell ref="F17:H17"/>
    <mergeCell ref="I17:K17"/>
    <mergeCell ref="A18:E18"/>
    <mergeCell ref="F18:H18"/>
    <mergeCell ref="I18:K18"/>
    <mergeCell ref="A15:E15"/>
    <mergeCell ref="F15:H15"/>
    <mergeCell ref="I15:K15"/>
    <mergeCell ref="A16:E16"/>
    <mergeCell ref="F16:H16"/>
    <mergeCell ref="I16:K16"/>
    <mergeCell ref="A13:E13"/>
    <mergeCell ref="F13:H13"/>
    <mergeCell ref="I13:K13"/>
    <mergeCell ref="A14:E14"/>
    <mergeCell ref="F14:H14"/>
    <mergeCell ref="I14:K14"/>
    <mergeCell ref="A10:E10"/>
    <mergeCell ref="F10:H10"/>
    <mergeCell ref="I10:K10"/>
    <mergeCell ref="A12:E12"/>
    <mergeCell ref="F12:H12"/>
    <mergeCell ref="I12:K12"/>
    <mergeCell ref="A8:E8"/>
    <mergeCell ref="F8:H8"/>
    <mergeCell ref="I8:K8"/>
    <mergeCell ref="A9:E9"/>
    <mergeCell ref="F9:H9"/>
    <mergeCell ref="I9:K9"/>
    <mergeCell ref="A6:E6"/>
    <mergeCell ref="F6:H6"/>
    <mergeCell ref="I6:K6"/>
    <mergeCell ref="A7:E7"/>
    <mergeCell ref="F7:H7"/>
    <mergeCell ref="I7:K7"/>
    <mergeCell ref="A4:E4"/>
    <mergeCell ref="F4:H4"/>
    <mergeCell ref="I4:K4"/>
    <mergeCell ref="A5:E5"/>
    <mergeCell ref="F5:H5"/>
    <mergeCell ref="I5:K5"/>
    <mergeCell ref="A1:K1"/>
    <mergeCell ref="A2:E2"/>
    <mergeCell ref="F2:H2"/>
    <mergeCell ref="I2:K2"/>
    <mergeCell ref="A3:E3"/>
    <mergeCell ref="F3:H3"/>
    <mergeCell ref="I3:K3"/>
  </mergeCells>
  <pageMargins left="0.7" right="0.7" top="0.75" bottom="0.75" header="0.3" footer="0.3"/>
  <pageSetup scale="67" orientation="portrait" r:id="rId1"/>
  <headerFooter>
    <oddFooter>&amp;R&amp;8Last Updated June 2025</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1BFA3"/>
    <pageSetUpPr fitToPage="1"/>
  </sheetPr>
  <dimension ref="A1:K70"/>
  <sheetViews>
    <sheetView topLeftCell="A18" zoomScaleNormal="100" workbookViewId="0">
      <selection activeCell="H10" sqref="H10:K10"/>
    </sheetView>
  </sheetViews>
  <sheetFormatPr defaultColWidth="8.85546875" defaultRowHeight="15"/>
  <cols>
    <col min="1" max="16384" width="8.85546875" style="50"/>
  </cols>
  <sheetData>
    <row r="1" spans="1:11" ht="18.75">
      <c r="A1" s="1590" t="s">
        <v>1604</v>
      </c>
      <c r="B1" s="1590"/>
      <c r="C1" s="1590"/>
      <c r="D1" s="1590"/>
      <c r="E1" s="1590"/>
      <c r="F1" s="1590"/>
      <c r="G1" s="1590"/>
      <c r="H1" s="1590"/>
      <c r="I1" s="1590"/>
      <c r="J1" s="1590"/>
      <c r="K1" s="1590"/>
    </row>
    <row r="2" spans="1:11" ht="15.75" thickBot="1">
      <c r="A2" s="1649" t="s">
        <v>1550</v>
      </c>
      <c r="B2" s="1650"/>
      <c r="C2" s="1650"/>
      <c r="D2" s="1650"/>
      <c r="E2" s="1651"/>
      <c r="F2" s="1652"/>
      <c r="G2" s="1653"/>
      <c r="H2" s="1654"/>
      <c r="I2" s="1655">
        <f>PropertySummary_Current!I2</f>
        <v>0</v>
      </c>
      <c r="J2" s="1656"/>
      <c r="K2" s="1657"/>
    </row>
    <row r="3" spans="1:11">
      <c r="A3" s="1658" t="s">
        <v>1551</v>
      </c>
      <c r="B3" s="1659"/>
      <c r="C3" s="1659"/>
      <c r="D3" s="1659"/>
      <c r="E3" s="1660"/>
      <c r="F3" s="1661"/>
      <c r="G3" s="1662"/>
      <c r="H3" s="1663"/>
      <c r="I3" s="1664">
        <f>'Rent Schedule'!P58</f>
        <v>0</v>
      </c>
      <c r="J3" s="1665"/>
      <c r="K3" s="1666"/>
    </row>
    <row r="4" spans="1:11">
      <c r="A4" s="1640" t="s">
        <v>1552</v>
      </c>
      <c r="B4" s="1641"/>
      <c r="C4" s="1641"/>
      <c r="D4" s="1641"/>
      <c r="E4" s="1642"/>
      <c r="F4" s="1643"/>
      <c r="G4" s="1644"/>
      <c r="H4" s="1645"/>
      <c r="I4" s="1646">
        <f>PropertySummary_Current!I4</f>
        <v>0</v>
      </c>
      <c r="J4" s="1647"/>
      <c r="K4" s="1648"/>
    </row>
    <row r="5" spans="1:11">
      <c r="A5" s="1640" t="s">
        <v>1553</v>
      </c>
      <c r="B5" s="1641"/>
      <c r="C5" s="1641"/>
      <c r="D5" s="1641"/>
      <c r="E5" s="1642"/>
      <c r="F5" s="1643"/>
      <c r="G5" s="1644"/>
      <c r="H5" s="1645"/>
      <c r="I5" s="1646">
        <f>PropertySummary_Current!I5</f>
        <v>0</v>
      </c>
      <c r="J5" s="1647"/>
      <c r="K5" s="1648"/>
    </row>
    <row r="6" spans="1:11" ht="15.75" thickBot="1">
      <c r="A6" s="1676" t="s">
        <v>1554</v>
      </c>
      <c r="B6" s="1677"/>
      <c r="C6" s="1677"/>
      <c r="D6" s="1677"/>
      <c r="E6" s="1678"/>
      <c r="F6" s="1673"/>
      <c r="G6" s="1674"/>
      <c r="H6" s="1675"/>
      <c r="I6" s="1679">
        <f>SUM(I3+I4+I5)</f>
        <v>0</v>
      </c>
      <c r="J6" s="1680"/>
      <c r="K6" s="1681"/>
    </row>
    <row r="7" spans="1:11" ht="15.75" thickBot="1">
      <c r="A7" s="1682" t="s">
        <v>1555</v>
      </c>
      <c r="B7" s="1683"/>
      <c r="C7" s="1683"/>
      <c r="D7" s="1683"/>
      <c r="E7" s="1684"/>
      <c r="F7" s="1661"/>
      <c r="G7" s="1662"/>
      <c r="H7" s="1663"/>
      <c r="I7" s="1667">
        <f>-I6*7.5%</f>
        <v>0</v>
      </c>
      <c r="J7" s="1668"/>
      <c r="K7" s="1669"/>
    </row>
    <row r="8" spans="1:11" ht="15.75" thickBot="1">
      <c r="A8" s="1640" t="s">
        <v>1556</v>
      </c>
      <c r="B8" s="1641"/>
      <c r="C8" s="1641"/>
      <c r="D8" s="1641"/>
      <c r="E8" s="1642"/>
      <c r="F8" s="1643"/>
      <c r="G8" s="1644"/>
      <c r="H8" s="1645"/>
      <c r="I8" s="1667">
        <f>PropertySummary_Current!I8</f>
        <v>0</v>
      </c>
      <c r="J8" s="1668"/>
      <c r="K8" s="1669"/>
    </row>
    <row r="9" spans="1:11" ht="15.75" thickBot="1">
      <c r="A9" s="1670" t="s">
        <v>1557</v>
      </c>
      <c r="B9" s="1671"/>
      <c r="C9" s="1671"/>
      <c r="D9" s="1671"/>
      <c r="E9" s="1672"/>
      <c r="F9" s="1673"/>
      <c r="G9" s="1674"/>
      <c r="H9" s="1675"/>
      <c r="I9" s="1667">
        <f>PropertySummary_Current!I9</f>
        <v>0</v>
      </c>
      <c r="J9" s="1668"/>
      <c r="K9" s="1669"/>
    </row>
    <row r="10" spans="1:11">
      <c r="A10" s="1688" t="s">
        <v>1558</v>
      </c>
      <c r="B10" s="1689"/>
      <c r="C10" s="1689"/>
      <c r="D10" s="1689"/>
      <c r="E10" s="1690"/>
      <c r="F10" s="1661"/>
      <c r="G10" s="1662"/>
      <c r="H10" s="1663"/>
      <c r="I10" s="1691">
        <f>SUM(I6+I7+I8+I9)</f>
        <v>0</v>
      </c>
      <c r="J10" s="1692"/>
      <c r="K10" s="1693"/>
    </row>
    <row r="11" spans="1:11">
      <c r="A11" s="504"/>
      <c r="B11" s="504"/>
      <c r="C11" s="505"/>
      <c r="D11" s="505"/>
      <c r="E11" s="505"/>
      <c r="F11" s="506"/>
      <c r="G11" s="506"/>
      <c r="H11" s="507"/>
      <c r="I11" s="511"/>
      <c r="J11" s="511"/>
      <c r="K11" s="511"/>
    </row>
    <row r="12" spans="1:11">
      <c r="A12" s="1640" t="s">
        <v>1559</v>
      </c>
      <c r="B12" s="1641"/>
      <c r="C12" s="1641"/>
      <c r="D12" s="1641"/>
      <c r="E12" s="1642"/>
      <c r="F12" s="1643"/>
      <c r="G12" s="1644"/>
      <c r="H12" s="1645"/>
      <c r="I12" s="1685">
        <f>PropertySummary_Current!I12</f>
        <v>0</v>
      </c>
      <c r="J12" s="1686"/>
      <c r="K12" s="1687"/>
    </row>
    <row r="13" spans="1:11">
      <c r="A13" s="1640" t="s">
        <v>1560</v>
      </c>
      <c r="B13" s="1641"/>
      <c r="C13" s="1641"/>
      <c r="D13" s="1641"/>
      <c r="E13" s="1642"/>
      <c r="F13" s="1643"/>
      <c r="G13" s="1644"/>
      <c r="H13" s="1645"/>
      <c r="I13" s="1685">
        <f>PropertySummary_Current!I13</f>
        <v>0</v>
      </c>
      <c r="J13" s="1686"/>
      <c r="K13" s="1687"/>
    </row>
    <row r="14" spans="1:11">
      <c r="A14" s="1640" t="s">
        <v>1561</v>
      </c>
      <c r="B14" s="1641"/>
      <c r="C14" s="1641"/>
      <c r="D14" s="1641"/>
      <c r="E14" s="1642"/>
      <c r="F14" s="1643"/>
      <c r="G14" s="1644"/>
      <c r="H14" s="1645"/>
      <c r="I14" s="1685">
        <f>PropertySummary_Current!I14</f>
        <v>0</v>
      </c>
      <c r="J14" s="1686"/>
      <c r="K14" s="1687"/>
    </row>
    <row r="15" spans="1:11">
      <c r="A15" s="1640" t="s">
        <v>1562</v>
      </c>
      <c r="B15" s="1641"/>
      <c r="C15" s="1641"/>
      <c r="D15" s="1641"/>
      <c r="E15" s="1642"/>
      <c r="F15" s="1643"/>
      <c r="G15" s="1644"/>
      <c r="H15" s="1645"/>
      <c r="I15" s="1685">
        <f>PropertySummary_Current!I15</f>
        <v>0</v>
      </c>
      <c r="J15" s="1686"/>
      <c r="K15" s="1687"/>
    </row>
    <row r="16" spans="1:11">
      <c r="A16" s="1640" t="s">
        <v>1563</v>
      </c>
      <c r="B16" s="1641"/>
      <c r="C16" s="1641"/>
      <c r="D16" s="1641"/>
      <c r="E16" s="1642"/>
      <c r="F16" s="1643"/>
      <c r="G16" s="1644"/>
      <c r="H16" s="1645"/>
      <c r="I16" s="1685">
        <f>PropertySummary_Current!I16</f>
        <v>0</v>
      </c>
      <c r="J16" s="1686"/>
      <c r="K16" s="1687"/>
    </row>
    <row r="17" spans="1:11">
      <c r="A17" s="1640" t="s">
        <v>1564</v>
      </c>
      <c r="B17" s="1641"/>
      <c r="C17" s="1641"/>
      <c r="D17" s="1641"/>
      <c r="E17" s="1642"/>
      <c r="F17" s="1694"/>
      <c r="G17" s="1695"/>
      <c r="H17" s="1696"/>
      <c r="I17" s="1685">
        <f>PropertySummary_Current!I17</f>
        <v>0</v>
      </c>
      <c r="J17" s="1686"/>
      <c r="K17" s="1687"/>
    </row>
    <row r="18" spans="1:11">
      <c r="A18" s="1640" t="s">
        <v>1565</v>
      </c>
      <c r="B18" s="1641"/>
      <c r="C18" s="1641"/>
      <c r="D18" s="1641"/>
      <c r="E18" s="1642"/>
      <c r="F18" s="1697"/>
      <c r="G18" s="1698"/>
      <c r="H18" s="1699"/>
      <c r="I18" s="1685">
        <f>PropertySummary_Current!I18</f>
        <v>0</v>
      </c>
      <c r="J18" s="1686"/>
      <c r="K18" s="1687"/>
    </row>
    <row r="19" spans="1:11">
      <c r="A19" s="1640" t="s">
        <v>1566</v>
      </c>
      <c r="B19" s="1641"/>
      <c r="C19" s="1641"/>
      <c r="D19" s="1641"/>
      <c r="E19" s="1642"/>
      <c r="F19" s="1709"/>
      <c r="G19" s="1710"/>
      <c r="H19" s="1711"/>
      <c r="I19" s="1685">
        <f>PropertySummary_Current!I19</f>
        <v>0</v>
      </c>
      <c r="J19" s="1686"/>
      <c r="K19" s="1687"/>
    </row>
    <row r="20" spans="1:11" ht="15.75" thickBot="1">
      <c r="A20" s="1670" t="s">
        <v>1567</v>
      </c>
      <c r="B20" s="1671"/>
      <c r="C20" s="1671"/>
      <c r="D20" s="1671"/>
      <c r="E20" s="1672"/>
      <c r="F20" s="1712"/>
      <c r="G20" s="1713"/>
      <c r="H20" s="1714"/>
      <c r="I20" s="1715">
        <f>PropertySummary_Current!I20</f>
        <v>0</v>
      </c>
      <c r="J20" s="1716"/>
      <c r="K20" s="1717"/>
    </row>
    <row r="21" spans="1:11">
      <c r="A21" s="1688" t="s">
        <v>1568</v>
      </c>
      <c r="B21" s="1689"/>
      <c r="C21" s="1689"/>
      <c r="D21" s="1689"/>
      <c r="E21" s="1690"/>
      <c r="F21" s="1700"/>
      <c r="G21" s="1701"/>
      <c r="H21" s="1702"/>
      <c r="I21" s="1703">
        <f>SUM(I12:K20)</f>
        <v>0</v>
      </c>
      <c r="J21" s="1704"/>
      <c r="K21" s="1705"/>
    </row>
    <row r="22" spans="1:11">
      <c r="A22" s="504"/>
      <c r="B22" s="504"/>
      <c r="C22" s="504"/>
      <c r="D22" s="504"/>
      <c r="E22" s="504"/>
      <c r="F22" s="508"/>
      <c r="G22" s="508"/>
      <c r="H22" s="508"/>
      <c r="I22" s="512"/>
      <c r="J22" s="512"/>
      <c r="K22" s="512"/>
    </row>
    <row r="23" spans="1:11">
      <c r="A23" s="1706" t="s">
        <v>1569</v>
      </c>
      <c r="B23" s="1707"/>
      <c r="C23" s="1707"/>
      <c r="D23" s="1707"/>
      <c r="E23" s="1708"/>
      <c r="F23" s="1643"/>
      <c r="G23" s="1644"/>
      <c r="H23" s="1645"/>
      <c r="I23" s="1685">
        <f>PropertySummary_Current!I23</f>
        <v>0</v>
      </c>
      <c r="J23" s="1686"/>
      <c r="K23" s="1687"/>
    </row>
    <row r="24" spans="1:11">
      <c r="A24" s="504"/>
      <c r="B24" s="504"/>
      <c r="C24" s="504"/>
      <c r="D24" s="504"/>
      <c r="E24" s="504"/>
      <c r="F24" s="508"/>
      <c r="G24" s="508"/>
      <c r="H24" s="508"/>
      <c r="I24" s="513"/>
      <c r="J24" s="513"/>
      <c r="K24" s="513"/>
    </row>
    <row r="25" spans="1:11">
      <c r="A25" s="1640" t="s">
        <v>1570</v>
      </c>
      <c r="B25" s="1641"/>
      <c r="C25" s="1641"/>
      <c r="D25" s="1641"/>
      <c r="E25" s="1642"/>
      <c r="F25" s="1643"/>
      <c r="G25" s="1644"/>
      <c r="H25" s="1645"/>
      <c r="I25" s="1685">
        <f>PropertySummary_Current!I25</f>
        <v>0</v>
      </c>
      <c r="J25" s="1686"/>
      <c r="K25" s="1687"/>
    </row>
    <row r="26" spans="1:11">
      <c r="A26" s="1640" t="s">
        <v>1571</v>
      </c>
      <c r="B26" s="1641"/>
      <c r="C26" s="1641"/>
      <c r="D26" s="1641"/>
      <c r="E26" s="1642"/>
      <c r="F26" s="1643"/>
      <c r="G26" s="1644"/>
      <c r="H26" s="1645"/>
      <c r="I26" s="1685">
        <f>PropertySummary_Current!I26</f>
        <v>0</v>
      </c>
      <c r="J26" s="1686"/>
      <c r="K26" s="1687"/>
    </row>
    <row r="27" spans="1:11" ht="15.75" thickBot="1">
      <c r="A27" s="1670" t="s">
        <v>1219</v>
      </c>
      <c r="B27" s="1671"/>
      <c r="C27" s="1671"/>
      <c r="D27" s="1671"/>
      <c r="E27" s="1672"/>
      <c r="F27" s="1673"/>
      <c r="G27" s="1674"/>
      <c r="H27" s="1675"/>
      <c r="I27" s="1715">
        <f>PropertySummary_Current!I27</f>
        <v>0</v>
      </c>
      <c r="J27" s="1716"/>
      <c r="K27" s="1717"/>
    </row>
    <row r="28" spans="1:11">
      <c r="A28" s="1688" t="s">
        <v>1572</v>
      </c>
      <c r="B28" s="1689"/>
      <c r="C28" s="1689"/>
      <c r="D28" s="1689"/>
      <c r="E28" s="1690"/>
      <c r="F28" s="1661"/>
      <c r="G28" s="1662"/>
      <c r="H28" s="1663"/>
      <c r="I28" s="1691">
        <f>SUM(I25:K27)</f>
        <v>0</v>
      </c>
      <c r="J28" s="1692"/>
      <c r="K28" s="1693"/>
    </row>
    <row r="29" spans="1:11">
      <c r="A29" s="504"/>
      <c r="B29" s="504"/>
      <c r="C29" s="504"/>
      <c r="D29" s="504"/>
      <c r="E29" s="504"/>
      <c r="F29" s="509"/>
      <c r="G29" s="509"/>
      <c r="H29" s="509"/>
      <c r="I29" s="513"/>
      <c r="J29" s="513"/>
      <c r="K29" s="513"/>
    </row>
    <row r="30" spans="1:11">
      <c r="A30" s="1640" t="s">
        <v>1573</v>
      </c>
      <c r="B30" s="1641"/>
      <c r="C30" s="1641"/>
      <c r="D30" s="1641"/>
      <c r="E30" s="1642"/>
      <c r="F30" s="1694"/>
      <c r="G30" s="1695"/>
      <c r="H30" s="1696"/>
      <c r="I30" s="1685">
        <f>PropertySummary_Current!I30</f>
        <v>0</v>
      </c>
      <c r="J30" s="1686"/>
      <c r="K30" s="1687"/>
    </row>
    <row r="31" spans="1:11">
      <c r="A31" s="1640" t="s">
        <v>1574</v>
      </c>
      <c r="B31" s="1641"/>
      <c r="C31" s="1641"/>
      <c r="D31" s="1641"/>
      <c r="E31" s="1642"/>
      <c r="F31" s="1697"/>
      <c r="G31" s="1698"/>
      <c r="H31" s="1699"/>
      <c r="I31" s="1685">
        <f>PropertySummary_Current!I31</f>
        <v>0</v>
      </c>
      <c r="J31" s="1686"/>
      <c r="K31" s="1687"/>
    </row>
    <row r="32" spans="1:11">
      <c r="A32" s="1640" t="s">
        <v>1575</v>
      </c>
      <c r="B32" s="1641"/>
      <c r="C32" s="1641"/>
      <c r="D32" s="1641"/>
      <c r="E32" s="1642"/>
      <c r="F32" s="1709"/>
      <c r="G32" s="1710"/>
      <c r="H32" s="1711"/>
      <c r="I32" s="1685">
        <f>PropertySummary_Current!I32</f>
        <v>0</v>
      </c>
      <c r="J32" s="1686"/>
      <c r="K32" s="1687"/>
    </row>
    <row r="33" spans="1:11">
      <c r="A33" s="1640" t="s">
        <v>1576</v>
      </c>
      <c r="B33" s="1641"/>
      <c r="C33" s="1641"/>
      <c r="D33" s="1641"/>
      <c r="E33" s="1642"/>
      <c r="F33" s="1709"/>
      <c r="G33" s="1710"/>
      <c r="H33" s="1711"/>
      <c r="I33" s="1685">
        <f>PropertySummary_Current!I33</f>
        <v>0</v>
      </c>
      <c r="J33" s="1686"/>
      <c r="K33" s="1687"/>
    </row>
    <row r="34" spans="1:11">
      <c r="A34" s="1640" t="s">
        <v>1577</v>
      </c>
      <c r="B34" s="1641"/>
      <c r="C34" s="1641"/>
      <c r="D34" s="1641"/>
      <c r="E34" s="1642"/>
      <c r="F34" s="1709"/>
      <c r="G34" s="1710"/>
      <c r="H34" s="1711"/>
      <c r="I34" s="1685">
        <f>PropertySummary_Current!I34</f>
        <v>0</v>
      </c>
      <c r="J34" s="1686"/>
      <c r="K34" s="1687"/>
    </row>
    <row r="35" spans="1:11">
      <c r="A35" s="1640" t="s">
        <v>1578</v>
      </c>
      <c r="B35" s="1641"/>
      <c r="C35" s="1641"/>
      <c r="D35" s="1641"/>
      <c r="E35" s="1642"/>
      <c r="F35" s="1643"/>
      <c r="G35" s="1644"/>
      <c r="H35" s="1645"/>
      <c r="I35" s="1685">
        <f>PropertySummary_Current!I35</f>
        <v>0</v>
      </c>
      <c r="J35" s="1686"/>
      <c r="K35" s="1687"/>
    </row>
    <row r="36" spans="1:11" ht="15.75" thickBot="1">
      <c r="A36" s="1670" t="s">
        <v>1219</v>
      </c>
      <c r="B36" s="1671"/>
      <c r="C36" s="1671"/>
      <c r="D36" s="1671"/>
      <c r="E36" s="1672"/>
      <c r="F36" s="1718"/>
      <c r="G36" s="1719"/>
      <c r="H36" s="1720"/>
      <c r="I36" s="1715">
        <f>PropertySummary_Current!I36</f>
        <v>0</v>
      </c>
      <c r="J36" s="1716"/>
      <c r="K36" s="1717"/>
    </row>
    <row r="37" spans="1:11">
      <c r="A37" s="1688" t="s">
        <v>1579</v>
      </c>
      <c r="B37" s="1689"/>
      <c r="C37" s="1689"/>
      <c r="D37" s="1689"/>
      <c r="E37" s="1690"/>
      <c r="F37" s="1721"/>
      <c r="G37" s="1722"/>
      <c r="H37" s="1723"/>
      <c r="I37" s="1703">
        <f>SUM(I30:K36)</f>
        <v>0</v>
      </c>
      <c r="J37" s="1704"/>
      <c r="K37" s="1705"/>
    </row>
    <row r="38" spans="1:11">
      <c r="A38" s="520"/>
      <c r="B38" s="520"/>
      <c r="C38" s="520"/>
      <c r="D38" s="520"/>
      <c r="E38" s="520"/>
      <c r="F38" s="510"/>
      <c r="G38" s="510"/>
      <c r="H38" s="510"/>
      <c r="I38" s="514"/>
      <c r="J38" s="514"/>
      <c r="K38" s="514"/>
    </row>
    <row r="39" spans="1:11">
      <c r="A39" s="1640" t="s">
        <v>1580</v>
      </c>
      <c r="B39" s="1641"/>
      <c r="C39" s="1641"/>
      <c r="D39" s="1641"/>
      <c r="E39" s="1642"/>
      <c r="F39" s="1694"/>
      <c r="G39" s="1695"/>
      <c r="H39" s="1696"/>
      <c r="I39" s="1685">
        <f>PropertySummary_Current!I39</f>
        <v>0</v>
      </c>
      <c r="J39" s="1686"/>
      <c r="K39" s="1687"/>
    </row>
    <row r="40" spans="1:11">
      <c r="A40" s="1640" t="s">
        <v>1213</v>
      </c>
      <c r="B40" s="1641"/>
      <c r="C40" s="1641"/>
      <c r="D40" s="1641"/>
      <c r="E40" s="1642"/>
      <c r="F40" s="1697"/>
      <c r="G40" s="1698"/>
      <c r="H40" s="1699"/>
      <c r="I40" s="1685">
        <f>PropertySummary_Current!I40</f>
        <v>0</v>
      </c>
      <c r="J40" s="1686"/>
      <c r="K40" s="1687"/>
    </row>
    <row r="41" spans="1:11">
      <c r="A41" s="1640" t="s">
        <v>1581</v>
      </c>
      <c r="B41" s="1641"/>
      <c r="C41" s="1641"/>
      <c r="D41" s="1641"/>
      <c r="E41" s="1642"/>
      <c r="F41" s="1709"/>
      <c r="G41" s="1710"/>
      <c r="H41" s="1711"/>
      <c r="I41" s="1685">
        <f>PropertySummary_Current!I41</f>
        <v>0</v>
      </c>
      <c r="J41" s="1686"/>
      <c r="K41" s="1687"/>
    </row>
    <row r="42" spans="1:11">
      <c r="A42" s="1640" t="s">
        <v>1582</v>
      </c>
      <c r="B42" s="1641"/>
      <c r="C42" s="1641"/>
      <c r="D42" s="1641"/>
      <c r="E42" s="1642"/>
      <c r="F42" s="1709"/>
      <c r="G42" s="1710"/>
      <c r="H42" s="1711"/>
      <c r="I42" s="1685">
        <f>PropertySummary_Current!I42</f>
        <v>0</v>
      </c>
      <c r="J42" s="1686"/>
      <c r="K42" s="1687"/>
    </row>
    <row r="43" spans="1:11">
      <c r="A43" s="1640" t="s">
        <v>1583</v>
      </c>
      <c r="B43" s="1641"/>
      <c r="C43" s="1641"/>
      <c r="D43" s="1641"/>
      <c r="E43" s="1642"/>
      <c r="F43" s="1643"/>
      <c r="G43" s="1644"/>
      <c r="H43" s="1645"/>
      <c r="I43" s="1685">
        <f>PropertySummary_Current!I43</f>
        <v>0</v>
      </c>
      <c r="J43" s="1686"/>
      <c r="K43" s="1687"/>
    </row>
    <row r="44" spans="1:11" ht="15.75" thickBot="1">
      <c r="A44" s="1670" t="s">
        <v>1219</v>
      </c>
      <c r="B44" s="1671"/>
      <c r="C44" s="1671"/>
      <c r="D44" s="1671"/>
      <c r="E44" s="1672"/>
      <c r="F44" s="1718"/>
      <c r="G44" s="1719"/>
      <c r="H44" s="1720"/>
      <c r="I44" s="1715">
        <f>PropertySummary_Current!I44</f>
        <v>0</v>
      </c>
      <c r="J44" s="1716"/>
      <c r="K44" s="1717"/>
    </row>
    <row r="45" spans="1:11">
      <c r="A45" s="1688" t="s">
        <v>1584</v>
      </c>
      <c r="B45" s="1689"/>
      <c r="C45" s="1689"/>
      <c r="D45" s="1689"/>
      <c r="E45" s="1690"/>
      <c r="F45" s="1721"/>
      <c r="G45" s="1722"/>
      <c r="H45" s="1723"/>
      <c r="I45" s="1703">
        <f>SUM(I39:K44)</f>
        <v>0</v>
      </c>
      <c r="J45" s="1704"/>
      <c r="K45" s="1705"/>
    </row>
    <row r="46" spans="1:11">
      <c r="A46" s="520"/>
      <c r="B46" s="520"/>
      <c r="C46" s="520"/>
      <c r="D46" s="520"/>
      <c r="E46" s="520"/>
      <c r="F46" s="510"/>
      <c r="G46" s="510"/>
      <c r="H46" s="510"/>
      <c r="I46" s="514"/>
      <c r="J46" s="514"/>
      <c r="K46" s="514"/>
    </row>
    <row r="47" spans="1:11">
      <c r="A47" s="1640" t="s">
        <v>1585</v>
      </c>
      <c r="B47" s="1641"/>
      <c r="C47" s="1641"/>
      <c r="D47" s="1641"/>
      <c r="E47" s="1642"/>
      <c r="F47" s="1694"/>
      <c r="G47" s="1695"/>
      <c r="H47" s="1696"/>
      <c r="I47" s="1685">
        <f>PropertySummary_Current!I47</f>
        <v>0</v>
      </c>
      <c r="J47" s="1686"/>
      <c r="K47" s="1687"/>
    </row>
    <row r="48" spans="1:11">
      <c r="A48" s="1640" t="s">
        <v>1586</v>
      </c>
      <c r="B48" s="1641"/>
      <c r="C48" s="1641"/>
      <c r="D48" s="1641"/>
      <c r="E48" s="1642"/>
      <c r="F48" s="1697"/>
      <c r="G48" s="1698"/>
      <c r="H48" s="1699"/>
      <c r="I48" s="1685">
        <f>PropertySummary_Current!I48</f>
        <v>0</v>
      </c>
      <c r="J48" s="1686"/>
      <c r="K48" s="1687"/>
    </row>
    <row r="49" spans="1:11">
      <c r="A49" s="1640" t="s">
        <v>1587</v>
      </c>
      <c r="B49" s="1641"/>
      <c r="C49" s="1641"/>
      <c r="D49" s="1641"/>
      <c r="E49" s="1642"/>
      <c r="F49" s="1709"/>
      <c r="G49" s="1710"/>
      <c r="H49" s="1711"/>
      <c r="I49" s="1685">
        <f>PropertySummary_Current!I49</f>
        <v>0</v>
      </c>
      <c r="J49" s="1686"/>
      <c r="K49" s="1687"/>
    </row>
    <row r="50" spans="1:11">
      <c r="A50" s="1640" t="s">
        <v>1588</v>
      </c>
      <c r="B50" s="1641"/>
      <c r="C50" s="1641"/>
      <c r="D50" s="1641"/>
      <c r="E50" s="1642"/>
      <c r="F50" s="1709"/>
      <c r="G50" s="1710"/>
      <c r="H50" s="1711"/>
      <c r="I50" s="1685">
        <f>PropertySummary_Current!I50</f>
        <v>0</v>
      </c>
      <c r="J50" s="1686"/>
      <c r="K50" s="1687"/>
    </row>
    <row r="51" spans="1:11">
      <c r="A51" s="1640" t="s">
        <v>1589</v>
      </c>
      <c r="B51" s="1641"/>
      <c r="C51" s="1641"/>
      <c r="D51" s="1641"/>
      <c r="E51" s="1642"/>
      <c r="F51" s="1643"/>
      <c r="G51" s="1644"/>
      <c r="H51" s="1645"/>
      <c r="I51" s="1685">
        <f>PropertySummary_Current!I51</f>
        <v>0</v>
      </c>
      <c r="J51" s="1686"/>
      <c r="K51" s="1687"/>
    </row>
    <row r="52" spans="1:11">
      <c r="A52" s="1640" t="s">
        <v>1590</v>
      </c>
      <c r="B52" s="1641"/>
      <c r="C52" s="1641"/>
      <c r="D52" s="1641"/>
      <c r="E52" s="1642"/>
      <c r="F52" s="1694"/>
      <c r="G52" s="1695"/>
      <c r="H52" s="1696"/>
      <c r="I52" s="1685">
        <f>PropertySummary_Current!I52</f>
        <v>0</v>
      </c>
      <c r="J52" s="1686"/>
      <c r="K52" s="1687"/>
    </row>
    <row r="53" spans="1:11">
      <c r="A53" s="1640" t="s">
        <v>1591</v>
      </c>
      <c r="B53" s="1641"/>
      <c r="C53" s="1641"/>
      <c r="D53" s="1641"/>
      <c r="E53" s="1642"/>
      <c r="F53" s="1709"/>
      <c r="G53" s="1710"/>
      <c r="H53" s="1711"/>
      <c r="I53" s="1685">
        <f>PropertySummary_Current!I53</f>
        <v>0</v>
      </c>
      <c r="J53" s="1686"/>
      <c r="K53" s="1687"/>
    </row>
    <row r="54" spans="1:11">
      <c r="A54" s="1640" t="s">
        <v>1592</v>
      </c>
      <c r="B54" s="1641"/>
      <c r="C54" s="1641"/>
      <c r="D54" s="1641"/>
      <c r="E54" s="1642"/>
      <c r="F54" s="1643"/>
      <c r="G54" s="1644"/>
      <c r="H54" s="1645"/>
      <c r="I54" s="1685">
        <f>PropertySummary_Current!I54</f>
        <v>0</v>
      </c>
      <c r="J54" s="1686"/>
      <c r="K54" s="1687"/>
    </row>
    <row r="55" spans="1:11" ht="15.75" thickBot="1">
      <c r="A55" s="1670" t="s">
        <v>1219</v>
      </c>
      <c r="B55" s="1671"/>
      <c r="C55" s="1671"/>
      <c r="D55" s="1671"/>
      <c r="E55" s="1672"/>
      <c r="F55" s="1718"/>
      <c r="G55" s="1719"/>
      <c r="H55" s="1720"/>
      <c r="I55" s="1715">
        <f>PropertySummary_Current!I55</f>
        <v>0</v>
      </c>
      <c r="J55" s="1716"/>
      <c r="K55" s="1717"/>
    </row>
    <row r="56" spans="1:11">
      <c r="A56" s="1688" t="s">
        <v>1593</v>
      </c>
      <c r="B56" s="1689"/>
      <c r="C56" s="1689"/>
      <c r="D56" s="1689"/>
      <c r="E56" s="1690"/>
      <c r="F56" s="1721"/>
      <c r="G56" s="1722"/>
      <c r="H56" s="1723"/>
      <c r="I56" s="1703">
        <f>SUM(I47:K55)</f>
        <v>0</v>
      </c>
      <c r="J56" s="1704"/>
      <c r="K56" s="1705"/>
    </row>
    <row r="57" spans="1:11">
      <c r="A57" s="520"/>
      <c r="B57" s="520"/>
      <c r="C57" s="520"/>
      <c r="D57" s="520"/>
      <c r="E57" s="520"/>
      <c r="F57" s="510"/>
      <c r="G57" s="510"/>
      <c r="H57" s="510"/>
      <c r="I57" s="514"/>
      <c r="J57" s="514"/>
      <c r="K57" s="514"/>
    </row>
    <row r="58" spans="1:11">
      <c r="A58" s="1706" t="s">
        <v>1594</v>
      </c>
      <c r="B58" s="1707"/>
      <c r="C58" s="1707"/>
      <c r="D58" s="1707"/>
      <c r="E58" s="1708"/>
      <c r="F58" s="1697"/>
      <c r="G58" s="1698"/>
      <c r="H58" s="1699"/>
      <c r="I58" s="1724">
        <f>I21+I23+I28+I37+I45+I56</f>
        <v>0</v>
      </c>
      <c r="J58" s="1725"/>
      <c r="K58" s="1726"/>
    </row>
    <row r="59" spans="1:11">
      <c r="A59" s="1706" t="s">
        <v>1595</v>
      </c>
      <c r="B59" s="1707"/>
      <c r="C59" s="1707"/>
      <c r="D59" s="1707"/>
      <c r="E59" s="1708"/>
      <c r="F59" s="1697"/>
      <c r="G59" s="1698"/>
      <c r="H59" s="1699"/>
      <c r="I59" s="1724">
        <f>I10-I58</f>
        <v>0</v>
      </c>
      <c r="J59" s="1725"/>
      <c r="K59" s="1726"/>
    </row>
    <row r="60" spans="1:11">
      <c r="A60" s="520"/>
      <c r="B60" s="520"/>
      <c r="C60" s="520"/>
      <c r="D60" s="520"/>
      <c r="E60" s="520"/>
      <c r="F60" s="510"/>
      <c r="G60" s="510"/>
      <c r="H60" s="510"/>
      <c r="I60" s="514"/>
      <c r="J60" s="514"/>
      <c r="K60" s="514"/>
    </row>
    <row r="61" spans="1:11">
      <c r="A61" s="1640" t="s">
        <v>1596</v>
      </c>
      <c r="B61" s="1641"/>
      <c r="C61" s="1641"/>
      <c r="D61" s="1641"/>
      <c r="E61" s="1642"/>
      <c r="F61" s="1709"/>
      <c r="G61" s="1710"/>
      <c r="H61" s="1711"/>
      <c r="I61" s="1727">
        <f>PropertySummary_Current!I61</f>
        <v>0</v>
      </c>
      <c r="J61" s="1728"/>
      <c r="K61" s="1729"/>
    </row>
    <row r="62" spans="1:11">
      <c r="A62" s="1640" t="s">
        <v>1597</v>
      </c>
      <c r="B62" s="1641"/>
      <c r="C62" s="1641"/>
      <c r="D62" s="1641"/>
      <c r="E62" s="1642"/>
      <c r="F62" s="1643"/>
      <c r="G62" s="1644"/>
      <c r="H62" s="1645"/>
      <c r="I62" s="1727">
        <f>PropertySummary_Current!I62</f>
        <v>0</v>
      </c>
      <c r="J62" s="1728"/>
      <c r="K62" s="1729"/>
    </row>
    <row r="63" spans="1:11" ht="15.75" thickBot="1">
      <c r="A63" s="1670" t="s">
        <v>1598</v>
      </c>
      <c r="B63" s="1671"/>
      <c r="C63" s="1671"/>
      <c r="D63" s="1671"/>
      <c r="E63" s="1672"/>
      <c r="F63" s="1718"/>
      <c r="G63" s="1719"/>
      <c r="H63" s="1720"/>
      <c r="I63" s="1730">
        <f>PropertySummary_Current!I63</f>
        <v>0</v>
      </c>
      <c r="J63" s="1731"/>
      <c r="K63" s="1732"/>
    </row>
    <row r="64" spans="1:11">
      <c r="A64" s="1688" t="s">
        <v>1599</v>
      </c>
      <c r="B64" s="1689"/>
      <c r="C64" s="1689"/>
      <c r="D64" s="1689"/>
      <c r="E64" s="1690"/>
      <c r="F64" s="1721"/>
      <c r="G64" s="1722"/>
      <c r="H64" s="1723"/>
      <c r="I64" s="1703">
        <f>SUM(I61:K63)</f>
        <v>0</v>
      </c>
      <c r="J64" s="1704"/>
      <c r="K64" s="1705"/>
    </row>
    <row r="65" spans="1:11">
      <c r="A65" s="520"/>
      <c r="B65" s="520"/>
      <c r="C65" s="520"/>
      <c r="D65" s="520"/>
      <c r="E65" s="520"/>
      <c r="F65" s="510"/>
      <c r="G65" s="510"/>
      <c r="H65" s="510"/>
      <c r="I65" s="514"/>
      <c r="J65" s="514"/>
      <c r="K65" s="514"/>
    </row>
    <row r="66" spans="1:11">
      <c r="A66" s="1706" t="s">
        <v>1600</v>
      </c>
      <c r="B66" s="1707"/>
      <c r="C66" s="1707"/>
      <c r="D66" s="1707"/>
      <c r="E66" s="1708"/>
      <c r="F66" s="1709"/>
      <c r="G66" s="1710"/>
      <c r="H66" s="1711"/>
      <c r="I66" s="1724">
        <f>I59-I64</f>
        <v>0</v>
      </c>
      <c r="J66" s="1725"/>
      <c r="K66" s="1726"/>
    </row>
    <row r="67" spans="1:11">
      <c r="A67" s="1706" t="s">
        <v>1601</v>
      </c>
      <c r="B67" s="1707"/>
      <c r="C67" s="1707"/>
      <c r="D67" s="1707"/>
      <c r="E67" s="1708"/>
      <c r="F67" s="1643"/>
      <c r="G67" s="1644"/>
      <c r="H67" s="1645"/>
      <c r="I67" s="1736" t="e">
        <f>-I59/I64</f>
        <v>#DIV/0!</v>
      </c>
      <c r="J67" s="1737"/>
      <c r="K67" s="1738"/>
    </row>
    <row r="68" spans="1:11">
      <c r="A68" s="1706" t="s">
        <v>1602</v>
      </c>
      <c r="B68" s="1707"/>
      <c r="C68" s="1707"/>
      <c r="D68" s="1707"/>
      <c r="E68" s="1708"/>
      <c r="F68" s="1694"/>
      <c r="G68" s="1695"/>
      <c r="H68" s="1696"/>
      <c r="I68" s="1739" t="e">
        <f>I58/I10</f>
        <v>#DIV/0!</v>
      </c>
      <c r="J68" s="1740"/>
      <c r="K68" s="1741"/>
    </row>
    <row r="69" spans="1:11">
      <c r="A69" s="520"/>
      <c r="B69" s="520"/>
      <c r="C69" s="520"/>
      <c r="D69" s="520"/>
      <c r="E69" s="520"/>
      <c r="F69" s="510"/>
      <c r="G69" s="510"/>
      <c r="H69" s="510"/>
      <c r="I69" s="520"/>
      <c r="J69" s="520"/>
      <c r="K69" s="520"/>
    </row>
    <row r="70" spans="1:11">
      <c r="A70" s="1706" t="s">
        <v>1603</v>
      </c>
      <c r="B70" s="1707"/>
      <c r="C70" s="1707"/>
      <c r="D70" s="1707"/>
      <c r="E70" s="1708"/>
      <c r="F70" s="1643"/>
      <c r="G70" s="1644"/>
      <c r="H70" s="1645"/>
      <c r="I70" s="1733">
        <v>0</v>
      </c>
      <c r="J70" s="1734"/>
      <c r="K70" s="1735"/>
    </row>
  </sheetData>
  <mergeCells count="178">
    <mergeCell ref="A70:E70"/>
    <mergeCell ref="F70:H70"/>
    <mergeCell ref="I70:K70"/>
    <mergeCell ref="A67:E67"/>
    <mergeCell ref="F67:H67"/>
    <mergeCell ref="I67:K67"/>
    <mergeCell ref="A68:E68"/>
    <mergeCell ref="F68:H68"/>
    <mergeCell ref="I68:K68"/>
    <mergeCell ref="A64:E64"/>
    <mergeCell ref="F64:H64"/>
    <mergeCell ref="I64:K64"/>
    <mergeCell ref="A66:E66"/>
    <mergeCell ref="F66:H66"/>
    <mergeCell ref="I66:K66"/>
    <mergeCell ref="A62:E62"/>
    <mergeCell ref="F62:H62"/>
    <mergeCell ref="I62:K62"/>
    <mergeCell ref="A63:E63"/>
    <mergeCell ref="F63:H63"/>
    <mergeCell ref="I63:K63"/>
    <mergeCell ref="A59:E59"/>
    <mergeCell ref="F59:H59"/>
    <mergeCell ref="I59:K59"/>
    <mergeCell ref="A61:E61"/>
    <mergeCell ref="F61:H61"/>
    <mergeCell ref="I61:K61"/>
    <mergeCell ref="A56:E56"/>
    <mergeCell ref="F56:H56"/>
    <mergeCell ref="I56:K56"/>
    <mergeCell ref="A58:E58"/>
    <mergeCell ref="F58:H58"/>
    <mergeCell ref="I58:K58"/>
    <mergeCell ref="A54:E54"/>
    <mergeCell ref="F54:H54"/>
    <mergeCell ref="I54:K54"/>
    <mergeCell ref="A55:E55"/>
    <mergeCell ref="F55:H55"/>
    <mergeCell ref="I55:K55"/>
    <mergeCell ref="A52:E52"/>
    <mergeCell ref="F52:H52"/>
    <mergeCell ref="I52:K52"/>
    <mergeCell ref="A53:E53"/>
    <mergeCell ref="F53:H53"/>
    <mergeCell ref="I53:K53"/>
    <mergeCell ref="A50:E50"/>
    <mergeCell ref="F50:H50"/>
    <mergeCell ref="I50:K50"/>
    <mergeCell ref="A51:E51"/>
    <mergeCell ref="F51:H51"/>
    <mergeCell ref="I51:K51"/>
    <mergeCell ref="A48:E48"/>
    <mergeCell ref="F48:H48"/>
    <mergeCell ref="I48:K48"/>
    <mergeCell ref="A49:E49"/>
    <mergeCell ref="F49:H49"/>
    <mergeCell ref="I49:K49"/>
    <mergeCell ref="A45:E45"/>
    <mergeCell ref="F45:H45"/>
    <mergeCell ref="I45:K45"/>
    <mergeCell ref="A47:E47"/>
    <mergeCell ref="F47:H47"/>
    <mergeCell ref="I47:K47"/>
    <mergeCell ref="A43:E43"/>
    <mergeCell ref="F43:H43"/>
    <mergeCell ref="I43:K43"/>
    <mergeCell ref="A44:E44"/>
    <mergeCell ref="F44:H44"/>
    <mergeCell ref="I44:K44"/>
    <mergeCell ref="A41:E41"/>
    <mergeCell ref="F41:H41"/>
    <mergeCell ref="I41:K41"/>
    <mergeCell ref="A42:E42"/>
    <mergeCell ref="F42:H42"/>
    <mergeCell ref="I42:K42"/>
    <mergeCell ref="A39:E39"/>
    <mergeCell ref="F39:H39"/>
    <mergeCell ref="I39:K39"/>
    <mergeCell ref="A40:E40"/>
    <mergeCell ref="F40:H40"/>
    <mergeCell ref="I40:K40"/>
    <mergeCell ref="A36:E36"/>
    <mergeCell ref="F36:H36"/>
    <mergeCell ref="I36:K36"/>
    <mergeCell ref="A37:E37"/>
    <mergeCell ref="F37:H37"/>
    <mergeCell ref="I37:K37"/>
    <mergeCell ref="A34:E34"/>
    <mergeCell ref="F34:H34"/>
    <mergeCell ref="I34:K34"/>
    <mergeCell ref="A35:E35"/>
    <mergeCell ref="F35:H35"/>
    <mergeCell ref="I35:K35"/>
    <mergeCell ref="A32:E32"/>
    <mergeCell ref="F32:H32"/>
    <mergeCell ref="I32:K32"/>
    <mergeCell ref="A33:E33"/>
    <mergeCell ref="F33:H33"/>
    <mergeCell ref="I33:K33"/>
    <mergeCell ref="A30:E30"/>
    <mergeCell ref="F30:H30"/>
    <mergeCell ref="I30:K30"/>
    <mergeCell ref="A31:E31"/>
    <mergeCell ref="F31:H31"/>
    <mergeCell ref="I31:K31"/>
    <mergeCell ref="A27:E27"/>
    <mergeCell ref="F27:H27"/>
    <mergeCell ref="I27:K27"/>
    <mergeCell ref="A28:E28"/>
    <mergeCell ref="F28:H28"/>
    <mergeCell ref="I28:K28"/>
    <mergeCell ref="A25:E25"/>
    <mergeCell ref="F25:H25"/>
    <mergeCell ref="I25:K25"/>
    <mergeCell ref="A26:E26"/>
    <mergeCell ref="F26:H26"/>
    <mergeCell ref="I26:K26"/>
    <mergeCell ref="A21:E21"/>
    <mergeCell ref="F21:H21"/>
    <mergeCell ref="I21:K21"/>
    <mergeCell ref="A23:E23"/>
    <mergeCell ref="F23:H23"/>
    <mergeCell ref="I23:K23"/>
    <mergeCell ref="A19:E19"/>
    <mergeCell ref="F19:H19"/>
    <mergeCell ref="I19:K19"/>
    <mergeCell ref="A20:E20"/>
    <mergeCell ref="F20:H20"/>
    <mergeCell ref="I20:K20"/>
    <mergeCell ref="A17:E17"/>
    <mergeCell ref="F17:H17"/>
    <mergeCell ref="I17:K17"/>
    <mergeCell ref="A18:E18"/>
    <mergeCell ref="F18:H18"/>
    <mergeCell ref="I18:K18"/>
    <mergeCell ref="A15:E15"/>
    <mergeCell ref="F15:H15"/>
    <mergeCell ref="I15:K15"/>
    <mergeCell ref="A16:E16"/>
    <mergeCell ref="F16:H16"/>
    <mergeCell ref="I16:K16"/>
    <mergeCell ref="A13:E13"/>
    <mergeCell ref="F13:H13"/>
    <mergeCell ref="I13:K13"/>
    <mergeCell ref="A14:E14"/>
    <mergeCell ref="F14:H14"/>
    <mergeCell ref="I14:K14"/>
    <mergeCell ref="A10:E10"/>
    <mergeCell ref="F10:H10"/>
    <mergeCell ref="I10:K10"/>
    <mergeCell ref="A12:E12"/>
    <mergeCell ref="F12:H12"/>
    <mergeCell ref="I12:K12"/>
    <mergeCell ref="A8:E8"/>
    <mergeCell ref="F8:H8"/>
    <mergeCell ref="I8:K8"/>
    <mergeCell ref="A9:E9"/>
    <mergeCell ref="F9:H9"/>
    <mergeCell ref="I9:K9"/>
    <mergeCell ref="A6:E6"/>
    <mergeCell ref="F6:H6"/>
    <mergeCell ref="I6:K6"/>
    <mergeCell ref="A7:E7"/>
    <mergeCell ref="F7:H7"/>
    <mergeCell ref="I7:K7"/>
    <mergeCell ref="A4:E4"/>
    <mergeCell ref="F4:H4"/>
    <mergeCell ref="I4:K4"/>
    <mergeCell ref="A5:E5"/>
    <mergeCell ref="F5:H5"/>
    <mergeCell ref="I5:K5"/>
    <mergeCell ref="A1:K1"/>
    <mergeCell ref="A2:E2"/>
    <mergeCell ref="F2:H2"/>
    <mergeCell ref="I2:K2"/>
    <mergeCell ref="A3:E3"/>
    <mergeCell ref="F3:H3"/>
    <mergeCell ref="I3:K3"/>
  </mergeCells>
  <pageMargins left="0.7" right="0.7" top="0.75" bottom="0.75" header="0.3" footer="0.3"/>
  <pageSetup scale="66" orientation="portrait" horizontalDpi="1200" verticalDpi="1200" r:id="rId1"/>
  <headerFooter>
    <oddFooter>&amp;R&amp;8Last Updated June 2025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79D36-CB0B-4036-A687-A45123BA24C8}">
  <sheetPr>
    <tabColor rgb="FFFF66FF"/>
  </sheetPr>
  <dimension ref="A1:S1057"/>
  <sheetViews>
    <sheetView zoomScaleNormal="100" workbookViewId="0">
      <selection activeCell="H10" sqref="H10:K10"/>
    </sheetView>
  </sheetViews>
  <sheetFormatPr defaultRowHeight="15"/>
  <cols>
    <col min="1" max="1" width="14.7109375" bestFit="1" customWidth="1"/>
    <col min="2" max="2" width="8.7109375" customWidth="1"/>
    <col min="3" max="3" width="12.28515625" bestFit="1" customWidth="1"/>
    <col min="5" max="5" width="14.28515625" bestFit="1" customWidth="1"/>
    <col min="7" max="7" width="37.28515625" bestFit="1" customWidth="1"/>
    <col min="10" max="10" width="15.42578125" bestFit="1" customWidth="1"/>
    <col min="12" max="12" width="17.42578125" customWidth="1"/>
    <col min="13" max="13" width="27.28515625" bestFit="1" customWidth="1"/>
    <col min="14" max="14" width="11.85546875" customWidth="1"/>
    <col min="15" max="15" width="10.7109375" bestFit="1" customWidth="1"/>
    <col min="16" max="16" width="15.140625" bestFit="1" customWidth="1"/>
  </cols>
  <sheetData>
    <row r="1" spans="1:19" s="1297" customFormat="1" ht="47.25">
      <c r="A1" s="1293" t="s">
        <v>1866</v>
      </c>
      <c r="B1" s="1294"/>
      <c r="C1" s="1294" t="s">
        <v>1867</v>
      </c>
      <c r="D1" s="1295"/>
      <c r="E1" s="1293" t="s">
        <v>1857</v>
      </c>
      <c r="F1" s="1295"/>
      <c r="G1" s="1296" t="s">
        <v>58</v>
      </c>
      <c r="H1" s="1295"/>
      <c r="I1" s="1295"/>
      <c r="J1" s="1298" t="s">
        <v>1912</v>
      </c>
      <c r="M1" s="1298" t="s">
        <v>1913</v>
      </c>
      <c r="N1" s="1295"/>
      <c r="O1" s="1298" t="s">
        <v>1914</v>
      </c>
      <c r="P1" s="1298" t="s">
        <v>1915</v>
      </c>
    </row>
    <row r="2" spans="1:19" s="2" customFormat="1" ht="15.75">
      <c r="A2" s="873"/>
      <c r="B2" s="873"/>
      <c r="C2" s="873"/>
      <c r="J2" s="2" t="s">
        <v>1265</v>
      </c>
      <c r="M2" s="2" t="s">
        <v>28</v>
      </c>
      <c r="O2" s="47" t="s">
        <v>1212</v>
      </c>
      <c r="P2" s="69" t="s">
        <v>1226</v>
      </c>
      <c r="Q2" s="47"/>
      <c r="R2" s="47"/>
      <c r="S2" s="47"/>
    </row>
    <row r="3" spans="1:19" s="2" customFormat="1" ht="15.75">
      <c r="A3" s="873" t="s">
        <v>1657</v>
      </c>
      <c r="B3" s="873"/>
      <c r="C3" s="873">
        <v>2025</v>
      </c>
      <c r="E3" s="2" t="s">
        <v>1</v>
      </c>
      <c r="G3" s="863" t="s">
        <v>8</v>
      </c>
      <c r="J3" s="2" t="s">
        <v>1853</v>
      </c>
      <c r="M3" s="2" t="s">
        <v>32</v>
      </c>
      <c r="O3" s="47" t="s">
        <v>1209</v>
      </c>
      <c r="P3" s="69" t="s">
        <v>1228</v>
      </c>
      <c r="Q3" s="47"/>
      <c r="R3" s="47"/>
      <c r="S3" s="47"/>
    </row>
    <row r="4" spans="1:19" s="2" customFormat="1" ht="15.75">
      <c r="A4" s="873" t="s">
        <v>123</v>
      </c>
      <c r="B4" s="873"/>
      <c r="C4" s="873">
        <v>2024</v>
      </c>
      <c r="E4" s="2" t="s">
        <v>4</v>
      </c>
      <c r="G4" s="863" t="s">
        <v>11</v>
      </c>
      <c r="J4" s="2" t="s">
        <v>1854</v>
      </c>
      <c r="M4" s="2" t="s">
        <v>35</v>
      </c>
      <c r="O4" s="47"/>
      <c r="P4" s="69" t="s">
        <v>1229</v>
      </c>
      <c r="Q4" s="47"/>
      <c r="R4" s="47"/>
      <c r="S4" s="47"/>
    </row>
    <row r="5" spans="1:19" s="2" customFormat="1" ht="15.75">
      <c r="A5" s="873" t="s">
        <v>1658</v>
      </c>
      <c r="B5" s="873"/>
      <c r="C5" s="873">
        <v>2023</v>
      </c>
      <c r="E5" s="2" t="s">
        <v>7</v>
      </c>
      <c r="G5" s="863" t="s">
        <v>15</v>
      </c>
      <c r="J5" s="2" t="s">
        <v>1636</v>
      </c>
      <c r="M5" s="2" t="s">
        <v>39</v>
      </c>
      <c r="O5" s="47"/>
      <c r="P5" s="69" t="s">
        <v>1859</v>
      </c>
      <c r="Q5" s="47"/>
      <c r="R5" s="47"/>
      <c r="S5" s="47"/>
    </row>
    <row r="6" spans="1:19" s="2" customFormat="1" ht="15.75">
      <c r="A6" s="873" t="s">
        <v>125</v>
      </c>
      <c r="B6" s="873"/>
      <c r="C6" s="873">
        <v>2022</v>
      </c>
      <c r="E6" s="2" t="s">
        <v>10</v>
      </c>
      <c r="G6" s="863" t="s">
        <v>17</v>
      </c>
      <c r="J6" s="2" t="s">
        <v>1310</v>
      </c>
      <c r="M6" s="2" t="s">
        <v>42</v>
      </c>
      <c r="Q6" s="47"/>
      <c r="R6" s="47"/>
      <c r="S6" s="47"/>
    </row>
    <row r="7" spans="1:19" s="2" customFormat="1" ht="15.75">
      <c r="A7" s="873" t="s">
        <v>1659</v>
      </c>
      <c r="B7" s="873"/>
      <c r="C7" s="873">
        <v>2021</v>
      </c>
      <c r="E7" s="2" t="s">
        <v>14</v>
      </c>
      <c r="G7" s="863" t="s">
        <v>20</v>
      </c>
      <c r="J7" s="2" t="s">
        <v>6</v>
      </c>
      <c r="M7" s="2" t="s">
        <v>46</v>
      </c>
      <c r="Q7" s="47"/>
      <c r="R7" s="47"/>
      <c r="S7" s="47"/>
    </row>
    <row r="8" spans="1:19" s="2" customFormat="1" ht="15.75">
      <c r="A8" s="873" t="s">
        <v>134</v>
      </c>
      <c r="B8" s="873"/>
      <c r="C8" s="873">
        <v>2020</v>
      </c>
      <c r="E8" s="2" t="s">
        <v>16</v>
      </c>
      <c r="G8" s="863" t="s">
        <v>22</v>
      </c>
      <c r="O8" s="47"/>
      <c r="Q8" s="47"/>
      <c r="R8" s="47"/>
      <c r="S8" s="47"/>
    </row>
    <row r="9" spans="1:19" s="2" customFormat="1" ht="15.75">
      <c r="A9" s="873" t="s">
        <v>1660</v>
      </c>
      <c r="B9" s="873"/>
      <c r="C9" s="873">
        <v>2019</v>
      </c>
      <c r="E9" s="2" t="s">
        <v>19</v>
      </c>
      <c r="G9" s="863" t="s">
        <v>25</v>
      </c>
    </row>
    <row r="10" spans="1:19" s="2" customFormat="1" ht="15.75">
      <c r="A10" s="873" t="s">
        <v>1851</v>
      </c>
      <c r="B10" s="873"/>
      <c r="C10" s="873">
        <v>2018</v>
      </c>
      <c r="E10" s="2" t="s">
        <v>21</v>
      </c>
      <c r="G10" s="863" t="s">
        <v>27</v>
      </c>
    </row>
    <row r="11" spans="1:19" s="2" customFormat="1" ht="15.75">
      <c r="A11" s="873"/>
      <c r="B11" s="873"/>
      <c r="C11" s="873">
        <v>2017</v>
      </c>
      <c r="E11" s="2" t="s">
        <v>24</v>
      </c>
      <c r="G11" s="863" t="s">
        <v>31</v>
      </c>
    </row>
    <row r="12" spans="1:19" s="2" customFormat="1" ht="15.75">
      <c r="C12" s="873">
        <v>2016</v>
      </c>
      <c r="E12" s="2" t="s">
        <v>26</v>
      </c>
      <c r="G12" s="863" t="s">
        <v>34</v>
      </c>
      <c r="J12" s="1743" t="s">
        <v>1911</v>
      </c>
      <c r="K12" s="1743"/>
      <c r="L12" s="1743"/>
      <c r="M12" s="1743"/>
      <c r="N12" s="1743"/>
      <c r="O12" s="1743"/>
      <c r="P12" s="1743"/>
    </row>
    <row r="13" spans="1:19" s="2" customFormat="1" ht="15.75">
      <c r="C13" s="873">
        <v>2015</v>
      </c>
      <c r="E13" s="2" t="s">
        <v>30</v>
      </c>
      <c r="G13" s="863" t="s">
        <v>41</v>
      </c>
      <c r="L13" s="1742" t="s">
        <v>1870</v>
      </c>
    </row>
    <row r="14" spans="1:19" s="2" customFormat="1" ht="15.75" customHeight="1">
      <c r="C14" s="873">
        <v>2014</v>
      </c>
      <c r="E14" s="2" t="s">
        <v>33</v>
      </c>
      <c r="G14" s="863" t="s">
        <v>45</v>
      </c>
      <c r="L14" s="1742"/>
    </row>
    <row r="15" spans="1:19" s="2" customFormat="1" ht="15.75">
      <c r="C15" s="873">
        <v>2013</v>
      </c>
      <c r="E15" s="2" t="s">
        <v>38</v>
      </c>
      <c r="G15" s="863" t="s">
        <v>48</v>
      </c>
      <c r="J15" s="132" t="s">
        <v>1390</v>
      </c>
      <c r="K15" s="132" t="s">
        <v>1368</v>
      </c>
      <c r="L15" s="1742"/>
      <c r="M15" s="132" t="s">
        <v>1310</v>
      </c>
      <c r="N15" s="132" t="s">
        <v>6</v>
      </c>
      <c r="O15" s="132" t="s">
        <v>1832</v>
      </c>
      <c r="P15" s="132" t="s">
        <v>1833</v>
      </c>
      <c r="Q15" s="134"/>
    </row>
    <row r="16" spans="1:19" s="2" customFormat="1" ht="15.75">
      <c r="E16" s="2" t="s">
        <v>40</v>
      </c>
      <c r="G16" s="863" t="s">
        <v>52</v>
      </c>
      <c r="J16" s="139" t="s">
        <v>1282</v>
      </c>
      <c r="K16" s="140" t="s">
        <v>1261</v>
      </c>
      <c r="L16" s="827" t="s">
        <v>1284</v>
      </c>
      <c r="M16" s="141" t="s">
        <v>1879</v>
      </c>
      <c r="N16" s="827" t="s">
        <v>1284</v>
      </c>
      <c r="O16" s="149">
        <v>0</v>
      </c>
      <c r="P16" s="145">
        <v>1</v>
      </c>
      <c r="Q16" s="134"/>
    </row>
    <row r="17" spans="5:17" s="2" customFormat="1" ht="15.75">
      <c r="E17" s="2" t="s">
        <v>44</v>
      </c>
      <c r="G17" s="863" t="s">
        <v>55</v>
      </c>
      <c r="J17" s="139" t="s">
        <v>1248</v>
      </c>
      <c r="K17" s="140" t="s">
        <v>1262</v>
      </c>
      <c r="L17" s="827" t="s">
        <v>1286</v>
      </c>
      <c r="M17" s="827" t="s">
        <v>1284</v>
      </c>
      <c r="N17" s="827" t="s">
        <v>1286</v>
      </c>
      <c r="O17" s="151">
        <v>1</v>
      </c>
      <c r="P17" s="145">
        <v>1.5</v>
      </c>
      <c r="Q17" s="144"/>
    </row>
    <row r="18" spans="5:17" s="2" customFormat="1" ht="15.75">
      <c r="E18" s="2" t="s">
        <v>47</v>
      </c>
      <c r="G18" s="863" t="s">
        <v>57</v>
      </c>
      <c r="J18" s="139" t="s">
        <v>1249</v>
      </c>
      <c r="K18" s="140" t="s">
        <v>1264</v>
      </c>
      <c r="L18" s="143" t="s">
        <v>1287</v>
      </c>
      <c r="M18" s="143" t="s">
        <v>1291</v>
      </c>
      <c r="N18" s="143" t="s">
        <v>1287</v>
      </c>
      <c r="O18" s="151">
        <v>2</v>
      </c>
      <c r="P18" s="145">
        <v>2</v>
      </c>
      <c r="Q18" s="146"/>
    </row>
    <row r="19" spans="5:17" s="2" customFormat="1" ht="15.75">
      <c r="E19" s="2" t="s">
        <v>50</v>
      </c>
      <c r="G19" s="863" t="s">
        <v>62</v>
      </c>
      <c r="J19" s="139" t="s">
        <v>1251</v>
      </c>
      <c r="K19" s="140" t="s">
        <v>1267</v>
      </c>
      <c r="L19" s="143" t="s">
        <v>1288</v>
      </c>
      <c r="M19" s="143" t="s">
        <v>1257</v>
      </c>
      <c r="N19" s="143" t="s">
        <v>1288</v>
      </c>
      <c r="O19" s="151">
        <v>3</v>
      </c>
      <c r="P19" s="145">
        <v>2.5</v>
      </c>
      <c r="Q19" s="148"/>
    </row>
    <row r="20" spans="5:17" s="2" customFormat="1" ht="15.75">
      <c r="E20" s="2" t="s">
        <v>51</v>
      </c>
      <c r="G20" s="863" t="s">
        <v>64</v>
      </c>
      <c r="J20" s="139" t="s">
        <v>1252</v>
      </c>
      <c r="K20" s="140" t="s">
        <v>1293</v>
      </c>
      <c r="L20" s="143" t="s">
        <v>1907</v>
      </c>
      <c r="M20" s="143"/>
      <c r="N20" s="143" t="s">
        <v>1907</v>
      </c>
      <c r="O20" s="151">
        <v>4</v>
      </c>
      <c r="P20" s="145">
        <v>3</v>
      </c>
      <c r="Q20" s="150"/>
    </row>
    <row r="21" spans="5:17" s="2" customFormat="1" ht="15.75">
      <c r="E21" s="2" t="s">
        <v>54</v>
      </c>
      <c r="G21" s="863" t="s">
        <v>66</v>
      </c>
      <c r="J21" s="139" t="s">
        <v>1289</v>
      </c>
      <c r="K21" s="143" t="s">
        <v>1291</v>
      </c>
      <c r="L21" s="143" t="s">
        <v>1863</v>
      </c>
      <c r="M21" s="142"/>
      <c r="N21" s="143" t="s">
        <v>1291</v>
      </c>
      <c r="O21" s="151">
        <v>5</v>
      </c>
      <c r="P21" s="145">
        <v>3.5</v>
      </c>
      <c r="Q21" s="150"/>
    </row>
    <row r="22" spans="5:17" s="2" customFormat="1" ht="15.75">
      <c r="E22" s="2" t="s">
        <v>56</v>
      </c>
      <c r="G22" s="863" t="s">
        <v>71</v>
      </c>
      <c r="J22" s="139" t="s">
        <v>1292</v>
      </c>
      <c r="K22" s="143" t="s">
        <v>1257</v>
      </c>
      <c r="L22" s="143" t="s">
        <v>1862</v>
      </c>
      <c r="M22" s="142"/>
      <c r="N22" s="143" t="s">
        <v>1257</v>
      </c>
      <c r="O22" s="151"/>
      <c r="P22" s="145"/>
      <c r="Q22" s="150"/>
    </row>
    <row r="23" spans="5:17" s="2" customFormat="1" ht="15.75">
      <c r="E23" s="2" t="s">
        <v>61</v>
      </c>
      <c r="G23" s="863" t="s">
        <v>4</v>
      </c>
      <c r="J23" s="143" t="s">
        <v>1291</v>
      </c>
      <c r="L23" s="143" t="s">
        <v>1908</v>
      </c>
      <c r="M23" s="142"/>
      <c r="O23" s="151"/>
      <c r="P23" s="145"/>
      <c r="Q23" s="150"/>
    </row>
    <row r="24" spans="5:17" s="2" customFormat="1" ht="15.75">
      <c r="E24" s="2" t="s">
        <v>63</v>
      </c>
      <c r="G24" s="863" t="s">
        <v>80</v>
      </c>
      <c r="J24" s="143" t="s">
        <v>1257</v>
      </c>
      <c r="L24" s="143" t="s">
        <v>1291</v>
      </c>
      <c r="M24" s="147"/>
      <c r="O24" s="151"/>
      <c r="P24" s="145"/>
      <c r="Q24" s="150"/>
    </row>
    <row r="25" spans="5:17" s="2" customFormat="1" ht="15.75">
      <c r="E25" s="2" t="s">
        <v>65</v>
      </c>
      <c r="G25" s="863" t="s">
        <v>82</v>
      </c>
      <c r="L25" s="143" t="s">
        <v>1257</v>
      </c>
    </row>
    <row r="26" spans="5:17" s="2" customFormat="1" ht="15.75">
      <c r="E26" s="2" t="s">
        <v>70</v>
      </c>
      <c r="G26" s="863" t="s">
        <v>86</v>
      </c>
    </row>
    <row r="27" spans="5:17" s="2" customFormat="1" ht="15.75">
      <c r="E27" s="2" t="s">
        <v>72</v>
      </c>
      <c r="G27" s="863" t="s">
        <v>88</v>
      </c>
    </row>
    <row r="28" spans="5:17" s="2" customFormat="1" ht="15.75">
      <c r="E28" s="2" t="s">
        <v>74</v>
      </c>
      <c r="G28" s="863" t="s">
        <v>91</v>
      </c>
    </row>
    <row r="29" spans="5:17" s="2" customFormat="1" ht="15.75">
      <c r="E29" s="2" t="s">
        <v>76</v>
      </c>
      <c r="G29" s="863" t="s">
        <v>93</v>
      </c>
    </row>
    <row r="30" spans="5:17" s="2" customFormat="1" ht="15.75">
      <c r="E30" s="2" t="s">
        <v>79</v>
      </c>
      <c r="G30" s="863" t="s">
        <v>96</v>
      </c>
    </row>
    <row r="31" spans="5:17" s="2" customFormat="1" ht="15.75">
      <c r="E31" s="2" t="s">
        <v>81</v>
      </c>
      <c r="G31" s="863" t="s">
        <v>1676</v>
      </c>
    </row>
    <row r="32" spans="5:17" s="2" customFormat="1" ht="15.75">
      <c r="E32" s="2" t="s">
        <v>85</v>
      </c>
      <c r="G32" s="863" t="s">
        <v>101</v>
      </c>
    </row>
    <row r="33" spans="5:7" s="2" customFormat="1" ht="15.75">
      <c r="E33" s="2" t="s">
        <v>87</v>
      </c>
      <c r="G33" s="863" t="s">
        <v>1677</v>
      </c>
    </row>
    <row r="34" spans="5:7" s="2" customFormat="1" ht="15.75">
      <c r="E34" s="2" t="s">
        <v>90</v>
      </c>
      <c r="G34" s="863" t="s">
        <v>105</v>
      </c>
    </row>
    <row r="35" spans="5:7" s="2" customFormat="1" ht="15.75">
      <c r="E35" s="2" t="s">
        <v>92</v>
      </c>
      <c r="G35" s="863" t="s">
        <v>107</v>
      </c>
    </row>
    <row r="36" spans="5:7" s="2" customFormat="1" ht="15.75">
      <c r="E36" s="2" t="s">
        <v>95</v>
      </c>
      <c r="G36" s="863" t="s">
        <v>110</v>
      </c>
    </row>
    <row r="37" spans="5:7" s="2" customFormat="1" ht="15.75">
      <c r="E37" s="2" t="s">
        <v>97</v>
      </c>
      <c r="G37" s="863" t="s">
        <v>112</v>
      </c>
    </row>
    <row r="38" spans="5:7" s="2" customFormat="1" ht="15.75">
      <c r="E38" s="2" t="s">
        <v>100</v>
      </c>
      <c r="G38" s="863" t="s">
        <v>115</v>
      </c>
    </row>
    <row r="39" spans="5:7" s="2" customFormat="1" ht="15.75">
      <c r="E39" s="2" t="s">
        <v>102</v>
      </c>
      <c r="G39" s="863" t="s">
        <v>117</v>
      </c>
    </row>
    <row r="40" spans="5:7" s="2" customFormat="1" ht="15.75">
      <c r="E40" s="2" t="s">
        <v>104</v>
      </c>
      <c r="G40" s="863" t="s">
        <v>120</v>
      </c>
    </row>
    <row r="41" spans="5:7" s="2" customFormat="1" ht="15.75">
      <c r="E41" s="2" t="s">
        <v>106</v>
      </c>
      <c r="G41" s="863" t="s">
        <v>122</v>
      </c>
    </row>
    <row r="42" spans="5:7" s="2" customFormat="1" ht="15.75">
      <c r="E42" s="2" t="s">
        <v>109</v>
      </c>
      <c r="G42" s="863" t="s">
        <v>21</v>
      </c>
    </row>
    <row r="43" spans="5:7" s="2" customFormat="1" ht="15.75">
      <c r="E43" s="2" t="s">
        <v>111</v>
      </c>
      <c r="G43" s="863" t="s">
        <v>127</v>
      </c>
    </row>
    <row r="44" spans="5:7" s="2" customFormat="1" ht="15.75">
      <c r="E44" s="2" t="s">
        <v>114</v>
      </c>
      <c r="G44" s="863" t="s">
        <v>129</v>
      </c>
    </row>
    <row r="45" spans="5:7" s="2" customFormat="1" ht="15.75">
      <c r="E45" s="2" t="s">
        <v>116</v>
      </c>
      <c r="G45" s="863" t="s">
        <v>24</v>
      </c>
    </row>
    <row r="46" spans="5:7" s="2" customFormat="1" ht="15.75">
      <c r="E46" s="2" t="s">
        <v>118</v>
      </c>
      <c r="G46" s="863" t="s">
        <v>1678</v>
      </c>
    </row>
    <row r="47" spans="5:7" s="2" customFormat="1" ht="15.75">
      <c r="E47" s="2" t="s">
        <v>119</v>
      </c>
      <c r="G47" s="863" t="s">
        <v>133</v>
      </c>
    </row>
    <row r="48" spans="5:7" s="2" customFormat="1" ht="15.75">
      <c r="E48" s="2" t="s">
        <v>121</v>
      </c>
      <c r="G48" s="863" t="s">
        <v>136</v>
      </c>
    </row>
    <row r="49" spans="5:7" s="2" customFormat="1" ht="15.75">
      <c r="E49" s="2" t="s">
        <v>124</v>
      </c>
      <c r="G49" s="863" t="s">
        <v>138</v>
      </c>
    </row>
    <row r="50" spans="5:7" s="2" customFormat="1" ht="15.75">
      <c r="E50" s="2" t="s">
        <v>126</v>
      </c>
      <c r="G50" s="863" t="s">
        <v>1679</v>
      </c>
    </row>
    <row r="51" spans="5:7" s="2" customFormat="1" ht="15.75">
      <c r="E51" s="2" t="s">
        <v>128</v>
      </c>
      <c r="G51" s="863" t="s">
        <v>26</v>
      </c>
    </row>
    <row r="52" spans="5:7" s="2" customFormat="1" ht="15.75">
      <c r="E52" s="2" t="s">
        <v>130</v>
      </c>
      <c r="G52" s="863" t="s">
        <v>141</v>
      </c>
    </row>
    <row r="53" spans="5:7" s="2" customFormat="1" ht="15.75">
      <c r="E53" s="2" t="s">
        <v>132</v>
      </c>
      <c r="G53" s="863" t="s">
        <v>144</v>
      </c>
    </row>
    <row r="54" spans="5:7" s="2" customFormat="1" ht="15.75">
      <c r="E54" s="2" t="s">
        <v>135</v>
      </c>
      <c r="G54" s="863" t="s">
        <v>146</v>
      </c>
    </row>
    <row r="55" spans="5:7" s="2" customFormat="1" ht="15.75">
      <c r="E55" s="2" t="s">
        <v>137</v>
      </c>
      <c r="G55" s="863" t="s">
        <v>148</v>
      </c>
    </row>
    <row r="56" spans="5:7" s="2" customFormat="1" ht="15.75">
      <c r="E56" s="2" t="s">
        <v>139</v>
      </c>
      <c r="G56" s="863" t="s">
        <v>150</v>
      </c>
    </row>
    <row r="57" spans="5:7" s="2" customFormat="1" ht="15.75">
      <c r="E57" s="2" t="s">
        <v>140</v>
      </c>
      <c r="G57" s="863" t="s">
        <v>152</v>
      </c>
    </row>
    <row r="58" spans="5:7" s="2" customFormat="1" ht="15.75">
      <c r="E58" s="2" t="s">
        <v>142</v>
      </c>
      <c r="G58" s="863" t="s">
        <v>30</v>
      </c>
    </row>
    <row r="59" spans="5:7" s="2" customFormat="1" ht="15.75">
      <c r="E59" s="2" t="s">
        <v>143</v>
      </c>
      <c r="G59" s="863" t="s">
        <v>155</v>
      </c>
    </row>
    <row r="60" spans="5:7" s="2" customFormat="1" ht="15.75">
      <c r="E60" s="2" t="s">
        <v>145</v>
      </c>
      <c r="G60" s="863" t="s">
        <v>157</v>
      </c>
    </row>
    <row r="61" spans="5:7" s="2" customFormat="1" ht="15.75">
      <c r="E61" s="2" t="s">
        <v>147</v>
      </c>
      <c r="G61" s="863" t="s">
        <v>159</v>
      </c>
    </row>
    <row r="62" spans="5:7" s="2" customFormat="1" ht="15.75">
      <c r="E62" s="2" t="s">
        <v>149</v>
      </c>
      <c r="G62" s="863" t="s">
        <v>1443</v>
      </c>
    </row>
    <row r="63" spans="5:7" s="2" customFormat="1" ht="15.75">
      <c r="E63" s="2" t="s">
        <v>151</v>
      </c>
      <c r="G63" s="863" t="s">
        <v>1683</v>
      </c>
    </row>
    <row r="64" spans="5:7" s="2" customFormat="1" ht="15.75">
      <c r="E64" s="2" t="s">
        <v>153</v>
      </c>
      <c r="G64" s="863" t="s">
        <v>164</v>
      </c>
    </row>
    <row r="65" spans="5:7" s="2" customFormat="1" ht="15.75">
      <c r="E65" s="2" t="s">
        <v>154</v>
      </c>
      <c r="G65" s="863" t="s">
        <v>166</v>
      </c>
    </row>
    <row r="66" spans="5:7" s="2" customFormat="1" ht="15.75">
      <c r="E66" s="2" t="s">
        <v>156</v>
      </c>
      <c r="G66" s="863" t="s">
        <v>169</v>
      </c>
    </row>
    <row r="67" spans="5:7" s="2" customFormat="1" ht="15.75">
      <c r="E67" s="2" t="s">
        <v>158</v>
      </c>
      <c r="G67" s="863" t="s">
        <v>172</v>
      </c>
    </row>
    <row r="68" spans="5:7" s="2" customFormat="1" ht="15.75">
      <c r="E68" s="2" t="s">
        <v>160</v>
      </c>
      <c r="G68" s="863" t="s">
        <v>174</v>
      </c>
    </row>
    <row r="69" spans="5:7" s="2" customFormat="1" ht="15.75">
      <c r="E69" s="2" t="s">
        <v>161</v>
      </c>
      <c r="G69" s="863" t="s">
        <v>176</v>
      </c>
    </row>
    <row r="70" spans="5:7" s="2" customFormat="1" ht="15.75">
      <c r="E70" s="2" t="s">
        <v>163</v>
      </c>
      <c r="G70" s="863" t="s">
        <v>178</v>
      </c>
    </row>
    <row r="71" spans="5:7" s="2" customFormat="1" ht="15.75">
      <c r="E71" s="2" t="s">
        <v>165</v>
      </c>
      <c r="G71" s="863" t="s">
        <v>180</v>
      </c>
    </row>
    <row r="72" spans="5:7" s="2" customFormat="1" ht="15.75">
      <c r="E72" s="2" t="s">
        <v>167</v>
      </c>
      <c r="G72" s="863" t="s">
        <v>182</v>
      </c>
    </row>
    <row r="73" spans="5:7" s="2" customFormat="1" ht="15.75">
      <c r="E73" s="2" t="s">
        <v>168</v>
      </c>
      <c r="G73" s="863" t="s">
        <v>184</v>
      </c>
    </row>
    <row r="74" spans="5:7" s="2" customFormat="1" ht="15.75">
      <c r="E74" s="2" t="s">
        <v>170</v>
      </c>
      <c r="G74" s="863" t="s">
        <v>186</v>
      </c>
    </row>
    <row r="75" spans="5:7" s="2" customFormat="1" ht="15.75">
      <c r="E75" s="2" t="s">
        <v>171</v>
      </c>
      <c r="G75" s="863" t="s">
        <v>189</v>
      </c>
    </row>
    <row r="76" spans="5:7" s="2" customFormat="1" ht="15.75">
      <c r="E76" s="2" t="s">
        <v>173</v>
      </c>
      <c r="G76" s="863" t="s">
        <v>191</v>
      </c>
    </row>
    <row r="77" spans="5:7" s="2" customFormat="1" ht="15.75">
      <c r="E77" s="2" t="s">
        <v>175</v>
      </c>
      <c r="G77" s="863" t="s">
        <v>193</v>
      </c>
    </row>
    <row r="78" spans="5:7" s="2" customFormat="1" ht="15.75">
      <c r="E78" s="2" t="s">
        <v>177</v>
      </c>
      <c r="G78" s="863" t="s">
        <v>195</v>
      </c>
    </row>
    <row r="79" spans="5:7" s="2" customFormat="1" ht="15.75">
      <c r="E79" s="2" t="s">
        <v>179</v>
      </c>
      <c r="G79" s="863" t="s">
        <v>197</v>
      </c>
    </row>
    <row r="80" spans="5:7" s="2" customFormat="1" ht="15.75">
      <c r="E80" s="2" t="s">
        <v>181</v>
      </c>
      <c r="G80" s="863" t="s">
        <v>199</v>
      </c>
    </row>
    <row r="81" spans="5:7" s="2" customFormat="1" ht="15.75">
      <c r="E81" s="2" t="s">
        <v>183</v>
      </c>
      <c r="G81" s="863" t="s">
        <v>1685</v>
      </c>
    </row>
    <row r="82" spans="5:7" s="2" customFormat="1" ht="15.75">
      <c r="E82" s="2" t="s">
        <v>185</v>
      </c>
      <c r="G82" s="863" t="s">
        <v>202</v>
      </c>
    </row>
    <row r="83" spans="5:7" s="2" customFormat="1" ht="15.75">
      <c r="E83" s="2" t="s">
        <v>187</v>
      </c>
      <c r="G83" s="863" t="s">
        <v>204</v>
      </c>
    </row>
    <row r="84" spans="5:7" s="2" customFormat="1" ht="15.75">
      <c r="E84" s="2" t="s">
        <v>188</v>
      </c>
      <c r="G84" s="863" t="s">
        <v>206</v>
      </c>
    </row>
    <row r="85" spans="5:7" s="2" customFormat="1" ht="15.75">
      <c r="E85" s="2" t="s">
        <v>190</v>
      </c>
      <c r="G85" s="863" t="s">
        <v>47</v>
      </c>
    </row>
    <row r="86" spans="5:7" s="2" customFormat="1" ht="15.75">
      <c r="E86" s="2" t="s">
        <v>192</v>
      </c>
      <c r="G86" s="863" t="s">
        <v>210</v>
      </c>
    </row>
    <row r="87" spans="5:7" s="2" customFormat="1" ht="15.75">
      <c r="E87" s="2" t="s">
        <v>194</v>
      </c>
      <c r="G87" s="863" t="s">
        <v>214</v>
      </c>
    </row>
    <row r="88" spans="5:7" s="2" customFormat="1" ht="15.75">
      <c r="E88" s="2" t="s">
        <v>196</v>
      </c>
      <c r="G88" s="863" t="s">
        <v>216</v>
      </c>
    </row>
    <row r="89" spans="5:7" s="2" customFormat="1" ht="15.75">
      <c r="E89" s="2" t="s">
        <v>198</v>
      </c>
      <c r="G89" s="863" t="s">
        <v>218</v>
      </c>
    </row>
    <row r="90" spans="5:7" s="2" customFormat="1" ht="15.75">
      <c r="E90" s="2" t="s">
        <v>200</v>
      </c>
      <c r="G90" s="863" t="s">
        <v>220</v>
      </c>
    </row>
    <row r="91" spans="5:7" s="2" customFormat="1" ht="15.75">
      <c r="E91" s="2" t="s">
        <v>201</v>
      </c>
      <c r="G91" s="863" t="s">
        <v>1691</v>
      </c>
    </row>
    <row r="92" spans="5:7" s="2" customFormat="1" ht="15.75">
      <c r="E92" s="2" t="s">
        <v>203</v>
      </c>
      <c r="G92" s="863" t="s">
        <v>222</v>
      </c>
    </row>
    <row r="93" spans="5:7" s="2" customFormat="1" ht="15.75">
      <c r="E93" s="2" t="s">
        <v>205</v>
      </c>
      <c r="G93" s="863" t="s">
        <v>1689</v>
      </c>
    </row>
    <row r="94" spans="5:7" s="2" customFormat="1" ht="15.75">
      <c r="E94" s="2" t="s">
        <v>207</v>
      </c>
      <c r="G94" s="863" t="s">
        <v>1690</v>
      </c>
    </row>
    <row r="95" spans="5:7" s="2" customFormat="1" ht="15.75">
      <c r="E95" s="2" t="s">
        <v>208</v>
      </c>
      <c r="G95" s="863" t="s">
        <v>225</v>
      </c>
    </row>
    <row r="96" spans="5:7" s="2" customFormat="1" ht="15.75">
      <c r="E96" s="2" t="s">
        <v>209</v>
      </c>
      <c r="G96" s="863" t="s">
        <v>227</v>
      </c>
    </row>
    <row r="97" spans="5:7" s="2" customFormat="1" ht="15.75">
      <c r="E97" s="2" t="s">
        <v>211</v>
      </c>
      <c r="G97" s="863" t="s">
        <v>229</v>
      </c>
    </row>
    <row r="98" spans="5:7" s="2" customFormat="1" ht="15.75">
      <c r="E98" s="2" t="s">
        <v>213</v>
      </c>
      <c r="G98" s="863" t="s">
        <v>231</v>
      </c>
    </row>
    <row r="99" spans="5:7" s="2" customFormat="1" ht="15.75">
      <c r="E99" s="2" t="s">
        <v>215</v>
      </c>
      <c r="G99" s="863" t="s">
        <v>56</v>
      </c>
    </row>
    <row r="100" spans="5:7" s="2" customFormat="1" ht="15.75">
      <c r="E100" s="2" t="s">
        <v>217</v>
      </c>
      <c r="G100" s="863" t="s">
        <v>234</v>
      </c>
    </row>
    <row r="101" spans="5:7" s="2" customFormat="1" ht="15.75">
      <c r="E101" s="2" t="s">
        <v>219</v>
      </c>
      <c r="G101" s="863" t="s">
        <v>236</v>
      </c>
    </row>
    <row r="102" spans="5:7" s="2" customFormat="1" ht="15.75">
      <c r="E102" s="2" t="s">
        <v>221</v>
      </c>
      <c r="G102" s="863" t="s">
        <v>238</v>
      </c>
    </row>
    <row r="103" spans="5:7" s="2" customFormat="1" ht="15.75">
      <c r="E103" s="2" t="s">
        <v>223</v>
      </c>
      <c r="G103" s="863" t="s">
        <v>240</v>
      </c>
    </row>
    <row r="104" spans="5:7" s="2" customFormat="1" ht="15.75">
      <c r="E104" s="2" t="s">
        <v>224</v>
      </c>
      <c r="G104" s="863" t="s">
        <v>242</v>
      </c>
    </row>
    <row r="105" spans="5:7" s="2" customFormat="1" ht="15.75">
      <c r="E105" s="2" t="s">
        <v>226</v>
      </c>
      <c r="G105" s="863" t="s">
        <v>244</v>
      </c>
    </row>
    <row r="106" spans="5:7" s="2" customFormat="1" ht="15.75">
      <c r="E106" s="2" t="s">
        <v>228</v>
      </c>
      <c r="G106" s="863" t="s">
        <v>246</v>
      </c>
    </row>
    <row r="107" spans="5:7" s="2" customFormat="1" ht="15.75">
      <c r="E107" s="2" t="s">
        <v>230</v>
      </c>
      <c r="G107" s="863" t="s">
        <v>248</v>
      </c>
    </row>
    <row r="108" spans="5:7" s="2" customFormat="1" ht="15.75">
      <c r="E108" s="2" t="s">
        <v>232</v>
      </c>
      <c r="G108" s="863" t="s">
        <v>250</v>
      </c>
    </row>
    <row r="109" spans="5:7" s="2" customFormat="1" ht="15.75">
      <c r="E109" s="2" t="s">
        <v>233</v>
      </c>
      <c r="G109" s="863" t="s">
        <v>254</v>
      </c>
    </row>
    <row r="110" spans="5:7" s="2" customFormat="1" ht="15.75">
      <c r="E110" s="2" t="s">
        <v>235</v>
      </c>
      <c r="G110" s="863" t="s">
        <v>256</v>
      </c>
    </row>
    <row r="111" spans="5:7" s="2" customFormat="1" ht="15.75">
      <c r="E111" s="2" t="s">
        <v>237</v>
      </c>
      <c r="G111" s="863" t="s">
        <v>1694</v>
      </c>
    </row>
    <row r="112" spans="5:7" s="2" customFormat="1" ht="15.75">
      <c r="E112" s="2" t="s">
        <v>239</v>
      </c>
      <c r="G112" s="863" t="s">
        <v>259</v>
      </c>
    </row>
    <row r="113" spans="5:7" s="2" customFormat="1" ht="15.75">
      <c r="E113" s="2" t="s">
        <v>241</v>
      </c>
      <c r="G113" s="863" t="s">
        <v>262</v>
      </c>
    </row>
    <row r="114" spans="5:7" s="2" customFormat="1" ht="15.75">
      <c r="E114" s="2" t="s">
        <v>243</v>
      </c>
      <c r="G114" s="863" t="s">
        <v>264</v>
      </c>
    </row>
    <row r="115" spans="5:7" s="2" customFormat="1" ht="15.75">
      <c r="E115" s="2" t="s">
        <v>245</v>
      </c>
      <c r="G115" s="863" t="s">
        <v>266</v>
      </c>
    </row>
    <row r="116" spans="5:7" s="2" customFormat="1" ht="15.75">
      <c r="E116" s="2" t="s">
        <v>247</v>
      </c>
      <c r="G116" s="863" t="s">
        <v>268</v>
      </c>
    </row>
    <row r="117" spans="5:7" s="2" customFormat="1" ht="15.75">
      <c r="E117" s="2" t="s">
        <v>249</v>
      </c>
      <c r="G117" s="863" t="s">
        <v>270</v>
      </c>
    </row>
    <row r="118" spans="5:7" s="2" customFormat="1" ht="15.75">
      <c r="E118" s="2" t="s">
        <v>251</v>
      </c>
      <c r="G118" s="863" t="s">
        <v>272</v>
      </c>
    </row>
    <row r="119" spans="5:7" s="2" customFormat="1" ht="15.75">
      <c r="E119" s="2" t="s">
        <v>252</v>
      </c>
      <c r="G119" s="863" t="s">
        <v>275</v>
      </c>
    </row>
    <row r="120" spans="5:7" s="2" customFormat="1" ht="15.75">
      <c r="E120" s="2" t="s">
        <v>253</v>
      </c>
      <c r="G120" s="863" t="s">
        <v>1696</v>
      </c>
    </row>
    <row r="121" spans="5:7" s="2" customFormat="1" ht="15.75">
      <c r="E121" s="2" t="s">
        <v>255</v>
      </c>
      <c r="G121" s="863" t="s">
        <v>279</v>
      </c>
    </row>
    <row r="122" spans="5:7" s="2" customFormat="1" ht="15.75">
      <c r="E122" s="2" t="s">
        <v>257</v>
      </c>
      <c r="G122" s="863" t="s">
        <v>1700</v>
      </c>
    </row>
    <row r="123" spans="5:7" s="2" customFormat="1" ht="15.75">
      <c r="E123" s="2" t="s">
        <v>258</v>
      </c>
      <c r="G123" s="863" t="s">
        <v>281</v>
      </c>
    </row>
    <row r="124" spans="5:7" s="2" customFormat="1" ht="15.75">
      <c r="E124" s="2" t="s">
        <v>260</v>
      </c>
      <c r="G124" s="863" t="s">
        <v>283</v>
      </c>
    </row>
    <row r="125" spans="5:7" s="2" customFormat="1" ht="15.75">
      <c r="E125" s="2" t="s">
        <v>261</v>
      </c>
      <c r="G125" s="863" t="s">
        <v>74</v>
      </c>
    </row>
    <row r="126" spans="5:7" s="2" customFormat="1" ht="15.75">
      <c r="E126" s="2" t="s">
        <v>263</v>
      </c>
      <c r="G126" s="863" t="s">
        <v>76</v>
      </c>
    </row>
    <row r="127" spans="5:7" s="2" customFormat="1" ht="15.75">
      <c r="E127" s="2" t="s">
        <v>265</v>
      </c>
      <c r="G127" s="863" t="s">
        <v>287</v>
      </c>
    </row>
    <row r="128" spans="5:7" s="2" customFormat="1" ht="15.75">
      <c r="E128" s="2" t="s">
        <v>267</v>
      </c>
      <c r="G128" s="863" t="s">
        <v>289</v>
      </c>
    </row>
    <row r="129" spans="5:7" s="2" customFormat="1" ht="15.75">
      <c r="E129" s="2" t="s">
        <v>269</v>
      </c>
      <c r="G129" s="863" t="s">
        <v>291</v>
      </c>
    </row>
    <row r="130" spans="5:7" s="2" customFormat="1" ht="15.75">
      <c r="E130" s="2" t="s">
        <v>271</v>
      </c>
      <c r="G130" s="863" t="s">
        <v>79</v>
      </c>
    </row>
    <row r="131" spans="5:7" s="2" customFormat="1" ht="15.75">
      <c r="E131" s="2" t="s">
        <v>273</v>
      </c>
      <c r="G131" s="863" t="s">
        <v>1702</v>
      </c>
    </row>
    <row r="132" spans="5:7" s="2" customFormat="1" ht="15.75">
      <c r="E132" s="2" t="s">
        <v>274</v>
      </c>
      <c r="G132" s="863" t="s">
        <v>294</v>
      </c>
    </row>
    <row r="133" spans="5:7" s="2" customFormat="1" ht="15.75">
      <c r="E133" s="2" t="s">
        <v>276</v>
      </c>
      <c r="G133" s="863" t="s">
        <v>296</v>
      </c>
    </row>
    <row r="134" spans="5:7" s="2" customFormat="1" ht="15.75">
      <c r="E134" s="2" t="s">
        <v>277</v>
      </c>
      <c r="G134" s="863" t="s">
        <v>298</v>
      </c>
    </row>
    <row r="135" spans="5:7" s="2" customFormat="1" ht="15.75">
      <c r="E135" s="2" t="s">
        <v>278</v>
      </c>
      <c r="G135" s="863" t="s">
        <v>300</v>
      </c>
    </row>
    <row r="136" spans="5:7" s="2" customFormat="1" ht="15.75">
      <c r="E136" s="2" t="s">
        <v>280</v>
      </c>
      <c r="G136" s="863" t="s">
        <v>302</v>
      </c>
    </row>
    <row r="137" spans="5:7" s="2" customFormat="1" ht="15.75">
      <c r="E137" s="2" t="s">
        <v>282</v>
      </c>
      <c r="G137" s="863" t="s">
        <v>304</v>
      </c>
    </row>
    <row r="138" spans="5:7" s="2" customFormat="1" ht="15.75">
      <c r="E138" s="2" t="s">
        <v>284</v>
      </c>
      <c r="G138" s="863" t="s">
        <v>1704</v>
      </c>
    </row>
    <row r="139" spans="5:7" s="2" customFormat="1" ht="15.75">
      <c r="E139" s="2" t="s">
        <v>285</v>
      </c>
      <c r="G139" s="863" t="s">
        <v>307</v>
      </c>
    </row>
    <row r="140" spans="5:7" s="2" customFormat="1" ht="15.75">
      <c r="E140" s="2" t="s">
        <v>286</v>
      </c>
      <c r="G140" s="863" t="s">
        <v>309</v>
      </c>
    </row>
    <row r="141" spans="5:7" s="2" customFormat="1" ht="15.75">
      <c r="E141" s="2" t="s">
        <v>288</v>
      </c>
      <c r="G141" s="863" t="s">
        <v>311</v>
      </c>
    </row>
    <row r="142" spans="5:7" s="2" customFormat="1" ht="15.75">
      <c r="E142" s="2" t="s">
        <v>290</v>
      </c>
      <c r="G142" s="863" t="s">
        <v>313</v>
      </c>
    </row>
    <row r="143" spans="5:7" s="2" customFormat="1" ht="15.75">
      <c r="E143" s="2" t="s">
        <v>292</v>
      </c>
      <c r="G143" s="863" t="s">
        <v>316</v>
      </c>
    </row>
    <row r="144" spans="5:7" s="2" customFormat="1" ht="15.75">
      <c r="E144" s="2" t="s">
        <v>293</v>
      </c>
      <c r="G144" s="863" t="s">
        <v>318</v>
      </c>
    </row>
    <row r="145" spans="5:7" s="2" customFormat="1" ht="15.75">
      <c r="E145" s="2" t="s">
        <v>295</v>
      </c>
      <c r="G145" s="863" t="s">
        <v>320</v>
      </c>
    </row>
    <row r="146" spans="5:7" s="2" customFormat="1" ht="15.75">
      <c r="E146" s="2" t="s">
        <v>297</v>
      </c>
      <c r="G146" s="863" t="s">
        <v>323</v>
      </c>
    </row>
    <row r="147" spans="5:7" s="2" customFormat="1" ht="15.75">
      <c r="E147" s="2" t="s">
        <v>299</v>
      </c>
      <c r="G147" s="863" t="s">
        <v>325</v>
      </c>
    </row>
    <row r="148" spans="5:7" s="2" customFormat="1" ht="15.75">
      <c r="E148" s="2" t="s">
        <v>301</v>
      </c>
      <c r="G148" s="863" t="s">
        <v>327</v>
      </c>
    </row>
    <row r="149" spans="5:7" s="2" customFormat="1" ht="15.75">
      <c r="E149" s="2" t="s">
        <v>303</v>
      </c>
      <c r="G149" s="863" t="s">
        <v>329</v>
      </c>
    </row>
    <row r="150" spans="5:7" s="2" customFormat="1" ht="15.75">
      <c r="E150" s="2" t="s">
        <v>305</v>
      </c>
      <c r="G150" s="863" t="s">
        <v>331</v>
      </c>
    </row>
    <row r="151" spans="5:7" s="2" customFormat="1" ht="15.75">
      <c r="E151" s="2" t="s">
        <v>306</v>
      </c>
      <c r="G151" s="863" t="s">
        <v>1705</v>
      </c>
    </row>
    <row r="152" spans="5:7" s="2" customFormat="1" ht="15.75">
      <c r="E152" s="2" t="s">
        <v>308</v>
      </c>
      <c r="G152" s="863" t="s">
        <v>333</v>
      </c>
    </row>
    <row r="153" spans="5:7" s="2" customFormat="1" ht="15.75">
      <c r="E153" s="2" t="s">
        <v>310</v>
      </c>
      <c r="G153" s="863" t="s">
        <v>335</v>
      </c>
    </row>
    <row r="154" spans="5:7" s="2" customFormat="1" ht="15.75">
      <c r="E154" s="2" t="s">
        <v>312</v>
      </c>
      <c r="G154" s="863" t="s">
        <v>338</v>
      </c>
    </row>
    <row r="155" spans="5:7" s="2" customFormat="1" ht="15.75">
      <c r="E155" s="2" t="s">
        <v>314</v>
      </c>
      <c r="G155" s="863" t="s">
        <v>1710</v>
      </c>
    </row>
    <row r="156" spans="5:7" s="2" customFormat="1" ht="15.75">
      <c r="E156" s="2" t="s">
        <v>315</v>
      </c>
      <c r="G156" s="863" t="s">
        <v>343</v>
      </c>
    </row>
    <row r="157" spans="5:7" s="2" customFormat="1" ht="15.75">
      <c r="E157" s="2" t="s">
        <v>317</v>
      </c>
      <c r="G157" s="863" t="s">
        <v>345</v>
      </c>
    </row>
    <row r="158" spans="5:7" s="2" customFormat="1" ht="15.75">
      <c r="E158" s="2" t="s">
        <v>319</v>
      </c>
      <c r="G158" s="863" t="s">
        <v>348</v>
      </c>
    </row>
    <row r="159" spans="5:7" s="2" customFormat="1" ht="15.75">
      <c r="E159" s="2" t="s">
        <v>321</v>
      </c>
      <c r="G159" s="863" t="s">
        <v>351</v>
      </c>
    </row>
    <row r="160" spans="5:7" s="2" customFormat="1" ht="15.75">
      <c r="E160" s="2" t="s">
        <v>322</v>
      </c>
      <c r="G160" s="863" t="s">
        <v>353</v>
      </c>
    </row>
    <row r="161" spans="5:7" s="2" customFormat="1" ht="15.75">
      <c r="E161" s="2" t="s">
        <v>324</v>
      </c>
      <c r="G161" s="863" t="s">
        <v>355</v>
      </c>
    </row>
    <row r="162" spans="5:7" s="2" customFormat="1" ht="15.75">
      <c r="E162" s="2" t="s">
        <v>326</v>
      </c>
      <c r="G162" s="863" t="s">
        <v>1714</v>
      </c>
    </row>
    <row r="163" spans="5:7" s="2" customFormat="1" ht="15.75">
      <c r="E163" s="2" t="s">
        <v>328</v>
      </c>
      <c r="G163" s="863" t="s">
        <v>358</v>
      </c>
    </row>
    <row r="164" spans="5:7" s="2" customFormat="1" ht="15.75">
      <c r="E164" s="2" t="s">
        <v>330</v>
      </c>
      <c r="G164" s="863" t="s">
        <v>1684</v>
      </c>
    </row>
    <row r="165" spans="5:7" s="2" customFormat="1" ht="15.75">
      <c r="E165" s="2" t="s">
        <v>332</v>
      </c>
      <c r="G165" s="863" t="s">
        <v>361</v>
      </c>
    </row>
    <row r="166" spans="5:7" s="2" customFormat="1" ht="15.75">
      <c r="E166" s="2" t="s">
        <v>334</v>
      </c>
      <c r="G166" s="863" t="s">
        <v>1709</v>
      </c>
    </row>
    <row r="167" spans="5:7" s="2" customFormat="1" ht="15.75">
      <c r="E167" s="2" t="s">
        <v>336</v>
      </c>
      <c r="G167" s="863" t="s">
        <v>1711</v>
      </c>
    </row>
    <row r="168" spans="5:7" s="2" customFormat="1" ht="15.75">
      <c r="E168" s="2" t="s">
        <v>337</v>
      </c>
      <c r="G168" s="863" t="s">
        <v>365</v>
      </c>
    </row>
    <row r="169" spans="5:7" s="2" customFormat="1" ht="15.75">
      <c r="E169" s="2" t="s">
        <v>339</v>
      </c>
      <c r="G169" s="863" t="s">
        <v>1712</v>
      </c>
    </row>
    <row r="170" spans="5:7" s="2" customFormat="1" ht="15.75">
      <c r="E170" s="2" t="s">
        <v>341</v>
      </c>
      <c r="G170" s="863" t="s">
        <v>1713</v>
      </c>
    </row>
    <row r="171" spans="5:7" s="2" customFormat="1" ht="15.75">
      <c r="E171" s="2" t="s">
        <v>342</v>
      </c>
      <c r="G171" s="863" t="s">
        <v>368</v>
      </c>
    </row>
    <row r="172" spans="5:7" s="2" customFormat="1" ht="15.75">
      <c r="E172" s="2" t="s">
        <v>344</v>
      </c>
      <c r="G172" s="863" t="s">
        <v>370</v>
      </c>
    </row>
    <row r="173" spans="5:7" s="2" customFormat="1" ht="15.75">
      <c r="E173" s="2" t="s">
        <v>346</v>
      </c>
      <c r="G173" s="863" t="s">
        <v>372</v>
      </c>
    </row>
    <row r="174" spans="5:7" s="2" customFormat="1" ht="15.75">
      <c r="E174" s="2" t="s">
        <v>347</v>
      </c>
      <c r="G174" s="863" t="s">
        <v>374</v>
      </c>
    </row>
    <row r="175" spans="5:7" s="2" customFormat="1" ht="15.75">
      <c r="E175" s="2" t="s">
        <v>349</v>
      </c>
      <c r="G175" s="863" t="s">
        <v>378</v>
      </c>
    </row>
    <row r="176" spans="5:7" s="2" customFormat="1" ht="15.75">
      <c r="E176" s="2" t="s">
        <v>350</v>
      </c>
      <c r="G176" s="863" t="s">
        <v>380</v>
      </c>
    </row>
    <row r="177" spans="5:7" s="2" customFormat="1" ht="15.75">
      <c r="E177" s="2" t="s">
        <v>352</v>
      </c>
      <c r="G177" s="863" t="s">
        <v>382</v>
      </c>
    </row>
    <row r="178" spans="5:7" s="2" customFormat="1" ht="15.75">
      <c r="E178" s="2" t="s">
        <v>354</v>
      </c>
      <c r="G178" s="863" t="s">
        <v>384</v>
      </c>
    </row>
    <row r="179" spans="5:7" s="2" customFormat="1" ht="15.75">
      <c r="E179" s="2" t="s">
        <v>356</v>
      </c>
      <c r="G179" s="863" t="s">
        <v>386</v>
      </c>
    </row>
    <row r="180" spans="5:7" s="2" customFormat="1" ht="15.75">
      <c r="E180" s="2" t="s">
        <v>357</v>
      </c>
      <c r="G180" s="863" t="s">
        <v>390</v>
      </c>
    </row>
    <row r="181" spans="5:7" s="2" customFormat="1" ht="15.75">
      <c r="E181" s="2" t="s">
        <v>359</v>
      </c>
      <c r="G181" s="863" t="s">
        <v>392</v>
      </c>
    </row>
    <row r="182" spans="5:7" s="2" customFormat="1" ht="15.75">
      <c r="E182" s="2" t="s">
        <v>360</v>
      </c>
      <c r="G182" s="863" t="s">
        <v>394</v>
      </c>
    </row>
    <row r="183" spans="5:7" s="2" customFormat="1" ht="15.75">
      <c r="E183" s="2" t="s">
        <v>362</v>
      </c>
      <c r="G183" s="863" t="s">
        <v>396</v>
      </c>
    </row>
    <row r="184" spans="5:7" s="2" customFormat="1" ht="15.75">
      <c r="E184" s="2" t="s">
        <v>364</v>
      </c>
      <c r="G184" s="863" t="s">
        <v>399</v>
      </c>
    </row>
    <row r="185" spans="5:7" s="2" customFormat="1" ht="15.75">
      <c r="E185" s="2" t="s">
        <v>366</v>
      </c>
      <c r="G185" s="863" t="s">
        <v>401</v>
      </c>
    </row>
    <row r="186" spans="5:7" s="2" customFormat="1" ht="15.75">
      <c r="E186" s="2" t="s">
        <v>367</v>
      </c>
      <c r="G186" s="863" t="s">
        <v>403</v>
      </c>
    </row>
    <row r="187" spans="5:7" s="2" customFormat="1" ht="15.75">
      <c r="E187" s="2" t="s">
        <v>369</v>
      </c>
      <c r="G187" s="863" t="s">
        <v>405</v>
      </c>
    </row>
    <row r="188" spans="5:7" s="2" customFormat="1" ht="15.75">
      <c r="E188" s="2" t="s">
        <v>371</v>
      </c>
      <c r="G188" s="863" t="s">
        <v>1718</v>
      </c>
    </row>
    <row r="189" spans="5:7" s="2" customFormat="1" ht="15.75">
      <c r="E189" s="2" t="s">
        <v>373</v>
      </c>
      <c r="G189" s="863" t="s">
        <v>407</v>
      </c>
    </row>
    <row r="190" spans="5:7" s="2" customFormat="1" ht="15.75">
      <c r="E190" s="2" t="s">
        <v>375</v>
      </c>
      <c r="G190" s="863" t="s">
        <v>409</v>
      </c>
    </row>
    <row r="191" spans="5:7" s="2" customFormat="1" ht="15.75">
      <c r="E191" s="2" t="s">
        <v>377</v>
      </c>
      <c r="G191" s="863" t="s">
        <v>411</v>
      </c>
    </row>
    <row r="192" spans="5:7" s="2" customFormat="1" ht="15.75">
      <c r="E192" s="2" t="s">
        <v>379</v>
      </c>
      <c r="G192" s="863" t="s">
        <v>414</v>
      </c>
    </row>
    <row r="193" spans="5:7" s="2" customFormat="1" ht="15.75">
      <c r="E193" s="2" t="s">
        <v>381</v>
      </c>
      <c r="G193" s="863" t="s">
        <v>416</v>
      </c>
    </row>
    <row r="194" spans="5:7" s="2" customFormat="1" ht="15.75">
      <c r="E194" s="2" t="s">
        <v>383</v>
      </c>
      <c r="G194" s="863" t="s">
        <v>418</v>
      </c>
    </row>
    <row r="195" spans="5:7" s="2" customFormat="1" ht="15.75">
      <c r="E195" s="2" t="s">
        <v>385</v>
      </c>
      <c r="G195" s="863" t="s">
        <v>420</v>
      </c>
    </row>
    <row r="196" spans="5:7" s="2" customFormat="1" ht="15.75">
      <c r="E196" s="2" t="s">
        <v>387</v>
      </c>
      <c r="G196" s="863" t="s">
        <v>422</v>
      </c>
    </row>
    <row r="197" spans="5:7" s="2" customFormat="1" ht="15.75">
      <c r="E197" s="2" t="s">
        <v>388</v>
      </c>
      <c r="G197" s="863" t="s">
        <v>1450</v>
      </c>
    </row>
    <row r="198" spans="5:7" s="2" customFormat="1" ht="15.75">
      <c r="E198" s="2" t="s">
        <v>389</v>
      </c>
      <c r="G198" s="863" t="s">
        <v>425</v>
      </c>
    </row>
    <row r="199" spans="5:7" s="2" customFormat="1" ht="15.75">
      <c r="E199" s="2" t="s">
        <v>391</v>
      </c>
      <c r="G199" s="863" t="s">
        <v>427</v>
      </c>
    </row>
    <row r="200" spans="5:7" s="2" customFormat="1" ht="15.75">
      <c r="E200" s="2" t="s">
        <v>393</v>
      </c>
      <c r="G200" s="863" t="s">
        <v>429</v>
      </c>
    </row>
    <row r="201" spans="5:7" s="2" customFormat="1" ht="15.75">
      <c r="E201" s="2" t="s">
        <v>395</v>
      </c>
      <c r="G201" s="863" t="s">
        <v>431</v>
      </c>
    </row>
    <row r="202" spans="5:7" s="2" customFormat="1" ht="15.75">
      <c r="E202" s="2" t="s">
        <v>397</v>
      </c>
      <c r="G202" s="863" t="s">
        <v>433</v>
      </c>
    </row>
    <row r="203" spans="5:7" s="2" customFormat="1" ht="15.75">
      <c r="E203" s="2" t="s">
        <v>398</v>
      </c>
      <c r="G203" s="863" t="s">
        <v>435</v>
      </c>
    </row>
    <row r="204" spans="5:7" s="2" customFormat="1" ht="15.75">
      <c r="E204" s="2" t="s">
        <v>400</v>
      </c>
      <c r="G204" s="863" t="s">
        <v>437</v>
      </c>
    </row>
    <row r="205" spans="5:7" s="2" customFormat="1" ht="15.75">
      <c r="E205" s="2" t="s">
        <v>402</v>
      </c>
      <c r="G205" s="863" t="s">
        <v>439</v>
      </c>
    </row>
    <row r="206" spans="5:7" s="2" customFormat="1" ht="15.75">
      <c r="E206" s="2" t="s">
        <v>404</v>
      </c>
      <c r="G206" s="863" t="s">
        <v>441</v>
      </c>
    </row>
    <row r="207" spans="5:7" s="2" customFormat="1" ht="15.75">
      <c r="E207" s="2" t="s">
        <v>406</v>
      </c>
      <c r="G207" s="863" t="s">
        <v>135</v>
      </c>
    </row>
    <row r="208" spans="5:7" s="2" customFormat="1" ht="15.75">
      <c r="E208" s="2" t="s">
        <v>408</v>
      </c>
      <c r="G208" s="863" t="s">
        <v>445</v>
      </c>
    </row>
    <row r="209" spans="5:7" s="2" customFormat="1" ht="15.75">
      <c r="E209" s="2" t="s">
        <v>410</v>
      </c>
      <c r="G209" s="863" t="s">
        <v>447</v>
      </c>
    </row>
    <row r="210" spans="5:7" s="2" customFormat="1" ht="15.75">
      <c r="E210" s="2" t="s">
        <v>412</v>
      </c>
      <c r="G210" s="863" t="s">
        <v>139</v>
      </c>
    </row>
    <row r="211" spans="5:7" s="2" customFormat="1" ht="15.75">
      <c r="E211" s="2" t="s">
        <v>413</v>
      </c>
      <c r="G211" s="863" t="s">
        <v>450</v>
      </c>
    </row>
    <row r="212" spans="5:7" s="2" customFormat="1" ht="15.75">
      <c r="E212" s="2" t="s">
        <v>415</v>
      </c>
      <c r="G212" s="863" t="s">
        <v>452</v>
      </c>
    </row>
    <row r="213" spans="5:7" s="2" customFormat="1" ht="15.75">
      <c r="E213" s="2" t="s">
        <v>417</v>
      </c>
      <c r="G213" s="863" t="s">
        <v>454</v>
      </c>
    </row>
    <row r="214" spans="5:7" s="2" customFormat="1" ht="15.75">
      <c r="E214" s="2" t="s">
        <v>419</v>
      </c>
      <c r="G214" s="863" t="s">
        <v>456</v>
      </c>
    </row>
    <row r="215" spans="5:7" s="2" customFormat="1" ht="15.75">
      <c r="E215" s="2" t="s">
        <v>421</v>
      </c>
      <c r="G215" s="863" t="s">
        <v>458</v>
      </c>
    </row>
    <row r="216" spans="5:7" s="2" customFormat="1" ht="15.75">
      <c r="E216" s="2" t="s">
        <v>423</v>
      </c>
      <c r="G216" s="863" t="s">
        <v>460</v>
      </c>
    </row>
    <row r="217" spans="5:7" s="2" customFormat="1" ht="15.75">
      <c r="E217" s="2" t="s">
        <v>424</v>
      </c>
      <c r="G217" s="863" t="s">
        <v>462</v>
      </c>
    </row>
    <row r="218" spans="5:7" s="2" customFormat="1" ht="15.75">
      <c r="E218" s="2" t="s">
        <v>426</v>
      </c>
      <c r="G218" s="863" t="s">
        <v>1720</v>
      </c>
    </row>
    <row r="219" spans="5:7" s="2" customFormat="1" ht="15.75">
      <c r="E219" s="2" t="s">
        <v>428</v>
      </c>
      <c r="G219" s="863" t="s">
        <v>464</v>
      </c>
    </row>
    <row r="220" spans="5:7" s="2" customFormat="1" ht="15.75">
      <c r="E220" s="2" t="s">
        <v>430</v>
      </c>
      <c r="G220" s="863" t="s">
        <v>1722</v>
      </c>
    </row>
    <row r="221" spans="5:7" s="2" customFormat="1" ht="15.75">
      <c r="E221" s="2" t="s">
        <v>432</v>
      </c>
      <c r="G221" s="863" t="s">
        <v>466</v>
      </c>
    </row>
    <row r="222" spans="5:7" s="2" customFormat="1" ht="15.75">
      <c r="E222" s="2" t="s">
        <v>434</v>
      </c>
      <c r="G222" s="863" t="s">
        <v>468</v>
      </c>
    </row>
    <row r="223" spans="5:7" s="2" customFormat="1" ht="15.75">
      <c r="E223" s="2" t="s">
        <v>436</v>
      </c>
      <c r="G223" s="863" t="s">
        <v>143</v>
      </c>
    </row>
    <row r="224" spans="5:7" s="2" customFormat="1" ht="15.75">
      <c r="E224" s="2" t="s">
        <v>438</v>
      </c>
      <c r="G224" s="863" t="s">
        <v>471</v>
      </c>
    </row>
    <row r="225" spans="5:7" s="2" customFormat="1" ht="15.75">
      <c r="E225" s="2" t="s">
        <v>440</v>
      </c>
      <c r="G225" s="863" t="s">
        <v>473</v>
      </c>
    </row>
    <row r="226" spans="5:7" s="2" customFormat="1" ht="15.75">
      <c r="E226" s="2" t="s">
        <v>442</v>
      </c>
      <c r="G226" s="863" t="s">
        <v>475</v>
      </c>
    </row>
    <row r="227" spans="5:7" s="2" customFormat="1" ht="15.75">
      <c r="E227" s="2" t="s">
        <v>443</v>
      </c>
      <c r="G227" s="863" t="s">
        <v>477</v>
      </c>
    </row>
    <row r="228" spans="5:7" s="2" customFormat="1" ht="15.75">
      <c r="E228" s="2" t="s">
        <v>444</v>
      </c>
      <c r="G228" s="863" t="s">
        <v>479</v>
      </c>
    </row>
    <row r="229" spans="5:7" s="2" customFormat="1" ht="15.75">
      <c r="E229" s="2" t="s">
        <v>446</v>
      </c>
      <c r="G229" s="863" t="s">
        <v>481</v>
      </c>
    </row>
    <row r="230" spans="5:7" s="2" customFormat="1" ht="15.75">
      <c r="E230" s="2" t="s">
        <v>448</v>
      </c>
      <c r="G230" s="863" t="s">
        <v>483</v>
      </c>
    </row>
    <row r="231" spans="5:7" s="2" customFormat="1" ht="15.75">
      <c r="E231" s="2" t="s">
        <v>449</v>
      </c>
      <c r="G231" s="863" t="s">
        <v>485</v>
      </c>
    </row>
    <row r="232" spans="5:7" s="2" customFormat="1" ht="15.75">
      <c r="E232" s="2" t="s">
        <v>451</v>
      </c>
      <c r="G232" s="863" t="s">
        <v>1719</v>
      </c>
    </row>
    <row r="233" spans="5:7" s="2" customFormat="1" ht="15.75">
      <c r="E233" s="2" t="s">
        <v>453</v>
      </c>
      <c r="G233" s="863" t="s">
        <v>488</v>
      </c>
    </row>
    <row r="234" spans="5:7" s="2" customFormat="1" ht="15.75">
      <c r="E234" s="2" t="s">
        <v>455</v>
      </c>
      <c r="G234" s="863" t="s">
        <v>490</v>
      </c>
    </row>
    <row r="235" spans="5:7" s="2" customFormat="1" ht="15.75">
      <c r="E235" s="2" t="s">
        <v>457</v>
      </c>
      <c r="G235" s="863" t="s">
        <v>492</v>
      </c>
    </row>
    <row r="236" spans="5:7" s="2" customFormat="1" ht="15.75">
      <c r="E236" s="2" t="s">
        <v>459</v>
      </c>
      <c r="G236" s="863" t="s">
        <v>494</v>
      </c>
    </row>
    <row r="237" spans="5:7" s="2" customFormat="1" ht="15.75">
      <c r="E237" s="2" t="s">
        <v>461</v>
      </c>
      <c r="G237" s="863" t="s">
        <v>496</v>
      </c>
    </row>
    <row r="238" spans="5:7" s="2" customFormat="1" ht="15.75">
      <c r="E238" s="2" t="s">
        <v>463</v>
      </c>
      <c r="G238" s="863" t="s">
        <v>151</v>
      </c>
    </row>
    <row r="239" spans="5:7" s="2" customFormat="1" ht="15.75">
      <c r="E239" s="2" t="s">
        <v>465</v>
      </c>
      <c r="G239" s="863" t="s">
        <v>1721</v>
      </c>
    </row>
    <row r="240" spans="5:7" s="2" customFormat="1" ht="15.75">
      <c r="E240" s="2" t="s">
        <v>467</v>
      </c>
      <c r="G240" s="863" t="s">
        <v>498</v>
      </c>
    </row>
    <row r="241" spans="5:7" s="2" customFormat="1" ht="15.75">
      <c r="E241" s="2" t="s">
        <v>469</v>
      </c>
      <c r="G241" s="863" t="s">
        <v>499</v>
      </c>
    </row>
    <row r="242" spans="5:7" s="2" customFormat="1" ht="15.75">
      <c r="E242" s="2" t="s">
        <v>470</v>
      </c>
      <c r="G242" s="863" t="s">
        <v>500</v>
      </c>
    </row>
    <row r="243" spans="5:7" s="2" customFormat="1" ht="15.75">
      <c r="E243" s="2" t="s">
        <v>472</v>
      </c>
      <c r="G243" s="863" t="s">
        <v>501</v>
      </c>
    </row>
    <row r="244" spans="5:7" s="2" customFormat="1" ht="15.75">
      <c r="E244" s="2" t="s">
        <v>474</v>
      </c>
      <c r="G244" s="863" t="s">
        <v>502</v>
      </c>
    </row>
    <row r="245" spans="5:7" s="2" customFormat="1" ht="15.75">
      <c r="E245" s="2" t="s">
        <v>476</v>
      </c>
      <c r="G245" s="863" t="s">
        <v>503</v>
      </c>
    </row>
    <row r="246" spans="5:7" s="2" customFormat="1" ht="15.75">
      <c r="E246" s="2" t="s">
        <v>478</v>
      </c>
      <c r="G246" s="863" t="s">
        <v>1723</v>
      </c>
    </row>
    <row r="247" spans="5:7" s="2" customFormat="1" ht="15.75">
      <c r="E247" s="2" t="s">
        <v>480</v>
      </c>
      <c r="G247" s="863" t="s">
        <v>504</v>
      </c>
    </row>
    <row r="248" spans="5:7" s="2" customFormat="1" ht="15.75">
      <c r="E248" s="2" t="s">
        <v>482</v>
      </c>
      <c r="G248" s="863" t="s">
        <v>505</v>
      </c>
    </row>
    <row r="249" spans="5:7" s="2" customFormat="1" ht="15.75">
      <c r="E249" s="2" t="s">
        <v>484</v>
      </c>
      <c r="G249" s="863" t="s">
        <v>506</v>
      </c>
    </row>
    <row r="250" spans="5:7" s="2" customFormat="1" ht="15.75">
      <c r="E250" s="2" t="s">
        <v>486</v>
      </c>
      <c r="G250" s="863" t="s">
        <v>507</v>
      </c>
    </row>
    <row r="251" spans="5:7" s="2" customFormat="1" ht="15.75">
      <c r="E251" s="2" t="s">
        <v>487</v>
      </c>
      <c r="G251" s="863" t="s">
        <v>508</v>
      </c>
    </row>
    <row r="252" spans="5:7" s="2" customFormat="1" ht="15.75">
      <c r="E252" s="2" t="s">
        <v>489</v>
      </c>
      <c r="G252" s="863" t="s">
        <v>510</v>
      </c>
    </row>
    <row r="253" spans="5:7" s="2" customFormat="1" ht="15.75">
      <c r="E253" s="2" t="s">
        <v>491</v>
      </c>
      <c r="G253" s="863" t="s">
        <v>511</v>
      </c>
    </row>
    <row r="254" spans="5:7" s="2" customFormat="1" ht="15.75">
      <c r="E254" s="2" t="s">
        <v>493</v>
      </c>
      <c r="G254" s="863" t="s">
        <v>512</v>
      </c>
    </row>
    <row r="255" spans="5:7" s="2" customFormat="1" ht="15.75">
      <c r="E255" s="2" t="s">
        <v>495</v>
      </c>
      <c r="G255" s="863" t="s">
        <v>1727</v>
      </c>
    </row>
    <row r="256" spans="5:7" s="2" customFormat="1" ht="15.75">
      <c r="E256" s="2" t="s">
        <v>497</v>
      </c>
      <c r="G256" s="863" t="s">
        <v>513</v>
      </c>
    </row>
    <row r="257" spans="7:7" s="2" customFormat="1" ht="15.75">
      <c r="G257" s="863" t="s">
        <v>515</v>
      </c>
    </row>
    <row r="258" spans="7:7" s="2" customFormat="1" ht="15.75">
      <c r="G258" s="863" t="s">
        <v>1731</v>
      </c>
    </row>
    <row r="259" spans="7:7" s="2" customFormat="1" ht="15.75">
      <c r="G259" s="863" t="s">
        <v>516</v>
      </c>
    </row>
    <row r="260" spans="7:7" s="2" customFormat="1" ht="15.75">
      <c r="G260" s="863" t="s">
        <v>517</v>
      </c>
    </row>
    <row r="261" spans="7:7" s="2" customFormat="1" ht="15.75">
      <c r="G261" s="863" t="s">
        <v>518</v>
      </c>
    </row>
    <row r="262" spans="7:7" s="2" customFormat="1" ht="15.75">
      <c r="G262" s="863" t="s">
        <v>163</v>
      </c>
    </row>
    <row r="263" spans="7:7" s="2" customFormat="1" ht="15.75">
      <c r="G263" s="863" t="s">
        <v>519</v>
      </c>
    </row>
    <row r="264" spans="7:7" s="2" customFormat="1" ht="15.75">
      <c r="G264" s="863" t="s">
        <v>520</v>
      </c>
    </row>
    <row r="265" spans="7:7" s="2" customFormat="1" ht="15.75">
      <c r="G265" s="863" t="s">
        <v>1733</v>
      </c>
    </row>
    <row r="266" spans="7:7" s="2" customFormat="1" ht="15.75">
      <c r="G266" s="863" t="s">
        <v>521</v>
      </c>
    </row>
    <row r="267" spans="7:7" s="2" customFormat="1" ht="15.75">
      <c r="G267" s="863" t="s">
        <v>522</v>
      </c>
    </row>
    <row r="268" spans="7:7" s="2" customFormat="1" ht="15.75">
      <c r="G268" s="863" t="s">
        <v>1734</v>
      </c>
    </row>
    <row r="269" spans="7:7" s="2" customFormat="1" ht="15.75">
      <c r="G269" s="863" t="s">
        <v>523</v>
      </c>
    </row>
    <row r="270" spans="7:7" s="2" customFormat="1" ht="15.75">
      <c r="G270" s="863" t="s">
        <v>524</v>
      </c>
    </row>
    <row r="271" spans="7:7" s="2" customFormat="1" ht="15.75">
      <c r="G271" s="863" t="s">
        <v>1736</v>
      </c>
    </row>
    <row r="272" spans="7:7" s="2" customFormat="1" ht="15.75">
      <c r="G272" s="863" t="s">
        <v>525</v>
      </c>
    </row>
    <row r="273" spans="7:7" s="2" customFormat="1" ht="15.75">
      <c r="G273" s="863" t="s">
        <v>167</v>
      </c>
    </row>
    <row r="274" spans="7:7" s="2" customFormat="1" ht="15.75">
      <c r="G274" s="863" t="s">
        <v>1735</v>
      </c>
    </row>
    <row r="275" spans="7:7" s="2" customFormat="1" ht="15.75">
      <c r="G275" s="863" t="s">
        <v>526</v>
      </c>
    </row>
    <row r="276" spans="7:7" s="2" customFormat="1" ht="15.75">
      <c r="G276" s="863" t="s">
        <v>527</v>
      </c>
    </row>
    <row r="277" spans="7:7" s="2" customFormat="1" ht="15.75">
      <c r="G277" s="863" t="s">
        <v>528</v>
      </c>
    </row>
    <row r="278" spans="7:7" s="2" customFormat="1" ht="15.75">
      <c r="G278" s="863" t="s">
        <v>529</v>
      </c>
    </row>
    <row r="279" spans="7:7" s="2" customFormat="1" ht="15.75">
      <c r="G279" s="863" t="s">
        <v>530</v>
      </c>
    </row>
    <row r="280" spans="7:7" s="2" customFormat="1" ht="15.75">
      <c r="G280" s="863" t="s">
        <v>531</v>
      </c>
    </row>
    <row r="281" spans="7:7" s="2" customFormat="1" ht="15.75">
      <c r="G281" s="863" t="s">
        <v>532</v>
      </c>
    </row>
    <row r="282" spans="7:7" s="2" customFormat="1" ht="15.75">
      <c r="G282" s="863" t="s">
        <v>533</v>
      </c>
    </row>
    <row r="283" spans="7:7" s="2" customFormat="1" ht="15.75">
      <c r="G283" s="863" t="s">
        <v>534</v>
      </c>
    </row>
    <row r="284" spans="7:7" s="2" customFormat="1" ht="15.75">
      <c r="G284" s="863" t="s">
        <v>535</v>
      </c>
    </row>
    <row r="285" spans="7:7" s="2" customFormat="1" ht="15.75">
      <c r="G285" s="863" t="s">
        <v>1739</v>
      </c>
    </row>
    <row r="286" spans="7:7" s="2" customFormat="1" ht="15.75">
      <c r="G286" s="863" t="s">
        <v>536</v>
      </c>
    </row>
    <row r="287" spans="7:7" s="2" customFormat="1" ht="15.75">
      <c r="G287" s="863" t="s">
        <v>537</v>
      </c>
    </row>
    <row r="288" spans="7:7" s="2" customFormat="1" ht="15.75">
      <c r="G288" s="863" t="s">
        <v>538</v>
      </c>
    </row>
    <row r="289" spans="7:7" s="2" customFormat="1" ht="15.75">
      <c r="G289" s="863" t="s">
        <v>539</v>
      </c>
    </row>
    <row r="290" spans="7:7" s="2" customFormat="1" ht="15.75">
      <c r="G290" s="864" t="s">
        <v>540</v>
      </c>
    </row>
    <row r="291" spans="7:7" s="2" customFormat="1" ht="15.75">
      <c r="G291" s="864" t="s">
        <v>1732</v>
      </c>
    </row>
    <row r="292" spans="7:7" s="2" customFormat="1" ht="15.75">
      <c r="G292" s="864" t="s">
        <v>541</v>
      </c>
    </row>
    <row r="293" spans="7:7" s="2" customFormat="1" ht="15.75">
      <c r="G293" s="864" t="s">
        <v>542</v>
      </c>
    </row>
    <row r="294" spans="7:7" s="2" customFormat="1" ht="15.75">
      <c r="G294" s="864" t="s">
        <v>543</v>
      </c>
    </row>
    <row r="295" spans="7:7" s="2" customFormat="1" ht="15.75">
      <c r="G295" s="864" t="s">
        <v>544</v>
      </c>
    </row>
    <row r="296" spans="7:7" s="2" customFormat="1" ht="15.75">
      <c r="G296" s="864" t="s">
        <v>545</v>
      </c>
    </row>
    <row r="297" spans="7:7" s="2" customFormat="1" ht="15.75">
      <c r="G297" s="864" t="s">
        <v>546</v>
      </c>
    </row>
    <row r="298" spans="7:7" s="2" customFormat="1" ht="15.75">
      <c r="G298" s="864" t="s">
        <v>547</v>
      </c>
    </row>
    <row r="299" spans="7:7" s="2" customFormat="1" ht="15.75">
      <c r="G299" s="864" t="s">
        <v>548</v>
      </c>
    </row>
    <row r="300" spans="7:7" s="2" customFormat="1" ht="15.75">
      <c r="G300" s="864" t="s">
        <v>549</v>
      </c>
    </row>
    <row r="301" spans="7:7" s="2" customFormat="1" ht="15.75">
      <c r="G301" s="864" t="s">
        <v>550</v>
      </c>
    </row>
    <row r="302" spans="7:7" s="2" customFormat="1" ht="15.75">
      <c r="G302" s="864" t="s">
        <v>551</v>
      </c>
    </row>
    <row r="303" spans="7:7" s="2" customFormat="1" ht="15.75">
      <c r="G303" s="864" t="s">
        <v>552</v>
      </c>
    </row>
    <row r="304" spans="7:7" s="2" customFormat="1" ht="15.75">
      <c r="G304" s="864" t="s">
        <v>553</v>
      </c>
    </row>
    <row r="305" spans="7:7" s="2" customFormat="1" ht="15.75">
      <c r="G305" s="864" t="s">
        <v>554</v>
      </c>
    </row>
    <row r="306" spans="7:7" s="2" customFormat="1" ht="15.75">
      <c r="G306" s="864" t="s">
        <v>555</v>
      </c>
    </row>
    <row r="307" spans="7:7" s="2" customFormat="1" ht="15.75">
      <c r="G307" s="864" t="s">
        <v>556</v>
      </c>
    </row>
    <row r="308" spans="7:7" s="2" customFormat="1" ht="15.75">
      <c r="G308" s="864" t="s">
        <v>557</v>
      </c>
    </row>
    <row r="309" spans="7:7" s="2" customFormat="1" ht="15.75">
      <c r="G309" s="864" t="s">
        <v>558</v>
      </c>
    </row>
    <row r="310" spans="7:7" s="2" customFormat="1" ht="15.75">
      <c r="G310" s="864" t="s">
        <v>559</v>
      </c>
    </row>
    <row r="311" spans="7:7" s="2" customFormat="1" ht="15.75">
      <c r="G311" s="864" t="s">
        <v>560</v>
      </c>
    </row>
    <row r="312" spans="7:7" s="2" customFormat="1" ht="15.75">
      <c r="G312" s="864" t="s">
        <v>561</v>
      </c>
    </row>
    <row r="313" spans="7:7" s="2" customFormat="1" ht="15.75">
      <c r="G313" s="864" t="s">
        <v>562</v>
      </c>
    </row>
    <row r="314" spans="7:7" s="2" customFormat="1" ht="15.75">
      <c r="G314" s="864" t="s">
        <v>563</v>
      </c>
    </row>
    <row r="315" spans="7:7" s="2" customFormat="1" ht="15.75">
      <c r="G315" s="864" t="s">
        <v>185</v>
      </c>
    </row>
    <row r="316" spans="7:7" s="2" customFormat="1" ht="15.75">
      <c r="G316" s="864" t="s">
        <v>564</v>
      </c>
    </row>
    <row r="317" spans="7:7" s="2" customFormat="1" ht="15.75">
      <c r="G317" s="48" t="s">
        <v>565</v>
      </c>
    </row>
    <row r="318" spans="7:7" s="2" customFormat="1" ht="15.75">
      <c r="G318" s="864" t="s">
        <v>566</v>
      </c>
    </row>
    <row r="319" spans="7:7" s="2" customFormat="1" ht="15.75">
      <c r="G319" s="864" t="s">
        <v>567</v>
      </c>
    </row>
    <row r="320" spans="7:7" s="2" customFormat="1" ht="15.75">
      <c r="G320" s="864" t="s">
        <v>568</v>
      </c>
    </row>
    <row r="321" spans="7:7" s="2" customFormat="1" ht="15.75">
      <c r="G321" s="864" t="s">
        <v>569</v>
      </c>
    </row>
    <row r="322" spans="7:7" s="2" customFormat="1" ht="15.75">
      <c r="G322" s="864" t="s">
        <v>1742</v>
      </c>
    </row>
    <row r="323" spans="7:7" s="2" customFormat="1" ht="15.75">
      <c r="G323" s="864" t="s">
        <v>570</v>
      </c>
    </row>
    <row r="324" spans="7:7" s="2" customFormat="1" ht="15.75">
      <c r="G324" s="864" t="s">
        <v>571</v>
      </c>
    </row>
    <row r="325" spans="7:7" s="2" customFormat="1" ht="15.75">
      <c r="G325" s="864" t="s">
        <v>572</v>
      </c>
    </row>
    <row r="326" spans="7:7" s="2" customFormat="1" ht="15.75">
      <c r="G326" s="864" t="s">
        <v>573</v>
      </c>
    </row>
    <row r="327" spans="7:7" s="2" customFormat="1" ht="15.75">
      <c r="G327" s="864" t="s">
        <v>192</v>
      </c>
    </row>
    <row r="328" spans="7:7" s="2" customFormat="1" ht="15.75">
      <c r="G328" s="864" t="s">
        <v>574</v>
      </c>
    </row>
    <row r="329" spans="7:7" s="2" customFormat="1" ht="15.75">
      <c r="G329" s="864" t="s">
        <v>1740</v>
      </c>
    </row>
    <row r="330" spans="7:7" s="2" customFormat="1" ht="15.75">
      <c r="G330" s="864" t="s">
        <v>575</v>
      </c>
    </row>
    <row r="331" spans="7:7" s="2" customFormat="1" ht="15.75">
      <c r="G331" s="864" t="s">
        <v>576</v>
      </c>
    </row>
    <row r="332" spans="7:7" s="2" customFormat="1" ht="15.75">
      <c r="G332" s="864" t="s">
        <v>577</v>
      </c>
    </row>
    <row r="333" spans="7:7" s="2" customFormat="1" ht="15.75">
      <c r="G333" s="864" t="s">
        <v>578</v>
      </c>
    </row>
    <row r="334" spans="7:7" s="2" customFormat="1" ht="15.75">
      <c r="G334" s="864" t="s">
        <v>1745</v>
      </c>
    </row>
    <row r="335" spans="7:7" s="2" customFormat="1" ht="15.75">
      <c r="G335" s="864" t="s">
        <v>579</v>
      </c>
    </row>
    <row r="336" spans="7:7" s="2" customFormat="1" ht="15.75">
      <c r="G336" s="864" t="s">
        <v>1741</v>
      </c>
    </row>
    <row r="337" spans="7:7" s="2" customFormat="1" ht="15.75">
      <c r="G337" s="864" t="s">
        <v>581</v>
      </c>
    </row>
    <row r="338" spans="7:7" s="2" customFormat="1" ht="15.75">
      <c r="G338" s="864" t="s">
        <v>582</v>
      </c>
    </row>
    <row r="339" spans="7:7" s="2" customFormat="1" ht="15.75">
      <c r="G339" s="864" t="s">
        <v>583</v>
      </c>
    </row>
    <row r="340" spans="7:7" s="2" customFormat="1" ht="15.75">
      <c r="G340" s="864" t="s">
        <v>584</v>
      </c>
    </row>
    <row r="341" spans="7:7" s="2" customFormat="1" ht="15.75">
      <c r="G341" s="864" t="s">
        <v>585</v>
      </c>
    </row>
    <row r="342" spans="7:7" s="2" customFormat="1" ht="15.75">
      <c r="G342" s="864" t="s">
        <v>586</v>
      </c>
    </row>
    <row r="343" spans="7:7" s="2" customFormat="1" ht="15.75">
      <c r="G343" s="864" t="s">
        <v>587</v>
      </c>
    </row>
    <row r="344" spans="7:7" s="2" customFormat="1" ht="15.75">
      <c r="G344" s="864" t="s">
        <v>588</v>
      </c>
    </row>
    <row r="345" spans="7:7" s="2" customFormat="1" ht="15.75">
      <c r="G345" s="864" t="s">
        <v>589</v>
      </c>
    </row>
    <row r="346" spans="7:7" s="2" customFormat="1" ht="15.75">
      <c r="G346" s="864" t="s">
        <v>200</v>
      </c>
    </row>
    <row r="347" spans="7:7" s="2" customFormat="1" ht="15.75">
      <c r="G347" s="864" t="s">
        <v>201</v>
      </c>
    </row>
    <row r="348" spans="7:7" s="2" customFormat="1" ht="15.75">
      <c r="G348" s="864" t="s">
        <v>590</v>
      </c>
    </row>
    <row r="349" spans="7:7" s="2" customFormat="1" ht="15.75">
      <c r="G349" s="864" t="s">
        <v>591</v>
      </c>
    </row>
    <row r="350" spans="7:7" s="2" customFormat="1" ht="15.75">
      <c r="G350" s="864" t="s">
        <v>1746</v>
      </c>
    </row>
    <row r="351" spans="7:7" s="2" customFormat="1" ht="15.75">
      <c r="G351" s="864" t="s">
        <v>592</v>
      </c>
    </row>
    <row r="352" spans="7:7" s="2" customFormat="1" ht="15.75">
      <c r="G352" s="864" t="s">
        <v>593</v>
      </c>
    </row>
    <row r="353" spans="7:7" s="2" customFormat="1" ht="15.75">
      <c r="G353" s="864" t="s">
        <v>594</v>
      </c>
    </row>
    <row r="354" spans="7:7" s="2" customFormat="1" ht="15.75">
      <c r="G354" s="864" t="s">
        <v>595</v>
      </c>
    </row>
    <row r="355" spans="7:7" s="2" customFormat="1" ht="15.75">
      <c r="G355" s="864" t="s">
        <v>596</v>
      </c>
    </row>
    <row r="356" spans="7:7" s="2" customFormat="1" ht="15.75">
      <c r="G356" s="864" t="s">
        <v>597</v>
      </c>
    </row>
    <row r="357" spans="7:7" s="2" customFormat="1" ht="15.75">
      <c r="G357" s="864" t="s">
        <v>598</v>
      </c>
    </row>
    <row r="358" spans="7:7" s="2" customFormat="1" ht="15.75">
      <c r="G358" s="864" t="s">
        <v>1743</v>
      </c>
    </row>
    <row r="359" spans="7:7" s="2" customFormat="1" ht="15.75">
      <c r="G359" s="864" t="s">
        <v>600</v>
      </c>
    </row>
    <row r="360" spans="7:7" s="2" customFormat="1" ht="15.75">
      <c r="G360" s="864" t="s">
        <v>601</v>
      </c>
    </row>
    <row r="361" spans="7:7" s="2" customFormat="1" ht="15.75">
      <c r="G361" s="864" t="s">
        <v>602</v>
      </c>
    </row>
    <row r="362" spans="7:7" s="2" customFormat="1" ht="15.75">
      <c r="G362" s="864" t="s">
        <v>603</v>
      </c>
    </row>
    <row r="363" spans="7:7" s="2" customFormat="1" ht="15.75">
      <c r="G363" s="864" t="s">
        <v>604</v>
      </c>
    </row>
    <row r="364" spans="7:7" s="2" customFormat="1" ht="15.75">
      <c r="G364" s="864" t="s">
        <v>605</v>
      </c>
    </row>
    <row r="365" spans="7:7" s="2" customFormat="1" ht="15.75">
      <c r="G365" s="864" t="s">
        <v>606</v>
      </c>
    </row>
    <row r="366" spans="7:7" s="2" customFormat="1" ht="15.75">
      <c r="G366" s="864" t="s">
        <v>607</v>
      </c>
    </row>
    <row r="367" spans="7:7" s="2" customFormat="1" ht="15.75">
      <c r="G367" s="864" t="s">
        <v>608</v>
      </c>
    </row>
    <row r="368" spans="7:7" s="2" customFormat="1" ht="15.75">
      <c r="G368" s="864" t="s">
        <v>1744</v>
      </c>
    </row>
    <row r="369" spans="7:7" s="2" customFormat="1" ht="15.75">
      <c r="G369" s="864" t="s">
        <v>609</v>
      </c>
    </row>
    <row r="370" spans="7:7" s="2" customFormat="1" ht="15.75">
      <c r="G370" s="864" t="s">
        <v>215</v>
      </c>
    </row>
    <row r="371" spans="7:7" s="2" customFormat="1" ht="15.75">
      <c r="G371" s="864" t="s">
        <v>610</v>
      </c>
    </row>
    <row r="372" spans="7:7" s="2" customFormat="1" ht="15.75">
      <c r="G372" s="864" t="s">
        <v>221</v>
      </c>
    </row>
    <row r="373" spans="7:7" s="2" customFormat="1" ht="15.75">
      <c r="G373" s="864" t="s">
        <v>611</v>
      </c>
    </row>
    <row r="374" spans="7:7" s="2" customFormat="1" ht="15.75">
      <c r="G374" s="864" t="s">
        <v>612</v>
      </c>
    </row>
    <row r="375" spans="7:7" s="2" customFormat="1" ht="15.75">
      <c r="G375" s="864" t="s">
        <v>613</v>
      </c>
    </row>
    <row r="376" spans="7:7" s="2" customFormat="1" ht="15.75">
      <c r="G376" s="864" t="s">
        <v>226</v>
      </c>
    </row>
    <row r="377" spans="7:7" s="2" customFormat="1" ht="15.75">
      <c r="G377" s="864" t="s">
        <v>614</v>
      </c>
    </row>
    <row r="378" spans="7:7" s="2" customFormat="1" ht="15.75">
      <c r="G378" s="864" t="s">
        <v>615</v>
      </c>
    </row>
    <row r="379" spans="7:7" s="2" customFormat="1" ht="15.75">
      <c r="G379" s="864" t="s">
        <v>616</v>
      </c>
    </row>
    <row r="380" spans="7:7" s="2" customFormat="1" ht="15.75">
      <c r="G380" s="864" t="s">
        <v>230</v>
      </c>
    </row>
    <row r="381" spans="7:7" s="2" customFormat="1" ht="15.75">
      <c r="G381" s="864" t="s">
        <v>617</v>
      </c>
    </row>
    <row r="382" spans="7:7" s="2" customFormat="1" ht="15.75">
      <c r="G382" s="864" t="s">
        <v>618</v>
      </c>
    </row>
    <row r="383" spans="7:7" s="2" customFormat="1" ht="15.75">
      <c r="G383" s="864" t="s">
        <v>619</v>
      </c>
    </row>
    <row r="384" spans="7:7" s="2" customFormat="1" ht="15.75">
      <c r="G384" s="864" t="s">
        <v>620</v>
      </c>
    </row>
    <row r="385" spans="7:7" s="2" customFormat="1" ht="15.75">
      <c r="G385" s="864" t="s">
        <v>621</v>
      </c>
    </row>
    <row r="386" spans="7:7" s="2" customFormat="1" ht="15.75">
      <c r="G386" s="864" t="s">
        <v>622</v>
      </c>
    </row>
    <row r="387" spans="7:7" s="2" customFormat="1" ht="15.75">
      <c r="G387" s="864" t="s">
        <v>623</v>
      </c>
    </row>
    <row r="388" spans="7:7" s="2" customFormat="1" ht="15.75">
      <c r="G388" s="864" t="s">
        <v>624</v>
      </c>
    </row>
    <row r="389" spans="7:7" s="2" customFormat="1" ht="15.75">
      <c r="G389" s="864" t="s">
        <v>1749</v>
      </c>
    </row>
    <row r="390" spans="7:7" s="2" customFormat="1" ht="15.75">
      <c r="G390" s="864" t="s">
        <v>625</v>
      </c>
    </row>
    <row r="391" spans="7:7" s="2" customFormat="1" ht="15.75">
      <c r="G391" s="864" t="s">
        <v>626</v>
      </c>
    </row>
    <row r="392" spans="7:7" s="2" customFormat="1" ht="15.75">
      <c r="G392" s="864" t="s">
        <v>627</v>
      </c>
    </row>
    <row r="393" spans="7:7" s="2" customFormat="1" ht="15.75">
      <c r="G393" s="864" t="s">
        <v>628</v>
      </c>
    </row>
    <row r="394" spans="7:7" s="2" customFormat="1" ht="15.75">
      <c r="G394" s="864" t="s">
        <v>235</v>
      </c>
    </row>
    <row r="395" spans="7:7" s="2" customFormat="1" ht="15.75">
      <c r="G395" s="864" t="s">
        <v>629</v>
      </c>
    </row>
    <row r="396" spans="7:7" s="2" customFormat="1" ht="15.75">
      <c r="G396" s="864" t="s">
        <v>630</v>
      </c>
    </row>
    <row r="397" spans="7:7" s="2" customFormat="1" ht="15.75">
      <c r="G397" s="864" t="s">
        <v>631</v>
      </c>
    </row>
    <row r="398" spans="7:7" s="2" customFormat="1" ht="15.75">
      <c r="G398" s="864" t="s">
        <v>632</v>
      </c>
    </row>
    <row r="399" spans="7:7" s="2" customFormat="1" ht="15.75">
      <c r="G399" s="864" t="s">
        <v>633</v>
      </c>
    </row>
    <row r="400" spans="7:7" s="2" customFormat="1" ht="15.75">
      <c r="G400" s="864" t="s">
        <v>634</v>
      </c>
    </row>
    <row r="401" spans="7:7" s="2" customFormat="1" ht="15.75">
      <c r="G401" s="864" t="s">
        <v>635</v>
      </c>
    </row>
    <row r="402" spans="7:7" s="2" customFormat="1" ht="15.75">
      <c r="G402" s="864" t="s">
        <v>636</v>
      </c>
    </row>
    <row r="403" spans="7:7" s="2" customFormat="1" ht="15.75">
      <c r="G403" s="864" t="s">
        <v>637</v>
      </c>
    </row>
    <row r="404" spans="7:7" s="2" customFormat="1" ht="15.75">
      <c r="G404" s="864" t="s">
        <v>638</v>
      </c>
    </row>
    <row r="405" spans="7:7" s="2" customFormat="1" ht="15.75">
      <c r="G405" s="864" t="s">
        <v>639</v>
      </c>
    </row>
    <row r="406" spans="7:7" s="2" customFormat="1" ht="15.75">
      <c r="G406" s="864" t="s">
        <v>640</v>
      </c>
    </row>
    <row r="407" spans="7:7" s="2" customFormat="1" ht="15.75">
      <c r="G407" s="864" t="s">
        <v>641</v>
      </c>
    </row>
    <row r="408" spans="7:7" s="2" customFormat="1" ht="15.75">
      <c r="G408" s="864" t="s">
        <v>642</v>
      </c>
    </row>
    <row r="409" spans="7:7" s="2" customFormat="1" ht="15.75">
      <c r="G409" s="864" t="s">
        <v>643</v>
      </c>
    </row>
    <row r="410" spans="7:7" s="2" customFormat="1" ht="15.75">
      <c r="G410" s="864" t="s">
        <v>1747</v>
      </c>
    </row>
    <row r="411" spans="7:7" s="2" customFormat="1" ht="15.75">
      <c r="G411" s="864" t="s">
        <v>644</v>
      </c>
    </row>
    <row r="412" spans="7:7" s="2" customFormat="1" ht="15.75">
      <c r="G412" s="864" t="s">
        <v>645</v>
      </c>
    </row>
    <row r="413" spans="7:7" s="2" customFormat="1" ht="15.75">
      <c r="G413" s="864" t="s">
        <v>1748</v>
      </c>
    </row>
    <row r="414" spans="7:7" s="2" customFormat="1" ht="15.75">
      <c r="G414" s="864" t="s">
        <v>1753</v>
      </c>
    </row>
    <row r="415" spans="7:7" s="2" customFormat="1" ht="15.75">
      <c r="G415" s="864" t="s">
        <v>646</v>
      </c>
    </row>
    <row r="416" spans="7:7" s="2" customFormat="1" ht="15.75">
      <c r="G416" s="864" t="s">
        <v>245</v>
      </c>
    </row>
    <row r="417" spans="7:7" s="2" customFormat="1" ht="15.75">
      <c r="G417" s="864" t="s">
        <v>647</v>
      </c>
    </row>
    <row r="418" spans="7:7" s="2" customFormat="1" ht="15.75">
      <c r="G418" s="864" t="s">
        <v>648</v>
      </c>
    </row>
    <row r="419" spans="7:7" s="2" customFormat="1" ht="15.75">
      <c r="G419" s="864" t="s">
        <v>649</v>
      </c>
    </row>
    <row r="420" spans="7:7" s="2" customFormat="1" ht="15.75">
      <c r="G420" s="864" t="s">
        <v>650</v>
      </c>
    </row>
    <row r="421" spans="7:7" s="2" customFormat="1" ht="15.75">
      <c r="G421" s="864" t="s">
        <v>651</v>
      </c>
    </row>
    <row r="422" spans="7:7" s="2" customFormat="1" ht="15.75">
      <c r="G422" s="864" t="s">
        <v>1755</v>
      </c>
    </row>
    <row r="423" spans="7:7" s="2" customFormat="1" ht="15.75">
      <c r="G423" s="864" t="s">
        <v>652</v>
      </c>
    </row>
    <row r="424" spans="7:7" s="2" customFormat="1" ht="15.75">
      <c r="G424" s="864" t="s">
        <v>653</v>
      </c>
    </row>
    <row r="425" spans="7:7" s="2" customFormat="1" ht="15.75">
      <c r="G425" s="864" t="s">
        <v>654</v>
      </c>
    </row>
    <row r="426" spans="7:7" s="2" customFormat="1" ht="15.75">
      <c r="G426" s="864" t="s">
        <v>655</v>
      </c>
    </row>
    <row r="427" spans="7:7" s="2" customFormat="1" ht="15.75">
      <c r="G427" s="864" t="s">
        <v>656</v>
      </c>
    </row>
    <row r="428" spans="7:7" s="2" customFormat="1" ht="15.75">
      <c r="G428" s="864" t="s">
        <v>1756</v>
      </c>
    </row>
    <row r="429" spans="7:7" s="2" customFormat="1" ht="15.75">
      <c r="G429" s="864" t="s">
        <v>657</v>
      </c>
    </row>
    <row r="430" spans="7:7" s="2" customFormat="1" ht="15.75">
      <c r="G430" s="864" t="s">
        <v>658</v>
      </c>
    </row>
    <row r="431" spans="7:7" s="2" customFormat="1" ht="15.75">
      <c r="G431" s="864" t="s">
        <v>659</v>
      </c>
    </row>
    <row r="432" spans="7:7" s="2" customFormat="1" ht="15.75">
      <c r="G432" s="864" t="s">
        <v>660</v>
      </c>
    </row>
    <row r="433" spans="7:7" s="2" customFormat="1" ht="15.75">
      <c r="G433" s="864" t="s">
        <v>661</v>
      </c>
    </row>
    <row r="434" spans="7:7" s="2" customFormat="1" ht="15.75">
      <c r="G434" s="864" t="s">
        <v>662</v>
      </c>
    </row>
    <row r="435" spans="7:7" s="2" customFormat="1" ht="15.75">
      <c r="G435" s="864" t="s">
        <v>663</v>
      </c>
    </row>
    <row r="436" spans="7:7" s="2" customFormat="1" ht="15.75">
      <c r="G436" s="864" t="s">
        <v>664</v>
      </c>
    </row>
    <row r="437" spans="7:7" s="2" customFormat="1" ht="15.75">
      <c r="G437" s="864" t="s">
        <v>665</v>
      </c>
    </row>
    <row r="438" spans="7:7" s="2" customFormat="1" ht="15.75">
      <c r="G438" s="864" t="s">
        <v>1750</v>
      </c>
    </row>
    <row r="439" spans="7:7" s="2" customFormat="1" ht="15.75">
      <c r="G439" s="864" t="s">
        <v>667</v>
      </c>
    </row>
    <row r="440" spans="7:7" s="2" customFormat="1" ht="15.75">
      <c r="G440" s="864" t="s">
        <v>668</v>
      </c>
    </row>
    <row r="441" spans="7:7" s="2" customFormat="1" ht="15.75">
      <c r="G441" s="864" t="s">
        <v>669</v>
      </c>
    </row>
    <row r="442" spans="7:7" s="2" customFormat="1" ht="15.75">
      <c r="G442" s="864" t="s">
        <v>1751</v>
      </c>
    </row>
    <row r="443" spans="7:7" s="2" customFormat="1" ht="15.75">
      <c r="G443" s="864" t="s">
        <v>670</v>
      </c>
    </row>
    <row r="444" spans="7:7" s="2" customFormat="1" ht="15.75">
      <c r="G444" s="864" t="s">
        <v>671</v>
      </c>
    </row>
    <row r="445" spans="7:7" s="2" customFormat="1" ht="15.75">
      <c r="G445" s="864" t="s">
        <v>672</v>
      </c>
    </row>
    <row r="446" spans="7:7" s="2" customFormat="1" ht="15.75">
      <c r="G446" s="864" t="s">
        <v>673</v>
      </c>
    </row>
    <row r="447" spans="7:7" s="2" customFormat="1" ht="15.75">
      <c r="G447" s="864" t="s">
        <v>258</v>
      </c>
    </row>
    <row r="448" spans="7:7" s="2" customFormat="1" ht="15.75">
      <c r="G448" s="864" t="s">
        <v>674</v>
      </c>
    </row>
    <row r="449" spans="7:7" s="2" customFormat="1" ht="15.75">
      <c r="G449" s="864" t="s">
        <v>675</v>
      </c>
    </row>
    <row r="450" spans="7:7" s="2" customFormat="1" ht="15.75">
      <c r="G450" s="863" t="s">
        <v>1752</v>
      </c>
    </row>
    <row r="451" spans="7:7" s="2" customFormat="1" ht="15.75">
      <c r="G451" s="864" t="s">
        <v>676</v>
      </c>
    </row>
    <row r="452" spans="7:7" s="2" customFormat="1" ht="15.75">
      <c r="G452" s="864" t="s">
        <v>1754</v>
      </c>
    </row>
    <row r="453" spans="7:7" s="2" customFormat="1" ht="15.75">
      <c r="G453" s="864" t="s">
        <v>678</v>
      </c>
    </row>
    <row r="454" spans="7:7" s="2" customFormat="1" ht="15.75">
      <c r="G454" s="864" t="s">
        <v>679</v>
      </c>
    </row>
    <row r="455" spans="7:7" s="2" customFormat="1" ht="15.75">
      <c r="G455" s="864" t="s">
        <v>680</v>
      </c>
    </row>
    <row r="456" spans="7:7" s="2" customFormat="1" ht="15.75">
      <c r="G456" s="864" t="s">
        <v>681</v>
      </c>
    </row>
    <row r="457" spans="7:7" s="2" customFormat="1" ht="15.75">
      <c r="G457" s="864" t="s">
        <v>682</v>
      </c>
    </row>
    <row r="458" spans="7:7" s="2" customFormat="1" ht="15.75">
      <c r="G458" s="864" t="s">
        <v>683</v>
      </c>
    </row>
    <row r="459" spans="7:7" s="2" customFormat="1" ht="15.75">
      <c r="G459" s="864" t="s">
        <v>684</v>
      </c>
    </row>
    <row r="460" spans="7:7" s="2" customFormat="1" ht="15.75">
      <c r="G460" s="864" t="s">
        <v>273</v>
      </c>
    </row>
    <row r="461" spans="7:7" s="2" customFormat="1" ht="15.75">
      <c r="G461" s="864" t="s">
        <v>685</v>
      </c>
    </row>
    <row r="462" spans="7:7" s="2" customFormat="1" ht="15.75">
      <c r="G462" s="864" t="s">
        <v>686</v>
      </c>
    </row>
    <row r="463" spans="7:7" s="2" customFormat="1" ht="15.75">
      <c r="G463" s="864" t="s">
        <v>687</v>
      </c>
    </row>
    <row r="464" spans="7:7" s="2" customFormat="1" ht="15.75">
      <c r="G464" s="864" t="s">
        <v>688</v>
      </c>
    </row>
    <row r="465" spans="7:7" s="2" customFormat="1" ht="15.75">
      <c r="G465" s="864" t="s">
        <v>689</v>
      </c>
    </row>
    <row r="466" spans="7:7" s="2" customFormat="1" ht="15.75">
      <c r="G466" s="864" t="s">
        <v>690</v>
      </c>
    </row>
    <row r="467" spans="7:7" s="2" customFormat="1" ht="15.75">
      <c r="G467" s="864" t="s">
        <v>276</v>
      </c>
    </row>
    <row r="468" spans="7:7" s="2" customFormat="1" ht="15.75">
      <c r="G468" s="864" t="s">
        <v>691</v>
      </c>
    </row>
    <row r="469" spans="7:7" s="2" customFormat="1" ht="15.75">
      <c r="G469" s="864" t="s">
        <v>692</v>
      </c>
    </row>
    <row r="470" spans="7:7" s="2" customFormat="1" ht="15.75">
      <c r="G470" s="864" t="s">
        <v>693</v>
      </c>
    </row>
    <row r="471" spans="7:7" s="2" customFormat="1" ht="15.75">
      <c r="G471" s="864" t="s">
        <v>694</v>
      </c>
    </row>
    <row r="472" spans="7:7" s="2" customFormat="1" ht="15.75">
      <c r="G472" s="864" t="s">
        <v>695</v>
      </c>
    </row>
    <row r="473" spans="7:7" s="2" customFormat="1" ht="15.75">
      <c r="G473" s="864" t="s">
        <v>696</v>
      </c>
    </row>
    <row r="474" spans="7:7" s="2" customFormat="1" ht="15.75">
      <c r="G474" s="864" t="s">
        <v>697</v>
      </c>
    </row>
    <row r="475" spans="7:7" s="2" customFormat="1" ht="15.75">
      <c r="G475" s="864" t="s">
        <v>698</v>
      </c>
    </row>
    <row r="476" spans="7:7" s="2" customFormat="1" ht="15.75">
      <c r="G476" s="864" t="s">
        <v>699</v>
      </c>
    </row>
    <row r="477" spans="7:7" s="2" customFormat="1" ht="15.75">
      <c r="G477" s="864" t="s">
        <v>700</v>
      </c>
    </row>
    <row r="478" spans="7:7" s="2" customFormat="1" ht="15.75">
      <c r="G478" s="864" t="s">
        <v>1766</v>
      </c>
    </row>
    <row r="479" spans="7:7" s="2" customFormat="1" ht="15.75">
      <c r="G479" s="864" t="s">
        <v>701</v>
      </c>
    </row>
    <row r="480" spans="7:7" s="2" customFormat="1" ht="15.75">
      <c r="G480" s="864" t="s">
        <v>702</v>
      </c>
    </row>
    <row r="481" spans="7:7" s="2" customFormat="1" ht="15.75">
      <c r="G481" s="864" t="s">
        <v>703</v>
      </c>
    </row>
    <row r="482" spans="7:7" s="2" customFormat="1" ht="15.75">
      <c r="G482" s="864" t="s">
        <v>704</v>
      </c>
    </row>
    <row r="483" spans="7:7" s="2" customFormat="1" ht="15.75">
      <c r="G483" s="864" t="s">
        <v>705</v>
      </c>
    </row>
    <row r="484" spans="7:7" s="2" customFormat="1" ht="15.75">
      <c r="G484" s="864" t="s">
        <v>706</v>
      </c>
    </row>
    <row r="485" spans="7:7" s="2" customFormat="1" ht="15.75">
      <c r="G485" s="864" t="s">
        <v>707</v>
      </c>
    </row>
    <row r="486" spans="7:7" s="2" customFormat="1" ht="15.75">
      <c r="G486" s="864" t="s">
        <v>708</v>
      </c>
    </row>
    <row r="487" spans="7:7" s="2" customFormat="1" ht="15.75">
      <c r="G487" s="864" t="s">
        <v>709</v>
      </c>
    </row>
    <row r="488" spans="7:7" s="2" customFormat="1" ht="15.75">
      <c r="G488" s="864" t="s">
        <v>710</v>
      </c>
    </row>
    <row r="489" spans="7:7" s="2" customFormat="1" ht="15.75">
      <c r="G489" s="864" t="s">
        <v>711</v>
      </c>
    </row>
    <row r="490" spans="7:7" s="2" customFormat="1" ht="15.75">
      <c r="G490" s="864" t="s">
        <v>712</v>
      </c>
    </row>
    <row r="491" spans="7:7" s="2" customFormat="1" ht="15.75">
      <c r="G491" s="864" t="s">
        <v>713</v>
      </c>
    </row>
    <row r="492" spans="7:7" s="2" customFormat="1" ht="15.75">
      <c r="G492" s="864" t="s">
        <v>1757</v>
      </c>
    </row>
    <row r="493" spans="7:7" s="2" customFormat="1" ht="15.75">
      <c r="G493" s="864" t="s">
        <v>1758</v>
      </c>
    </row>
    <row r="494" spans="7:7" s="2" customFormat="1" ht="15.75">
      <c r="G494" s="864" t="s">
        <v>714</v>
      </c>
    </row>
    <row r="495" spans="7:7" s="2" customFormat="1" ht="15.75">
      <c r="G495" s="864" t="s">
        <v>715</v>
      </c>
    </row>
    <row r="496" spans="7:7" s="2" customFormat="1" ht="15.75">
      <c r="G496" s="864" t="s">
        <v>716</v>
      </c>
    </row>
    <row r="497" spans="7:7" s="2" customFormat="1" ht="15.75">
      <c r="G497" s="864" t="s">
        <v>717</v>
      </c>
    </row>
    <row r="498" spans="7:7" s="2" customFormat="1" ht="15.75">
      <c r="G498" s="864" t="s">
        <v>718</v>
      </c>
    </row>
    <row r="499" spans="7:7" s="2" customFormat="1" ht="15.75">
      <c r="G499" s="864" t="s">
        <v>719</v>
      </c>
    </row>
    <row r="500" spans="7:7" s="2" customFormat="1" ht="15.75">
      <c r="G500" s="864" t="s">
        <v>720</v>
      </c>
    </row>
    <row r="501" spans="7:7" s="2" customFormat="1" ht="15.75">
      <c r="G501" s="864" t="s">
        <v>1759</v>
      </c>
    </row>
    <row r="502" spans="7:7" s="2" customFormat="1" ht="15.75">
      <c r="G502" s="864" t="s">
        <v>1760</v>
      </c>
    </row>
    <row r="503" spans="7:7" s="2" customFormat="1" ht="15.75">
      <c r="G503" s="864" t="s">
        <v>721</v>
      </c>
    </row>
    <row r="504" spans="7:7" s="2" customFormat="1" ht="15.75">
      <c r="G504" s="864" t="s">
        <v>722</v>
      </c>
    </row>
    <row r="505" spans="7:7" s="2" customFormat="1" ht="15.75">
      <c r="G505" s="864" t="s">
        <v>723</v>
      </c>
    </row>
    <row r="506" spans="7:7" s="2" customFormat="1" ht="15.75">
      <c r="G506" s="864" t="s">
        <v>724</v>
      </c>
    </row>
    <row r="507" spans="7:7" s="2" customFormat="1" ht="15.75">
      <c r="G507" s="864" t="s">
        <v>725</v>
      </c>
    </row>
    <row r="508" spans="7:7" s="2" customFormat="1" ht="15.75">
      <c r="G508" s="864" t="s">
        <v>1761</v>
      </c>
    </row>
    <row r="509" spans="7:7" s="2" customFormat="1" ht="15.75">
      <c r="G509" s="864" t="s">
        <v>1762</v>
      </c>
    </row>
    <row r="510" spans="7:7" s="2" customFormat="1" ht="15.75">
      <c r="G510" s="864" t="s">
        <v>726</v>
      </c>
    </row>
    <row r="511" spans="7:7" s="2" customFormat="1" ht="15.75">
      <c r="G511" s="864" t="s">
        <v>727</v>
      </c>
    </row>
    <row r="512" spans="7:7" s="2" customFormat="1" ht="15.75">
      <c r="G512" s="864" t="s">
        <v>728</v>
      </c>
    </row>
    <row r="513" spans="7:7" s="2" customFormat="1" ht="15.75">
      <c r="G513" s="864" t="s">
        <v>729</v>
      </c>
    </row>
    <row r="514" spans="7:7" s="2" customFormat="1" ht="15.75">
      <c r="G514" s="864" t="s">
        <v>1763</v>
      </c>
    </row>
    <row r="515" spans="7:7" s="2" customFormat="1" ht="15.75">
      <c r="G515" s="864" t="s">
        <v>1764</v>
      </c>
    </row>
    <row r="516" spans="7:7" s="2" customFormat="1" ht="15.75">
      <c r="G516" s="864" t="s">
        <v>730</v>
      </c>
    </row>
    <row r="517" spans="7:7" s="2" customFormat="1" ht="15.75">
      <c r="G517" s="864" t="s">
        <v>1765</v>
      </c>
    </row>
    <row r="518" spans="7:7" s="2" customFormat="1" ht="15.75">
      <c r="G518" s="864" t="s">
        <v>731</v>
      </c>
    </row>
    <row r="519" spans="7:7" s="2" customFormat="1" ht="15.75">
      <c r="G519" s="864" t="s">
        <v>732</v>
      </c>
    </row>
    <row r="520" spans="7:7" s="2" customFormat="1" ht="15.75">
      <c r="G520" s="864" t="s">
        <v>733</v>
      </c>
    </row>
    <row r="521" spans="7:7" s="2" customFormat="1" ht="15.75">
      <c r="G521" s="864" t="s">
        <v>734</v>
      </c>
    </row>
    <row r="522" spans="7:7" s="2" customFormat="1" ht="15.75">
      <c r="G522" s="864" t="s">
        <v>735</v>
      </c>
    </row>
    <row r="523" spans="7:7" s="2" customFormat="1" ht="15.75">
      <c r="G523" s="864" t="s">
        <v>736</v>
      </c>
    </row>
    <row r="524" spans="7:7" s="2" customFormat="1" ht="15.75">
      <c r="G524" s="864" t="s">
        <v>1453</v>
      </c>
    </row>
    <row r="525" spans="7:7" s="2" customFormat="1" ht="15.75">
      <c r="G525" s="864" t="s">
        <v>737</v>
      </c>
    </row>
    <row r="526" spans="7:7" s="2" customFormat="1" ht="15.75">
      <c r="G526" s="864" t="s">
        <v>738</v>
      </c>
    </row>
    <row r="527" spans="7:7" s="2" customFormat="1" ht="15.75">
      <c r="G527" s="864" t="s">
        <v>293</v>
      </c>
    </row>
    <row r="528" spans="7:7" s="2" customFormat="1" ht="15.75">
      <c r="G528" s="864" t="s">
        <v>739</v>
      </c>
    </row>
    <row r="529" spans="7:7" s="2" customFormat="1" ht="15.75">
      <c r="G529" s="864" t="s">
        <v>740</v>
      </c>
    </row>
    <row r="530" spans="7:7" s="2" customFormat="1" ht="15.75">
      <c r="G530" s="864" t="s">
        <v>741</v>
      </c>
    </row>
    <row r="531" spans="7:7" s="2" customFormat="1" ht="15.75">
      <c r="G531" s="864" t="s">
        <v>742</v>
      </c>
    </row>
    <row r="532" spans="7:7" s="2" customFormat="1" ht="15.75">
      <c r="G532" s="864" t="s">
        <v>743</v>
      </c>
    </row>
    <row r="533" spans="7:7" s="2" customFormat="1" ht="15.75">
      <c r="G533" s="864" t="s">
        <v>745</v>
      </c>
    </row>
    <row r="534" spans="7:7" s="2" customFormat="1" ht="15.75">
      <c r="G534" s="864" t="s">
        <v>746</v>
      </c>
    </row>
    <row r="535" spans="7:7" s="2" customFormat="1" ht="15.75">
      <c r="G535" s="864" t="s">
        <v>747</v>
      </c>
    </row>
    <row r="536" spans="7:7" s="2" customFormat="1" ht="15.75">
      <c r="G536" s="864" t="s">
        <v>748</v>
      </c>
    </row>
    <row r="537" spans="7:7" s="2" customFormat="1" ht="15.75">
      <c r="G537" s="864" t="s">
        <v>749</v>
      </c>
    </row>
    <row r="538" spans="7:7" s="2" customFormat="1" ht="15.75">
      <c r="G538" s="864" t="s">
        <v>750</v>
      </c>
    </row>
    <row r="539" spans="7:7" s="2" customFormat="1" ht="15.75">
      <c r="G539" s="864" t="s">
        <v>1769</v>
      </c>
    </row>
    <row r="540" spans="7:7" s="2" customFormat="1" ht="15.75">
      <c r="G540" s="864" t="s">
        <v>751</v>
      </c>
    </row>
    <row r="541" spans="7:7" s="2" customFormat="1" ht="15.75">
      <c r="G541" s="864" t="s">
        <v>1767</v>
      </c>
    </row>
    <row r="542" spans="7:7" s="2" customFormat="1" ht="15.75">
      <c r="G542" s="864" t="s">
        <v>752</v>
      </c>
    </row>
    <row r="543" spans="7:7" s="2" customFormat="1" ht="15.75">
      <c r="G543" s="864" t="s">
        <v>753</v>
      </c>
    </row>
    <row r="544" spans="7:7" s="2" customFormat="1" ht="15.75">
      <c r="G544" s="864" t="s">
        <v>754</v>
      </c>
    </row>
    <row r="545" spans="7:7" s="2" customFormat="1" ht="15.75">
      <c r="G545" s="864" t="s">
        <v>1771</v>
      </c>
    </row>
    <row r="546" spans="7:7" s="2" customFormat="1" ht="15.75">
      <c r="G546" s="864" t="s">
        <v>755</v>
      </c>
    </row>
    <row r="547" spans="7:7" s="2" customFormat="1" ht="15.75">
      <c r="G547" s="864" t="s">
        <v>756</v>
      </c>
    </row>
    <row r="548" spans="7:7" s="2" customFormat="1" ht="15.75">
      <c r="G548" s="864" t="s">
        <v>757</v>
      </c>
    </row>
    <row r="549" spans="7:7" s="2" customFormat="1" ht="15.75">
      <c r="G549" s="864" t="s">
        <v>1768</v>
      </c>
    </row>
    <row r="550" spans="7:7" s="2" customFormat="1" ht="15.75">
      <c r="G550" s="864" t="s">
        <v>1772</v>
      </c>
    </row>
    <row r="551" spans="7:7" s="2" customFormat="1" ht="15.75">
      <c r="G551" s="864" t="s">
        <v>758</v>
      </c>
    </row>
    <row r="552" spans="7:7" s="2" customFormat="1" ht="15.75">
      <c r="G552" s="864" t="s">
        <v>305</v>
      </c>
    </row>
    <row r="553" spans="7:7" s="2" customFormat="1" ht="15.75">
      <c r="G553" s="864" t="s">
        <v>759</v>
      </c>
    </row>
    <row r="554" spans="7:7" s="2" customFormat="1" ht="15.75">
      <c r="G554" s="864" t="s">
        <v>760</v>
      </c>
    </row>
    <row r="555" spans="7:7" s="2" customFormat="1" ht="15.75">
      <c r="G555" s="864" t="s">
        <v>306</v>
      </c>
    </row>
    <row r="556" spans="7:7" s="2" customFormat="1" ht="15.75">
      <c r="G556" s="864" t="s">
        <v>761</v>
      </c>
    </row>
    <row r="557" spans="7:7" s="2" customFormat="1" ht="15.75">
      <c r="G557" s="864" t="s">
        <v>308</v>
      </c>
    </row>
    <row r="558" spans="7:7" s="2" customFormat="1" ht="15.75">
      <c r="G558" s="864" t="s">
        <v>762</v>
      </c>
    </row>
    <row r="559" spans="7:7" s="2" customFormat="1" ht="15.75">
      <c r="G559" s="864" t="s">
        <v>763</v>
      </c>
    </row>
    <row r="560" spans="7:7" s="2" customFormat="1" ht="15.75">
      <c r="G560" s="864" t="s">
        <v>764</v>
      </c>
    </row>
    <row r="561" spans="7:7" s="2" customFormat="1" ht="15.75">
      <c r="G561" s="864" t="s">
        <v>765</v>
      </c>
    </row>
    <row r="562" spans="7:7" s="2" customFormat="1" ht="15.75">
      <c r="G562" s="864" t="s">
        <v>766</v>
      </c>
    </row>
    <row r="563" spans="7:7" s="2" customFormat="1" ht="15.75">
      <c r="G563" s="864" t="s">
        <v>767</v>
      </c>
    </row>
    <row r="564" spans="7:7" s="2" customFormat="1" ht="15.75">
      <c r="G564" s="864" t="s">
        <v>768</v>
      </c>
    </row>
    <row r="565" spans="7:7" s="2" customFormat="1" ht="15.75">
      <c r="G565" s="864" t="s">
        <v>769</v>
      </c>
    </row>
    <row r="566" spans="7:7" s="2" customFormat="1" ht="15.75">
      <c r="G566" s="864" t="s">
        <v>770</v>
      </c>
    </row>
    <row r="567" spans="7:7" s="2" customFormat="1" ht="15.75">
      <c r="G567" s="864" t="s">
        <v>771</v>
      </c>
    </row>
    <row r="568" spans="7:7" s="2" customFormat="1" ht="15.75">
      <c r="G568" s="864" t="s">
        <v>772</v>
      </c>
    </row>
    <row r="569" spans="7:7" s="2" customFormat="1" ht="15.75">
      <c r="G569" s="864" t="s">
        <v>773</v>
      </c>
    </row>
    <row r="570" spans="7:7" s="2" customFormat="1" ht="15.75">
      <c r="G570" s="864" t="s">
        <v>774</v>
      </c>
    </row>
    <row r="571" spans="7:7" s="2" customFormat="1" ht="15.75">
      <c r="G571" s="864" t="s">
        <v>1730</v>
      </c>
    </row>
    <row r="572" spans="7:7" s="2" customFormat="1" ht="15.75">
      <c r="G572" s="864" t="s">
        <v>775</v>
      </c>
    </row>
    <row r="573" spans="7:7" s="2" customFormat="1" ht="15.75">
      <c r="G573" s="864" t="s">
        <v>776</v>
      </c>
    </row>
    <row r="574" spans="7:7" s="2" customFormat="1" ht="15.75">
      <c r="G574" s="864" t="s">
        <v>1775</v>
      </c>
    </row>
    <row r="575" spans="7:7" s="2" customFormat="1" ht="15.75">
      <c r="G575" s="864" t="s">
        <v>777</v>
      </c>
    </row>
    <row r="576" spans="7:7" s="2" customFormat="1" ht="15.75">
      <c r="G576" s="864" t="s">
        <v>312</v>
      </c>
    </row>
    <row r="577" spans="7:7" s="2" customFormat="1" ht="15.75">
      <c r="G577" s="864" t="s">
        <v>778</v>
      </c>
    </row>
    <row r="578" spans="7:7" s="2" customFormat="1" ht="15.75">
      <c r="G578" s="864" t="s">
        <v>779</v>
      </c>
    </row>
    <row r="579" spans="7:7" s="2" customFormat="1" ht="15.75">
      <c r="G579" s="864" t="s">
        <v>780</v>
      </c>
    </row>
    <row r="580" spans="7:7" s="2" customFormat="1" ht="15.75">
      <c r="G580" s="864" t="s">
        <v>781</v>
      </c>
    </row>
    <row r="581" spans="7:7" s="2" customFormat="1" ht="15.75">
      <c r="G581" s="864" t="s">
        <v>782</v>
      </c>
    </row>
    <row r="582" spans="7:7" s="2" customFormat="1" ht="15.75">
      <c r="G582" s="864" t="s">
        <v>783</v>
      </c>
    </row>
    <row r="583" spans="7:7" s="2" customFormat="1" ht="15.75">
      <c r="G583" s="864" t="s">
        <v>784</v>
      </c>
    </row>
    <row r="584" spans="7:7" s="2" customFormat="1" ht="15.75">
      <c r="G584" s="864" t="s">
        <v>785</v>
      </c>
    </row>
    <row r="585" spans="7:7" s="2" customFormat="1" ht="15.75">
      <c r="G585" s="864" t="s">
        <v>786</v>
      </c>
    </row>
    <row r="586" spans="7:7" s="2" customFormat="1" ht="15.75">
      <c r="G586" s="864" t="s">
        <v>787</v>
      </c>
    </row>
    <row r="587" spans="7:7" s="2" customFormat="1" ht="15.75">
      <c r="G587" s="864" t="s">
        <v>788</v>
      </c>
    </row>
    <row r="588" spans="7:7" s="2" customFormat="1" ht="15.75">
      <c r="G588" s="864" t="s">
        <v>789</v>
      </c>
    </row>
    <row r="589" spans="7:7" s="2" customFormat="1" ht="15.75">
      <c r="G589" s="864" t="s">
        <v>790</v>
      </c>
    </row>
    <row r="590" spans="7:7" s="2" customFormat="1" ht="15.75">
      <c r="G590" s="864" t="s">
        <v>317</v>
      </c>
    </row>
    <row r="591" spans="7:7" s="2" customFormat="1" ht="15.75">
      <c r="G591" s="864" t="s">
        <v>791</v>
      </c>
    </row>
    <row r="592" spans="7:7" s="2" customFormat="1" ht="15.75">
      <c r="G592" s="864" t="s">
        <v>792</v>
      </c>
    </row>
    <row r="593" spans="7:7" s="2" customFormat="1" ht="15.75">
      <c r="G593" s="864" t="s">
        <v>1770</v>
      </c>
    </row>
    <row r="594" spans="7:7" s="2" customFormat="1" ht="15.75">
      <c r="G594" s="864" t="s">
        <v>793</v>
      </c>
    </row>
    <row r="595" spans="7:7" s="2" customFormat="1" ht="15.75">
      <c r="G595" s="864" t="s">
        <v>794</v>
      </c>
    </row>
    <row r="596" spans="7:7" s="2" customFormat="1" ht="15.75">
      <c r="G596" s="864" t="s">
        <v>795</v>
      </c>
    </row>
    <row r="597" spans="7:7" s="2" customFormat="1" ht="15.75">
      <c r="G597" s="864" t="s">
        <v>796</v>
      </c>
    </row>
    <row r="598" spans="7:7" s="2" customFormat="1" ht="15.75">
      <c r="G598" s="864" t="s">
        <v>797</v>
      </c>
    </row>
    <row r="599" spans="7:7" s="2" customFormat="1" ht="15.75">
      <c r="G599" s="864" t="s">
        <v>799</v>
      </c>
    </row>
    <row r="600" spans="7:7" s="2" customFormat="1" ht="15.75">
      <c r="G600" s="864" t="s">
        <v>800</v>
      </c>
    </row>
    <row r="601" spans="7:7" s="2" customFormat="1" ht="15.75">
      <c r="G601" s="864" t="s">
        <v>1780</v>
      </c>
    </row>
    <row r="602" spans="7:7" s="2" customFormat="1" ht="15.75">
      <c r="G602" s="864" t="s">
        <v>801</v>
      </c>
    </row>
    <row r="603" spans="7:7" s="2" customFormat="1" ht="15.75">
      <c r="G603" s="864" t="s">
        <v>802</v>
      </c>
    </row>
    <row r="604" spans="7:7" s="2" customFormat="1" ht="15.75">
      <c r="G604" s="864" t="s">
        <v>803</v>
      </c>
    </row>
    <row r="605" spans="7:7" s="2" customFormat="1" ht="15.75">
      <c r="G605" s="864" t="s">
        <v>804</v>
      </c>
    </row>
    <row r="606" spans="7:7" s="2" customFormat="1" ht="15.75">
      <c r="G606" s="864" t="s">
        <v>332</v>
      </c>
    </row>
    <row r="607" spans="7:7" s="2" customFormat="1" ht="15.75">
      <c r="G607" s="864" t="s">
        <v>805</v>
      </c>
    </row>
    <row r="608" spans="7:7" s="2" customFormat="1" ht="15.75">
      <c r="G608" s="864" t="s">
        <v>806</v>
      </c>
    </row>
    <row r="609" spans="7:7" s="2" customFormat="1" ht="15.75">
      <c r="G609" s="864" t="s">
        <v>807</v>
      </c>
    </row>
    <row r="610" spans="7:7" s="2" customFormat="1" ht="15.75">
      <c r="G610" s="864" t="s">
        <v>808</v>
      </c>
    </row>
    <row r="611" spans="7:7" s="2" customFormat="1" ht="15.75">
      <c r="G611" s="864" t="s">
        <v>809</v>
      </c>
    </row>
    <row r="612" spans="7:7" s="2" customFormat="1" ht="15.75">
      <c r="G612" s="864" t="s">
        <v>810</v>
      </c>
    </row>
    <row r="613" spans="7:7" s="2" customFormat="1" ht="15.75">
      <c r="G613" s="864" t="s">
        <v>811</v>
      </c>
    </row>
    <row r="614" spans="7:7" s="2" customFormat="1" ht="15.75">
      <c r="G614" s="864" t="s">
        <v>812</v>
      </c>
    </row>
    <row r="615" spans="7:7" s="2" customFormat="1" ht="15.75">
      <c r="G615" s="864" t="s">
        <v>336</v>
      </c>
    </row>
    <row r="616" spans="7:7" s="2" customFormat="1" ht="15.75">
      <c r="G616" s="864" t="s">
        <v>813</v>
      </c>
    </row>
    <row r="617" spans="7:7" s="2" customFormat="1" ht="15.75">
      <c r="G617" s="864" t="s">
        <v>814</v>
      </c>
    </row>
    <row r="618" spans="7:7" s="2" customFormat="1" ht="15.75">
      <c r="G618" s="864" t="s">
        <v>815</v>
      </c>
    </row>
    <row r="619" spans="7:7" s="2" customFormat="1" ht="15.75">
      <c r="G619" s="864" t="s">
        <v>816</v>
      </c>
    </row>
    <row r="620" spans="7:7" s="2" customFormat="1" ht="15.75">
      <c r="G620" s="864" t="s">
        <v>817</v>
      </c>
    </row>
    <row r="621" spans="7:7" s="2" customFormat="1" ht="15.75">
      <c r="G621" s="864" t="s">
        <v>818</v>
      </c>
    </row>
    <row r="622" spans="7:7" s="2" customFormat="1" ht="15.75">
      <c r="G622" s="864" t="s">
        <v>820</v>
      </c>
    </row>
    <row r="623" spans="7:7" s="2" customFormat="1" ht="15.75">
      <c r="G623" s="864" t="s">
        <v>1773</v>
      </c>
    </row>
    <row r="624" spans="7:7" s="2" customFormat="1" ht="15.75">
      <c r="G624" s="864" t="s">
        <v>1774</v>
      </c>
    </row>
    <row r="625" spans="7:7" s="2" customFormat="1" ht="15.75">
      <c r="G625" s="864" t="s">
        <v>822</v>
      </c>
    </row>
    <row r="626" spans="7:7" s="2" customFormat="1" ht="15.75">
      <c r="G626" s="864" t="s">
        <v>823</v>
      </c>
    </row>
    <row r="627" spans="7:7" s="2" customFormat="1" ht="15.75">
      <c r="G627" s="864" t="s">
        <v>824</v>
      </c>
    </row>
    <row r="628" spans="7:7" s="2" customFormat="1" ht="15.75">
      <c r="G628" s="864" t="s">
        <v>825</v>
      </c>
    </row>
    <row r="629" spans="7:7" s="2" customFormat="1" ht="15.75">
      <c r="G629" s="864" t="s">
        <v>344</v>
      </c>
    </row>
    <row r="630" spans="7:7" s="2" customFormat="1" ht="15.75">
      <c r="G630" s="864" t="s">
        <v>826</v>
      </c>
    </row>
    <row r="631" spans="7:7" s="2" customFormat="1" ht="15.75">
      <c r="G631" s="864" t="s">
        <v>827</v>
      </c>
    </row>
    <row r="632" spans="7:7" s="2" customFormat="1" ht="15.75">
      <c r="G632" s="864" t="s">
        <v>828</v>
      </c>
    </row>
    <row r="633" spans="7:7" s="2" customFormat="1" ht="15.75">
      <c r="G633" s="864" t="s">
        <v>830</v>
      </c>
    </row>
    <row r="634" spans="7:7" s="2" customFormat="1" ht="15.75">
      <c r="G634" s="864" t="s">
        <v>831</v>
      </c>
    </row>
    <row r="635" spans="7:7" s="2" customFormat="1" ht="15.75">
      <c r="G635" s="864" t="s">
        <v>1458</v>
      </c>
    </row>
    <row r="636" spans="7:7" s="2" customFormat="1" ht="15.75">
      <c r="G636" s="864" t="s">
        <v>832</v>
      </c>
    </row>
    <row r="637" spans="7:7" s="2" customFormat="1" ht="15.75">
      <c r="G637" s="864" t="s">
        <v>833</v>
      </c>
    </row>
    <row r="638" spans="7:7" s="2" customFormat="1" ht="15.75">
      <c r="G638" s="864" t="s">
        <v>834</v>
      </c>
    </row>
    <row r="639" spans="7:7" s="2" customFormat="1" ht="15.75">
      <c r="G639" s="864" t="s">
        <v>1776</v>
      </c>
    </row>
    <row r="640" spans="7:7" s="2" customFormat="1" ht="15.75">
      <c r="G640" s="864" t="s">
        <v>1777</v>
      </c>
    </row>
    <row r="641" spans="7:7" s="2" customFormat="1" ht="15.75">
      <c r="G641" s="864" t="s">
        <v>1778</v>
      </c>
    </row>
    <row r="642" spans="7:7" s="2" customFormat="1" ht="15.75">
      <c r="G642" s="864" t="s">
        <v>1784</v>
      </c>
    </row>
    <row r="643" spans="7:7" s="2" customFormat="1" ht="15.75">
      <c r="G643" s="864" t="s">
        <v>350</v>
      </c>
    </row>
    <row r="644" spans="7:7" s="2" customFormat="1" ht="15.75">
      <c r="G644" s="864" t="s">
        <v>835</v>
      </c>
    </row>
    <row r="645" spans="7:7" s="2" customFormat="1" ht="15.75">
      <c r="G645" s="864" t="s">
        <v>836</v>
      </c>
    </row>
    <row r="646" spans="7:7" s="2" customFormat="1" ht="15.75">
      <c r="G646" s="864" t="s">
        <v>837</v>
      </c>
    </row>
    <row r="647" spans="7:7" s="2" customFormat="1" ht="15.75">
      <c r="G647" s="864" t="s">
        <v>838</v>
      </c>
    </row>
    <row r="648" spans="7:7" s="2" customFormat="1" ht="15.75">
      <c r="G648" s="864" t="s">
        <v>839</v>
      </c>
    </row>
    <row r="649" spans="7:7" s="2" customFormat="1" ht="15.75">
      <c r="G649" s="864" t="s">
        <v>1779</v>
      </c>
    </row>
    <row r="650" spans="7:7" s="2" customFormat="1" ht="15.75">
      <c r="G650" s="864" t="s">
        <v>840</v>
      </c>
    </row>
    <row r="651" spans="7:7" s="2" customFormat="1" ht="15.75">
      <c r="G651" s="864" t="s">
        <v>841</v>
      </c>
    </row>
    <row r="652" spans="7:7" s="2" customFormat="1" ht="15.75">
      <c r="G652" s="864" t="s">
        <v>842</v>
      </c>
    </row>
    <row r="653" spans="7:7" s="2" customFormat="1" ht="15.75">
      <c r="G653" s="864" t="s">
        <v>843</v>
      </c>
    </row>
    <row r="654" spans="7:7" s="2" customFormat="1" ht="15.75">
      <c r="G654" s="864" t="s">
        <v>844</v>
      </c>
    </row>
    <row r="655" spans="7:7" s="2" customFormat="1" ht="15.75">
      <c r="G655" s="864" t="s">
        <v>845</v>
      </c>
    </row>
    <row r="656" spans="7:7" s="2" customFormat="1" ht="15.75">
      <c r="G656" s="864" t="s">
        <v>846</v>
      </c>
    </row>
    <row r="657" spans="7:7" s="2" customFormat="1" ht="15.75">
      <c r="G657" s="864" t="s">
        <v>848</v>
      </c>
    </row>
    <row r="658" spans="7:7" s="2" customFormat="1" ht="15.75">
      <c r="G658" s="864" t="s">
        <v>849</v>
      </c>
    </row>
    <row r="659" spans="7:7" s="2" customFormat="1" ht="15.75">
      <c r="G659" s="864" t="s">
        <v>850</v>
      </c>
    </row>
    <row r="660" spans="7:7" s="2" customFormat="1" ht="15.75">
      <c r="G660" s="864" t="s">
        <v>1781</v>
      </c>
    </row>
    <row r="661" spans="7:7" s="2" customFormat="1" ht="15.75">
      <c r="G661" s="864" t="s">
        <v>1782</v>
      </c>
    </row>
    <row r="662" spans="7:7" s="2" customFormat="1" ht="15.75">
      <c r="G662" s="864" t="s">
        <v>1787</v>
      </c>
    </row>
    <row r="663" spans="7:7" s="2" customFormat="1" ht="15.75">
      <c r="G663" s="864" t="s">
        <v>851</v>
      </c>
    </row>
    <row r="664" spans="7:7" s="2" customFormat="1" ht="15.75">
      <c r="G664" s="864" t="s">
        <v>852</v>
      </c>
    </row>
    <row r="665" spans="7:7" s="2" customFormat="1" ht="15.75">
      <c r="G665" s="864" t="s">
        <v>853</v>
      </c>
    </row>
    <row r="666" spans="7:7" s="2" customFormat="1" ht="15.75">
      <c r="G666" s="864" t="s">
        <v>854</v>
      </c>
    </row>
    <row r="667" spans="7:7" s="2" customFormat="1" ht="15.75">
      <c r="G667" s="864" t="s">
        <v>855</v>
      </c>
    </row>
    <row r="668" spans="7:7" s="2" customFormat="1" ht="15.75">
      <c r="G668" s="864" t="s">
        <v>856</v>
      </c>
    </row>
    <row r="669" spans="7:7" s="2" customFormat="1" ht="15.75">
      <c r="G669" s="864" t="s">
        <v>857</v>
      </c>
    </row>
    <row r="670" spans="7:7" s="2" customFormat="1" ht="15.75">
      <c r="G670" s="864" t="s">
        <v>858</v>
      </c>
    </row>
    <row r="671" spans="7:7" s="2" customFormat="1" ht="15.75">
      <c r="G671" s="864" t="s">
        <v>859</v>
      </c>
    </row>
    <row r="672" spans="7:7" s="2" customFormat="1" ht="15.75">
      <c r="G672" s="864" t="s">
        <v>860</v>
      </c>
    </row>
    <row r="673" spans="7:7" s="2" customFormat="1" ht="15.75">
      <c r="G673" s="864" t="s">
        <v>861</v>
      </c>
    </row>
    <row r="674" spans="7:7" s="2" customFormat="1" ht="15.75">
      <c r="G674" s="864" t="s">
        <v>862</v>
      </c>
    </row>
    <row r="675" spans="7:7" s="2" customFormat="1" ht="15.75">
      <c r="G675" s="864" t="s">
        <v>863</v>
      </c>
    </row>
    <row r="676" spans="7:7" s="2" customFormat="1" ht="15.75">
      <c r="G676" s="864" t="s">
        <v>864</v>
      </c>
    </row>
    <row r="677" spans="7:7" s="2" customFormat="1" ht="15.75">
      <c r="G677" s="864" t="s">
        <v>865</v>
      </c>
    </row>
    <row r="678" spans="7:7" s="2" customFormat="1" ht="15.75">
      <c r="G678" s="864" t="s">
        <v>866</v>
      </c>
    </row>
    <row r="679" spans="7:7" s="2" customFormat="1" ht="15.75">
      <c r="G679" s="864" t="s">
        <v>867</v>
      </c>
    </row>
    <row r="680" spans="7:7" s="2" customFormat="1" ht="15.75">
      <c r="G680" s="864" t="s">
        <v>868</v>
      </c>
    </row>
    <row r="681" spans="7:7" s="2" customFormat="1" ht="15.75">
      <c r="G681" s="864" t="s">
        <v>869</v>
      </c>
    </row>
    <row r="682" spans="7:7" s="2" customFormat="1" ht="15.75">
      <c r="G682" s="864" t="s">
        <v>870</v>
      </c>
    </row>
    <row r="683" spans="7:7" s="2" customFormat="1" ht="15.75">
      <c r="G683" s="864" t="s">
        <v>871</v>
      </c>
    </row>
    <row r="684" spans="7:7" s="2" customFormat="1" ht="15.75">
      <c r="G684" s="864" t="s">
        <v>872</v>
      </c>
    </row>
    <row r="685" spans="7:7" s="2" customFormat="1" ht="15.75">
      <c r="G685" s="864" t="s">
        <v>873</v>
      </c>
    </row>
    <row r="686" spans="7:7" s="2" customFormat="1" ht="15.75">
      <c r="G686" s="864" t="s">
        <v>874</v>
      </c>
    </row>
    <row r="687" spans="7:7" s="2" customFormat="1" ht="15.75">
      <c r="G687" s="864" t="s">
        <v>875</v>
      </c>
    </row>
    <row r="688" spans="7:7" s="2" customFormat="1" ht="15.75">
      <c r="G688" s="864" t="s">
        <v>362</v>
      </c>
    </row>
    <row r="689" spans="7:7" s="2" customFormat="1" ht="15.75">
      <c r="G689" s="864" t="s">
        <v>877</v>
      </c>
    </row>
    <row r="690" spans="7:7" s="2" customFormat="1" ht="15.75">
      <c r="G690" s="864" t="s">
        <v>878</v>
      </c>
    </row>
    <row r="691" spans="7:7" s="2" customFormat="1" ht="15.75">
      <c r="G691" s="864" t="s">
        <v>1789</v>
      </c>
    </row>
    <row r="692" spans="7:7" s="2" customFormat="1" ht="15.75">
      <c r="G692" s="864" t="s">
        <v>879</v>
      </c>
    </row>
    <row r="693" spans="7:7" s="2" customFormat="1" ht="15.75">
      <c r="G693" s="864" t="s">
        <v>880</v>
      </c>
    </row>
    <row r="694" spans="7:7" s="2" customFormat="1" ht="15.75">
      <c r="G694" s="864" t="s">
        <v>881</v>
      </c>
    </row>
    <row r="695" spans="7:7" s="2" customFormat="1" ht="15.75">
      <c r="G695" s="864" t="s">
        <v>882</v>
      </c>
    </row>
    <row r="696" spans="7:7" s="2" customFormat="1" ht="15.75">
      <c r="G696" s="864" t="s">
        <v>1783</v>
      </c>
    </row>
    <row r="697" spans="7:7" s="2" customFormat="1" ht="15.75">
      <c r="G697" s="864" t="s">
        <v>883</v>
      </c>
    </row>
    <row r="698" spans="7:7" s="2" customFormat="1" ht="15.75">
      <c r="G698" s="864" t="s">
        <v>884</v>
      </c>
    </row>
    <row r="699" spans="7:7" s="2" customFormat="1" ht="15.75">
      <c r="G699" s="864" t="s">
        <v>885</v>
      </c>
    </row>
    <row r="700" spans="7:7" s="2" customFormat="1" ht="15.75">
      <c r="G700" s="864" t="s">
        <v>887</v>
      </c>
    </row>
    <row r="701" spans="7:7" s="2" customFormat="1" ht="15.75">
      <c r="G701" s="864" t="s">
        <v>888</v>
      </c>
    </row>
    <row r="702" spans="7:7" s="2" customFormat="1" ht="15.75">
      <c r="G702" s="864" t="s">
        <v>889</v>
      </c>
    </row>
    <row r="703" spans="7:7" s="2" customFormat="1" ht="15.75">
      <c r="G703" s="864" t="s">
        <v>890</v>
      </c>
    </row>
    <row r="704" spans="7:7" s="2" customFormat="1" ht="15.75">
      <c r="G704" s="864" t="s">
        <v>1790</v>
      </c>
    </row>
    <row r="705" spans="7:7" s="2" customFormat="1" ht="15.75">
      <c r="G705" s="864" t="s">
        <v>891</v>
      </c>
    </row>
    <row r="706" spans="7:7" s="2" customFormat="1" ht="15.75">
      <c r="G706" s="864" t="s">
        <v>892</v>
      </c>
    </row>
    <row r="707" spans="7:7" s="2" customFormat="1" ht="15.75">
      <c r="G707" s="864" t="s">
        <v>893</v>
      </c>
    </row>
    <row r="708" spans="7:7" s="2" customFormat="1" ht="15.75">
      <c r="G708" s="864" t="s">
        <v>894</v>
      </c>
    </row>
    <row r="709" spans="7:7" s="2" customFormat="1" ht="15.75">
      <c r="G709" s="864" t="s">
        <v>895</v>
      </c>
    </row>
    <row r="710" spans="7:7" s="2" customFormat="1" ht="15.75">
      <c r="G710" s="864" t="s">
        <v>367</v>
      </c>
    </row>
    <row r="711" spans="7:7" s="2" customFormat="1" ht="15.75">
      <c r="G711" s="864" t="s">
        <v>896</v>
      </c>
    </row>
    <row r="712" spans="7:7" s="2" customFormat="1" ht="15.75">
      <c r="G712" s="864" t="s">
        <v>897</v>
      </c>
    </row>
    <row r="713" spans="7:7" s="2" customFormat="1" ht="15.75">
      <c r="G713" s="864" t="s">
        <v>898</v>
      </c>
    </row>
    <row r="714" spans="7:7" s="2" customFormat="1" ht="15.75">
      <c r="G714" s="864" t="s">
        <v>899</v>
      </c>
    </row>
    <row r="715" spans="7:7" s="2" customFormat="1" ht="15.75">
      <c r="G715" s="864" t="s">
        <v>1785</v>
      </c>
    </row>
    <row r="716" spans="7:7" s="2" customFormat="1" ht="15.75">
      <c r="G716" s="864" t="s">
        <v>1786</v>
      </c>
    </row>
    <row r="717" spans="7:7" s="2" customFormat="1" ht="15.75">
      <c r="G717" s="864" t="s">
        <v>901</v>
      </c>
    </row>
    <row r="718" spans="7:7" s="2" customFormat="1" ht="15.75">
      <c r="G718" s="864" t="s">
        <v>902</v>
      </c>
    </row>
    <row r="719" spans="7:7" s="2" customFormat="1" ht="15.75">
      <c r="G719" s="864" t="s">
        <v>903</v>
      </c>
    </row>
    <row r="720" spans="7:7" s="2" customFormat="1" ht="15.75">
      <c r="G720" s="864" t="s">
        <v>371</v>
      </c>
    </row>
    <row r="721" spans="7:7" s="2" customFormat="1" ht="15.75">
      <c r="G721" s="864" t="s">
        <v>904</v>
      </c>
    </row>
    <row r="722" spans="7:7" s="2" customFormat="1" ht="15.75">
      <c r="G722" s="864" t="s">
        <v>905</v>
      </c>
    </row>
    <row r="723" spans="7:7" s="2" customFormat="1" ht="15.75">
      <c r="G723" s="864" t="s">
        <v>906</v>
      </c>
    </row>
    <row r="724" spans="7:7" s="2" customFormat="1" ht="15.75">
      <c r="G724" s="864" t="s">
        <v>907</v>
      </c>
    </row>
    <row r="725" spans="7:7" s="2" customFormat="1" ht="15.75">
      <c r="G725" s="864" t="s">
        <v>908</v>
      </c>
    </row>
    <row r="726" spans="7:7" s="2" customFormat="1" ht="15.75">
      <c r="G726" s="864" t="s">
        <v>909</v>
      </c>
    </row>
    <row r="727" spans="7:7" s="2" customFormat="1" ht="15.75">
      <c r="G727" s="864" t="s">
        <v>910</v>
      </c>
    </row>
    <row r="728" spans="7:7" s="2" customFormat="1" ht="15.75">
      <c r="G728" s="864" t="s">
        <v>911</v>
      </c>
    </row>
    <row r="729" spans="7:7" s="2" customFormat="1" ht="15.75">
      <c r="G729" s="864" t="s">
        <v>912</v>
      </c>
    </row>
    <row r="730" spans="7:7" s="2" customFormat="1" ht="15.75">
      <c r="G730" s="864" t="s">
        <v>913</v>
      </c>
    </row>
    <row r="731" spans="7:7" s="2" customFormat="1" ht="15.75">
      <c r="G731" s="864" t="s">
        <v>914</v>
      </c>
    </row>
    <row r="732" spans="7:7" s="2" customFormat="1" ht="15.75">
      <c r="G732" s="864" t="s">
        <v>915</v>
      </c>
    </row>
    <row r="733" spans="7:7" s="2" customFormat="1" ht="15.75">
      <c r="G733" s="864" t="s">
        <v>916</v>
      </c>
    </row>
    <row r="734" spans="7:7" s="2" customFormat="1" ht="15.75">
      <c r="G734" s="864" t="s">
        <v>917</v>
      </c>
    </row>
    <row r="735" spans="7:7" s="2" customFormat="1" ht="15.75">
      <c r="G735" s="864" t="s">
        <v>918</v>
      </c>
    </row>
    <row r="736" spans="7:7" s="2" customFormat="1" ht="15.75">
      <c r="G736" s="864" t="s">
        <v>919</v>
      </c>
    </row>
    <row r="737" spans="7:7" s="2" customFormat="1" ht="15.75">
      <c r="G737" s="864" t="s">
        <v>920</v>
      </c>
    </row>
    <row r="738" spans="7:7" s="2" customFormat="1" ht="15.75">
      <c r="G738" s="864" t="s">
        <v>921</v>
      </c>
    </row>
    <row r="739" spans="7:7" s="2" customFormat="1" ht="15.75">
      <c r="G739" s="864" t="s">
        <v>922</v>
      </c>
    </row>
    <row r="740" spans="7:7" s="2" customFormat="1" ht="15.75">
      <c r="G740" s="864" t="s">
        <v>923</v>
      </c>
    </row>
    <row r="741" spans="7:7" s="2" customFormat="1" ht="15.75">
      <c r="G741" s="864" t="s">
        <v>924</v>
      </c>
    </row>
    <row r="742" spans="7:7" s="2" customFormat="1" ht="15.75">
      <c r="G742" s="864" t="s">
        <v>925</v>
      </c>
    </row>
    <row r="743" spans="7:7" s="2" customFormat="1" ht="15.75">
      <c r="G743" s="864" t="s">
        <v>926</v>
      </c>
    </row>
    <row r="744" spans="7:7" s="2" customFormat="1" ht="15.75">
      <c r="G744" s="864" t="s">
        <v>927</v>
      </c>
    </row>
    <row r="745" spans="7:7" s="2" customFormat="1" ht="15.75">
      <c r="G745" s="864" t="s">
        <v>928</v>
      </c>
    </row>
    <row r="746" spans="7:7" s="2" customFormat="1" ht="15.75">
      <c r="G746" s="864" t="s">
        <v>929</v>
      </c>
    </row>
    <row r="747" spans="7:7" s="2" customFormat="1" ht="15.75">
      <c r="G747" s="864" t="s">
        <v>930</v>
      </c>
    </row>
    <row r="748" spans="7:7" s="2" customFormat="1" ht="15.75">
      <c r="G748" s="864" t="s">
        <v>931</v>
      </c>
    </row>
    <row r="749" spans="7:7" s="2" customFormat="1" ht="15.75">
      <c r="G749" s="864" t="s">
        <v>932</v>
      </c>
    </row>
    <row r="750" spans="7:7" s="2" customFormat="1" ht="15.75">
      <c r="G750" s="864" t="s">
        <v>933</v>
      </c>
    </row>
    <row r="751" spans="7:7" s="2" customFormat="1" ht="15.75">
      <c r="G751" s="864" t="s">
        <v>934</v>
      </c>
    </row>
    <row r="752" spans="7:7" s="2" customFormat="1" ht="15.75">
      <c r="G752" s="864" t="s">
        <v>935</v>
      </c>
    </row>
    <row r="753" spans="7:7" s="2" customFormat="1" ht="15.75">
      <c r="G753" s="864" t="s">
        <v>936</v>
      </c>
    </row>
    <row r="754" spans="7:7" s="2" customFormat="1" ht="15.75">
      <c r="G754" s="864" t="s">
        <v>937</v>
      </c>
    </row>
    <row r="755" spans="7:7" s="2" customFormat="1" ht="15.75">
      <c r="G755" s="864" t="s">
        <v>938</v>
      </c>
    </row>
    <row r="756" spans="7:7" s="2" customFormat="1" ht="15.75">
      <c r="G756" s="864" t="s">
        <v>1788</v>
      </c>
    </row>
    <row r="757" spans="7:7" s="2" customFormat="1" ht="15.75">
      <c r="G757" s="864" t="s">
        <v>939</v>
      </c>
    </row>
    <row r="758" spans="7:7" s="2" customFormat="1" ht="15.75">
      <c r="G758" s="864" t="s">
        <v>940</v>
      </c>
    </row>
    <row r="759" spans="7:7" s="2" customFormat="1" ht="15.75">
      <c r="G759" s="864" t="s">
        <v>941</v>
      </c>
    </row>
    <row r="760" spans="7:7" s="2" customFormat="1" ht="15.75">
      <c r="G760" s="864" t="s">
        <v>942</v>
      </c>
    </row>
    <row r="761" spans="7:7" s="2" customFormat="1" ht="15.75">
      <c r="G761" s="864" t="s">
        <v>943</v>
      </c>
    </row>
    <row r="762" spans="7:7" s="2" customFormat="1" ht="15.75">
      <c r="G762" s="864" t="s">
        <v>944</v>
      </c>
    </row>
    <row r="763" spans="7:7" s="2" customFormat="1" ht="15.75">
      <c r="G763" s="864" t="s">
        <v>945</v>
      </c>
    </row>
    <row r="764" spans="7:7" s="2" customFormat="1" ht="15.75">
      <c r="G764" s="864" t="s">
        <v>946</v>
      </c>
    </row>
    <row r="765" spans="7:7" s="2" customFormat="1" ht="15.75">
      <c r="G765" s="864" t="s">
        <v>947</v>
      </c>
    </row>
    <row r="766" spans="7:7" s="2" customFormat="1" ht="15.75">
      <c r="G766" s="864" t="s">
        <v>948</v>
      </c>
    </row>
    <row r="767" spans="7:7" s="2" customFormat="1" ht="15.75">
      <c r="G767" s="864" t="s">
        <v>949</v>
      </c>
    </row>
    <row r="768" spans="7:7" s="2" customFormat="1" ht="15.75">
      <c r="G768" s="864" t="s">
        <v>950</v>
      </c>
    </row>
    <row r="769" spans="7:7" s="2" customFormat="1" ht="15.75">
      <c r="G769" s="864" t="s">
        <v>951</v>
      </c>
    </row>
    <row r="770" spans="7:7" s="2" customFormat="1" ht="15.75">
      <c r="G770" s="864" t="s">
        <v>952</v>
      </c>
    </row>
    <row r="771" spans="7:7" s="2" customFormat="1" ht="15.75">
      <c r="G771" s="864" t="s">
        <v>953</v>
      </c>
    </row>
    <row r="772" spans="7:7" s="2" customFormat="1" ht="15.75">
      <c r="G772" s="864" t="s">
        <v>954</v>
      </c>
    </row>
    <row r="773" spans="7:7" s="2" customFormat="1" ht="15.75">
      <c r="G773" s="864" t="s">
        <v>955</v>
      </c>
    </row>
    <row r="774" spans="7:7" s="2" customFormat="1" ht="15.75">
      <c r="G774" s="864" t="s">
        <v>956</v>
      </c>
    </row>
    <row r="775" spans="7:7" s="2" customFormat="1" ht="15.75">
      <c r="G775" s="864" t="s">
        <v>957</v>
      </c>
    </row>
    <row r="776" spans="7:7" s="2" customFormat="1" ht="15.75">
      <c r="G776" s="864" t="s">
        <v>958</v>
      </c>
    </row>
    <row r="777" spans="7:7" s="2" customFormat="1" ht="15.75">
      <c r="G777" s="864" t="s">
        <v>959</v>
      </c>
    </row>
    <row r="778" spans="7:7" s="2" customFormat="1" ht="15.75">
      <c r="G778" s="864" t="s">
        <v>960</v>
      </c>
    </row>
    <row r="779" spans="7:7" s="2" customFormat="1" ht="15.75">
      <c r="G779" s="864" t="s">
        <v>961</v>
      </c>
    </row>
    <row r="780" spans="7:7" s="2" customFormat="1" ht="15.75">
      <c r="G780" s="864" t="s">
        <v>962</v>
      </c>
    </row>
    <row r="781" spans="7:7" s="2" customFormat="1" ht="15.75">
      <c r="G781" s="864" t="s">
        <v>1791</v>
      </c>
    </row>
    <row r="782" spans="7:7" s="2" customFormat="1" ht="15.75">
      <c r="G782" s="864" t="s">
        <v>963</v>
      </c>
    </row>
    <row r="783" spans="7:7" s="2" customFormat="1" ht="15.75">
      <c r="G783" s="864" t="s">
        <v>1799</v>
      </c>
    </row>
    <row r="784" spans="7:7" s="2" customFormat="1" ht="15.75">
      <c r="G784" s="864" t="s">
        <v>964</v>
      </c>
    </row>
    <row r="785" spans="7:7" s="2" customFormat="1" ht="15.75">
      <c r="G785" s="864" t="s">
        <v>966</v>
      </c>
    </row>
    <row r="786" spans="7:7" s="2" customFormat="1" ht="15.75">
      <c r="G786" s="864" t="s">
        <v>967</v>
      </c>
    </row>
    <row r="787" spans="7:7" s="2" customFormat="1" ht="15.75">
      <c r="G787" s="864" t="s">
        <v>1792</v>
      </c>
    </row>
    <row r="788" spans="7:7" s="2" customFormat="1" ht="15.75">
      <c r="G788" s="864" t="s">
        <v>1793</v>
      </c>
    </row>
    <row r="789" spans="7:7" s="2" customFormat="1" ht="15.75">
      <c r="G789" s="864" t="s">
        <v>968</v>
      </c>
    </row>
    <row r="790" spans="7:7" s="2" customFormat="1" ht="15.75">
      <c r="G790" s="864" t="s">
        <v>969</v>
      </c>
    </row>
    <row r="791" spans="7:7" s="2" customFormat="1" ht="15.75">
      <c r="G791" s="864" t="s">
        <v>970</v>
      </c>
    </row>
    <row r="792" spans="7:7" s="2" customFormat="1" ht="15.75">
      <c r="G792" s="864" t="s">
        <v>971</v>
      </c>
    </row>
    <row r="793" spans="7:7" s="2" customFormat="1" ht="15.75">
      <c r="G793" s="864" t="s">
        <v>972</v>
      </c>
    </row>
    <row r="794" spans="7:7" s="2" customFormat="1" ht="15.75">
      <c r="G794" s="864" t="s">
        <v>973</v>
      </c>
    </row>
    <row r="795" spans="7:7" s="2" customFormat="1" ht="15.75">
      <c r="G795" s="864" t="s">
        <v>974</v>
      </c>
    </row>
    <row r="796" spans="7:7" s="2" customFormat="1" ht="15.75">
      <c r="G796" s="864" t="s">
        <v>975</v>
      </c>
    </row>
    <row r="797" spans="7:7" s="2" customFormat="1" ht="15.75">
      <c r="G797" s="864" t="s">
        <v>976</v>
      </c>
    </row>
    <row r="798" spans="7:7" s="2" customFormat="1" ht="15.75">
      <c r="G798" s="864" t="s">
        <v>977</v>
      </c>
    </row>
    <row r="799" spans="7:7" s="2" customFormat="1" ht="15.75">
      <c r="G799" s="864" t="s">
        <v>978</v>
      </c>
    </row>
    <row r="800" spans="7:7" s="2" customFormat="1" ht="15.75">
      <c r="G800" s="864" t="s">
        <v>979</v>
      </c>
    </row>
    <row r="801" spans="7:7" s="2" customFormat="1" ht="15.75">
      <c r="G801" s="864" t="s">
        <v>980</v>
      </c>
    </row>
    <row r="802" spans="7:7" s="2" customFormat="1" ht="15.75">
      <c r="G802" s="864" t="s">
        <v>395</v>
      </c>
    </row>
    <row r="803" spans="7:7" s="2" customFormat="1" ht="15.75">
      <c r="G803" s="864" t="s">
        <v>981</v>
      </c>
    </row>
    <row r="804" spans="7:7" s="2" customFormat="1" ht="15.75">
      <c r="G804" s="864" t="s">
        <v>982</v>
      </c>
    </row>
    <row r="805" spans="7:7" s="2" customFormat="1" ht="15.75">
      <c r="G805" s="864" t="s">
        <v>983</v>
      </c>
    </row>
    <row r="806" spans="7:7" s="2" customFormat="1" ht="15.75">
      <c r="G806" s="864" t="s">
        <v>1794</v>
      </c>
    </row>
    <row r="807" spans="7:7" s="2" customFormat="1" ht="15.75">
      <c r="G807" s="864" t="s">
        <v>984</v>
      </c>
    </row>
    <row r="808" spans="7:7" s="2" customFormat="1" ht="15.75">
      <c r="G808" s="864" t="s">
        <v>985</v>
      </c>
    </row>
    <row r="809" spans="7:7" s="2" customFormat="1" ht="15.75">
      <c r="G809" s="864" t="s">
        <v>986</v>
      </c>
    </row>
    <row r="810" spans="7:7" s="2" customFormat="1" ht="15.75">
      <c r="G810" s="864" t="s">
        <v>987</v>
      </c>
    </row>
    <row r="811" spans="7:7" s="2" customFormat="1" ht="15.75">
      <c r="G811" s="864" t="s">
        <v>988</v>
      </c>
    </row>
    <row r="812" spans="7:7" s="2" customFormat="1" ht="15.75">
      <c r="G812" s="864" t="s">
        <v>989</v>
      </c>
    </row>
    <row r="813" spans="7:7" s="2" customFormat="1" ht="15.75">
      <c r="G813" s="864" t="s">
        <v>990</v>
      </c>
    </row>
    <row r="814" spans="7:7" s="2" customFormat="1" ht="15.75">
      <c r="G814" s="864" t="s">
        <v>991</v>
      </c>
    </row>
    <row r="815" spans="7:7" s="2" customFormat="1" ht="15.75">
      <c r="G815" s="864" t="s">
        <v>992</v>
      </c>
    </row>
    <row r="816" spans="7:7" s="2" customFormat="1" ht="15.75">
      <c r="G816" s="864" t="s">
        <v>993</v>
      </c>
    </row>
    <row r="817" spans="7:7" s="2" customFormat="1" ht="15.75">
      <c r="G817" s="864" t="s">
        <v>994</v>
      </c>
    </row>
    <row r="818" spans="7:7" s="2" customFormat="1" ht="15.75">
      <c r="G818" s="864" t="s">
        <v>995</v>
      </c>
    </row>
    <row r="819" spans="7:7" s="2" customFormat="1" ht="15.75">
      <c r="G819" s="864" t="s">
        <v>996</v>
      </c>
    </row>
    <row r="820" spans="7:7" s="2" customFormat="1" ht="15.75">
      <c r="G820" s="864" t="s">
        <v>997</v>
      </c>
    </row>
    <row r="821" spans="7:7" s="2" customFormat="1" ht="15.75">
      <c r="G821" s="864" t="s">
        <v>998</v>
      </c>
    </row>
    <row r="822" spans="7:7" s="2" customFormat="1" ht="15.75">
      <c r="G822" s="864" t="s">
        <v>1801</v>
      </c>
    </row>
    <row r="823" spans="7:7" s="2" customFormat="1" ht="15.75">
      <c r="G823" s="864" t="s">
        <v>999</v>
      </c>
    </row>
    <row r="824" spans="7:7" s="2" customFormat="1" ht="15.75">
      <c r="G824" s="864" t="s">
        <v>1000</v>
      </c>
    </row>
    <row r="825" spans="7:7" s="2" customFormat="1" ht="15.75">
      <c r="G825" s="864" t="s">
        <v>1001</v>
      </c>
    </row>
    <row r="826" spans="7:7" s="2" customFormat="1" ht="15.75">
      <c r="G826" s="864" t="s">
        <v>1002</v>
      </c>
    </row>
    <row r="827" spans="7:7" s="2" customFormat="1" ht="15.75">
      <c r="G827" s="864" t="s">
        <v>1003</v>
      </c>
    </row>
    <row r="828" spans="7:7" s="2" customFormat="1" ht="15.75">
      <c r="G828" s="864" t="s">
        <v>1004</v>
      </c>
    </row>
    <row r="829" spans="7:7" s="2" customFormat="1" ht="15.75">
      <c r="G829" s="864" t="s">
        <v>1005</v>
      </c>
    </row>
    <row r="830" spans="7:7" s="2" customFormat="1" ht="15.75">
      <c r="G830" s="864" t="s">
        <v>1006</v>
      </c>
    </row>
    <row r="831" spans="7:7" s="2" customFormat="1" ht="15.75">
      <c r="G831" s="864" t="s">
        <v>1795</v>
      </c>
    </row>
    <row r="832" spans="7:7" s="2" customFormat="1" ht="15.75">
      <c r="G832" s="864" t="s">
        <v>1007</v>
      </c>
    </row>
    <row r="833" spans="7:7" s="2" customFormat="1" ht="15.75">
      <c r="G833" s="864" t="s">
        <v>1009</v>
      </c>
    </row>
    <row r="834" spans="7:7" s="2" customFormat="1" ht="15.75">
      <c r="G834" s="864" t="s">
        <v>1010</v>
      </c>
    </row>
    <row r="835" spans="7:7" s="2" customFormat="1" ht="15.75">
      <c r="G835" s="864" t="s">
        <v>406</v>
      </c>
    </row>
    <row r="836" spans="7:7" s="2" customFormat="1" ht="15.75">
      <c r="G836" s="864" t="s">
        <v>1011</v>
      </c>
    </row>
    <row r="837" spans="7:7" s="2" customFormat="1" ht="15.75">
      <c r="G837" s="864" t="s">
        <v>1012</v>
      </c>
    </row>
    <row r="838" spans="7:7" s="2" customFormat="1" ht="15.75">
      <c r="G838" s="864" t="s">
        <v>1013</v>
      </c>
    </row>
    <row r="839" spans="7:7" s="2" customFormat="1" ht="15.75">
      <c r="G839" s="864" t="s">
        <v>1014</v>
      </c>
    </row>
    <row r="840" spans="7:7" s="2" customFormat="1" ht="15.75">
      <c r="G840" s="864" t="s">
        <v>1796</v>
      </c>
    </row>
    <row r="841" spans="7:7" s="2" customFormat="1" ht="15.75">
      <c r="G841" s="864" t="s">
        <v>1015</v>
      </c>
    </row>
    <row r="842" spans="7:7" s="2" customFormat="1" ht="15.75">
      <c r="G842" s="864" t="s">
        <v>1016</v>
      </c>
    </row>
    <row r="843" spans="7:7" s="2" customFormat="1" ht="15.75">
      <c r="G843" s="864" t="s">
        <v>1017</v>
      </c>
    </row>
    <row r="844" spans="7:7" s="2" customFormat="1" ht="15.75">
      <c r="G844" s="864" t="s">
        <v>1018</v>
      </c>
    </row>
    <row r="845" spans="7:7" s="2" customFormat="1" ht="15.75">
      <c r="G845" s="864" t="s">
        <v>1019</v>
      </c>
    </row>
    <row r="846" spans="7:7" s="2" customFormat="1" ht="15.75">
      <c r="G846" s="864" t="s">
        <v>1020</v>
      </c>
    </row>
    <row r="847" spans="7:7" s="2" customFormat="1" ht="15.75">
      <c r="G847" s="864" t="s">
        <v>1021</v>
      </c>
    </row>
    <row r="848" spans="7:7" s="2" customFormat="1" ht="15.75">
      <c r="G848" s="864" t="s">
        <v>1022</v>
      </c>
    </row>
    <row r="849" spans="7:7" s="2" customFormat="1" ht="15.75">
      <c r="G849" s="865" t="s">
        <v>1797</v>
      </c>
    </row>
    <row r="850" spans="7:7" s="2" customFormat="1" ht="15.75">
      <c r="G850" s="2" t="s">
        <v>1023</v>
      </c>
    </row>
    <row r="851" spans="7:7" s="2" customFormat="1" ht="15.75">
      <c r="G851" s="2" t="s">
        <v>1024</v>
      </c>
    </row>
    <row r="852" spans="7:7" s="2" customFormat="1" ht="15.75">
      <c r="G852" s="2" t="s">
        <v>1025</v>
      </c>
    </row>
    <row r="853" spans="7:7" s="2" customFormat="1" ht="15.75">
      <c r="G853" s="2" t="s">
        <v>1026</v>
      </c>
    </row>
    <row r="854" spans="7:7" s="2" customFormat="1" ht="15.75">
      <c r="G854" s="2" t="s">
        <v>1027</v>
      </c>
    </row>
    <row r="855" spans="7:7" s="2" customFormat="1" ht="15.75">
      <c r="G855" s="2" t="s">
        <v>1798</v>
      </c>
    </row>
    <row r="856" spans="7:7" s="2" customFormat="1" ht="15.75">
      <c r="G856" s="2" t="s">
        <v>412</v>
      </c>
    </row>
    <row r="857" spans="7:7" s="2" customFormat="1" ht="15.75">
      <c r="G857" s="2" t="s">
        <v>1028</v>
      </c>
    </row>
    <row r="858" spans="7:7" s="2" customFormat="1" ht="15.75">
      <c r="G858" s="2" t="s">
        <v>1029</v>
      </c>
    </row>
    <row r="859" spans="7:7" s="2" customFormat="1" ht="15.75">
      <c r="G859" s="2" t="s">
        <v>1030</v>
      </c>
    </row>
    <row r="860" spans="7:7" s="2" customFormat="1" ht="15.75">
      <c r="G860" s="2" t="s">
        <v>1031</v>
      </c>
    </row>
    <row r="861" spans="7:7" s="2" customFormat="1" ht="15.75">
      <c r="G861" s="2" t="s">
        <v>1032</v>
      </c>
    </row>
    <row r="862" spans="7:7" s="2" customFormat="1" ht="15.75">
      <c r="G862" s="2" t="s">
        <v>1033</v>
      </c>
    </row>
    <row r="863" spans="7:7" s="2" customFormat="1" ht="15.75">
      <c r="G863" s="2" t="s">
        <v>1034</v>
      </c>
    </row>
    <row r="864" spans="7:7" s="2" customFormat="1" ht="15.75">
      <c r="G864" s="2" t="s">
        <v>1035</v>
      </c>
    </row>
    <row r="865" spans="7:7" s="2" customFormat="1" ht="15.75">
      <c r="G865" s="2" t="s">
        <v>1036</v>
      </c>
    </row>
    <row r="866" spans="7:7" s="2" customFormat="1" ht="15.75">
      <c r="G866" s="2" t="s">
        <v>1037</v>
      </c>
    </row>
    <row r="867" spans="7:7" s="2" customFormat="1" ht="15.75">
      <c r="G867" s="2" t="s">
        <v>1038</v>
      </c>
    </row>
    <row r="868" spans="7:7" s="2" customFormat="1" ht="15.75">
      <c r="G868" s="2" t="s">
        <v>1039</v>
      </c>
    </row>
    <row r="869" spans="7:7" s="2" customFormat="1" ht="15.75">
      <c r="G869" s="2" t="s">
        <v>1040</v>
      </c>
    </row>
    <row r="870" spans="7:7" s="2" customFormat="1" ht="15.75">
      <c r="G870" s="2" t="s">
        <v>1041</v>
      </c>
    </row>
    <row r="871" spans="7:7" s="2" customFormat="1" ht="15.75">
      <c r="G871" s="2" t="s">
        <v>1042</v>
      </c>
    </row>
    <row r="872" spans="7:7" s="2" customFormat="1" ht="15.75">
      <c r="G872" s="2" t="s">
        <v>1043</v>
      </c>
    </row>
    <row r="873" spans="7:7" s="2" customFormat="1" ht="15.75">
      <c r="G873" s="2" t="s">
        <v>417</v>
      </c>
    </row>
    <row r="874" spans="7:7" s="2" customFormat="1" ht="15.75">
      <c r="G874" s="2" t="s">
        <v>1044</v>
      </c>
    </row>
    <row r="875" spans="7:7" s="2" customFormat="1" ht="15.75">
      <c r="G875" s="2" t="s">
        <v>1045</v>
      </c>
    </row>
    <row r="876" spans="7:7" s="2" customFormat="1" ht="15.75">
      <c r="G876" s="2" t="s">
        <v>1046</v>
      </c>
    </row>
    <row r="877" spans="7:7" s="2" customFormat="1" ht="15.75">
      <c r="G877" s="2" t="s">
        <v>1047</v>
      </c>
    </row>
    <row r="878" spans="7:7" s="2" customFormat="1" ht="15.75">
      <c r="G878" s="2" t="s">
        <v>1048</v>
      </c>
    </row>
    <row r="879" spans="7:7" s="2" customFormat="1" ht="15.75">
      <c r="G879" s="2" t="s">
        <v>1049</v>
      </c>
    </row>
    <row r="880" spans="7:7" s="2" customFormat="1" ht="15.75">
      <c r="G880" s="2" t="s">
        <v>1050</v>
      </c>
    </row>
    <row r="881" spans="7:7" s="2" customFormat="1" ht="15.75">
      <c r="G881" s="2" t="s">
        <v>1051</v>
      </c>
    </row>
    <row r="882" spans="7:7" s="2" customFormat="1" ht="15.75">
      <c r="G882" s="2" t="s">
        <v>1052</v>
      </c>
    </row>
    <row r="883" spans="7:7" s="2" customFormat="1" ht="15.75">
      <c r="G883" s="2" t="s">
        <v>1809</v>
      </c>
    </row>
    <row r="884" spans="7:7" s="2" customFormat="1" ht="15.75">
      <c r="G884" s="2" t="s">
        <v>1053</v>
      </c>
    </row>
    <row r="885" spans="7:7" s="2" customFormat="1" ht="15.75">
      <c r="G885" s="2" t="s">
        <v>1054</v>
      </c>
    </row>
    <row r="886" spans="7:7" s="2" customFormat="1" ht="15.75">
      <c r="G886" s="2" t="s">
        <v>1055</v>
      </c>
    </row>
    <row r="887" spans="7:7" s="2" customFormat="1" ht="15.75">
      <c r="G887" s="2" t="s">
        <v>1056</v>
      </c>
    </row>
    <row r="888" spans="7:7" s="2" customFormat="1" ht="15.75">
      <c r="G888" s="2" t="s">
        <v>1057</v>
      </c>
    </row>
    <row r="889" spans="7:7" s="2" customFormat="1" ht="15.75">
      <c r="G889" s="2" t="s">
        <v>1058</v>
      </c>
    </row>
    <row r="890" spans="7:7" s="2" customFormat="1" ht="15.75">
      <c r="G890" s="2" t="s">
        <v>1059</v>
      </c>
    </row>
    <row r="891" spans="7:7" s="2" customFormat="1" ht="15.75">
      <c r="G891" s="2" t="s">
        <v>1060</v>
      </c>
    </row>
    <row r="892" spans="7:7" s="2" customFormat="1" ht="15.75">
      <c r="G892" s="2" t="s">
        <v>1800</v>
      </c>
    </row>
    <row r="893" spans="7:7" s="2" customFormat="1" ht="15.75">
      <c r="G893" s="2" t="s">
        <v>1061</v>
      </c>
    </row>
    <row r="894" spans="7:7" s="2" customFormat="1" ht="15.75">
      <c r="G894" s="2" t="s">
        <v>1062</v>
      </c>
    </row>
    <row r="895" spans="7:7" s="2" customFormat="1" ht="15.75">
      <c r="G895" s="2" t="s">
        <v>1063</v>
      </c>
    </row>
    <row r="896" spans="7:7" s="2" customFormat="1" ht="15.75">
      <c r="G896" s="2" t="s">
        <v>1064</v>
      </c>
    </row>
    <row r="897" spans="7:7" s="2" customFormat="1" ht="15.75">
      <c r="G897" s="2" t="s">
        <v>1065</v>
      </c>
    </row>
    <row r="898" spans="7:7" s="2" customFormat="1" ht="15.75">
      <c r="G898" s="2" t="s">
        <v>1066</v>
      </c>
    </row>
    <row r="899" spans="7:7" s="2" customFormat="1" ht="15.75">
      <c r="G899" s="2" t="s">
        <v>1067</v>
      </c>
    </row>
    <row r="900" spans="7:7" s="2" customFormat="1" ht="15.75">
      <c r="G900" s="2" t="s">
        <v>1068</v>
      </c>
    </row>
    <row r="901" spans="7:7" s="2" customFormat="1" ht="15.75">
      <c r="G901" s="2" t="s">
        <v>1069</v>
      </c>
    </row>
    <row r="902" spans="7:7" s="2" customFormat="1" ht="15.75">
      <c r="G902" s="2" t="s">
        <v>1070</v>
      </c>
    </row>
    <row r="903" spans="7:7" s="2" customFormat="1" ht="15.75">
      <c r="G903" s="2" t="s">
        <v>1802</v>
      </c>
    </row>
    <row r="904" spans="7:7" s="2" customFormat="1" ht="15.75">
      <c r="G904" s="2" t="s">
        <v>1071</v>
      </c>
    </row>
    <row r="905" spans="7:7" s="2" customFormat="1" ht="15.75">
      <c r="G905" s="2" t="s">
        <v>1072</v>
      </c>
    </row>
    <row r="906" spans="7:7" s="2" customFormat="1" ht="15.75">
      <c r="G906" s="2" t="s">
        <v>1073</v>
      </c>
    </row>
    <row r="907" spans="7:7" s="2" customFormat="1" ht="15.75">
      <c r="G907" s="2" t="s">
        <v>1074</v>
      </c>
    </row>
    <row r="908" spans="7:7" s="2" customFormat="1" ht="15.75">
      <c r="G908" s="2" t="s">
        <v>1075</v>
      </c>
    </row>
    <row r="909" spans="7:7" s="2" customFormat="1" ht="15.75">
      <c r="G909" s="2" t="s">
        <v>1076</v>
      </c>
    </row>
    <row r="910" spans="7:7" s="2" customFormat="1" ht="15.75">
      <c r="G910" s="2" t="s">
        <v>1077</v>
      </c>
    </row>
    <row r="911" spans="7:7" s="2" customFormat="1" ht="15.75">
      <c r="G911" s="2" t="s">
        <v>1078</v>
      </c>
    </row>
    <row r="912" spans="7:7" s="2" customFormat="1" ht="15.75">
      <c r="G912" s="2" t="s">
        <v>1079</v>
      </c>
    </row>
    <row r="913" spans="7:7" s="2" customFormat="1" ht="15.75">
      <c r="G913" s="2" t="s">
        <v>1080</v>
      </c>
    </row>
    <row r="914" spans="7:7" s="2" customFormat="1" ht="15.75">
      <c r="G914" s="2" t="s">
        <v>1081</v>
      </c>
    </row>
    <row r="915" spans="7:7" s="2" customFormat="1" ht="15.75">
      <c r="G915" s="2" t="s">
        <v>1803</v>
      </c>
    </row>
    <row r="916" spans="7:7" s="2" customFormat="1" ht="15.75">
      <c r="G916" s="2" t="s">
        <v>1804</v>
      </c>
    </row>
    <row r="917" spans="7:7" s="2" customFormat="1" ht="15.75">
      <c r="G917" s="2" t="s">
        <v>1082</v>
      </c>
    </row>
    <row r="918" spans="7:7" s="2" customFormat="1" ht="15.75">
      <c r="G918" s="2" t="s">
        <v>1083</v>
      </c>
    </row>
    <row r="919" spans="7:7" s="2" customFormat="1" ht="15.75">
      <c r="G919" s="2" t="s">
        <v>428</v>
      </c>
    </row>
    <row r="920" spans="7:7" s="2" customFormat="1" ht="15.75">
      <c r="G920" s="2" t="s">
        <v>1084</v>
      </c>
    </row>
    <row r="921" spans="7:7" s="2" customFormat="1" ht="15.75">
      <c r="G921" s="2" t="s">
        <v>1085</v>
      </c>
    </row>
    <row r="922" spans="7:7" s="2" customFormat="1" ht="15.75">
      <c r="G922" s="2" t="s">
        <v>1815</v>
      </c>
    </row>
    <row r="923" spans="7:7" s="2" customFormat="1" ht="15.75">
      <c r="G923" s="2" t="s">
        <v>1086</v>
      </c>
    </row>
    <row r="924" spans="7:7" s="2" customFormat="1" ht="15.75">
      <c r="G924" s="2" t="s">
        <v>1087</v>
      </c>
    </row>
    <row r="925" spans="7:7" s="2" customFormat="1" ht="15.75">
      <c r="G925" s="2" t="s">
        <v>1088</v>
      </c>
    </row>
    <row r="926" spans="7:7" s="2" customFormat="1" ht="15.75">
      <c r="G926" s="2" t="s">
        <v>1089</v>
      </c>
    </row>
    <row r="927" spans="7:7" s="2" customFormat="1" ht="15.75">
      <c r="G927" s="2" t="s">
        <v>1090</v>
      </c>
    </row>
    <row r="928" spans="7:7" s="2" customFormat="1" ht="15.75">
      <c r="G928" s="2" t="s">
        <v>1091</v>
      </c>
    </row>
    <row r="929" spans="7:7" s="2" customFormat="1" ht="15.75">
      <c r="G929" s="2" t="s">
        <v>1092</v>
      </c>
    </row>
    <row r="930" spans="7:7" s="2" customFormat="1" ht="15.75">
      <c r="G930" s="2" t="s">
        <v>1093</v>
      </c>
    </row>
    <row r="931" spans="7:7" s="2" customFormat="1" ht="15.75">
      <c r="G931" s="2" t="s">
        <v>1094</v>
      </c>
    </row>
    <row r="932" spans="7:7" s="2" customFormat="1" ht="15.75">
      <c r="G932" s="2" t="s">
        <v>1095</v>
      </c>
    </row>
    <row r="933" spans="7:7" s="2" customFormat="1" ht="15.75">
      <c r="G933" s="2" t="s">
        <v>436</v>
      </c>
    </row>
    <row r="934" spans="7:7" s="2" customFormat="1" ht="15.75">
      <c r="G934" s="2" t="s">
        <v>1096</v>
      </c>
    </row>
    <row r="935" spans="7:7" s="2" customFormat="1" ht="15.75">
      <c r="G935" s="2" t="s">
        <v>1097</v>
      </c>
    </row>
    <row r="936" spans="7:7" s="2" customFormat="1" ht="15.75">
      <c r="G936" s="2" t="s">
        <v>1098</v>
      </c>
    </row>
    <row r="937" spans="7:7" s="2" customFormat="1" ht="15.75">
      <c r="G937" s="2" t="s">
        <v>438</v>
      </c>
    </row>
    <row r="938" spans="7:7" s="2" customFormat="1" ht="15.75">
      <c r="G938" s="2" t="s">
        <v>1099</v>
      </c>
    </row>
    <row r="939" spans="7:7" s="2" customFormat="1" ht="15.75">
      <c r="G939" s="2" t="s">
        <v>1100</v>
      </c>
    </row>
    <row r="940" spans="7:7" s="2" customFormat="1" ht="15.75">
      <c r="G940" s="2" t="s">
        <v>1101</v>
      </c>
    </row>
    <row r="941" spans="7:7" s="2" customFormat="1" ht="15.75">
      <c r="G941" s="2" t="s">
        <v>1102</v>
      </c>
    </row>
    <row r="942" spans="7:7" s="2" customFormat="1" ht="15.75">
      <c r="G942" s="2" t="s">
        <v>1103</v>
      </c>
    </row>
    <row r="943" spans="7:7" s="2" customFormat="1" ht="15.75">
      <c r="G943" s="2" t="s">
        <v>1104</v>
      </c>
    </row>
    <row r="944" spans="7:7" s="2" customFormat="1" ht="15.75">
      <c r="G944" s="2" t="s">
        <v>1105</v>
      </c>
    </row>
    <row r="945" spans="7:7" s="2" customFormat="1" ht="15.75">
      <c r="G945" s="2" t="s">
        <v>1106</v>
      </c>
    </row>
    <row r="946" spans="7:7" s="2" customFormat="1" ht="15.75">
      <c r="G946" s="2" t="s">
        <v>1816</v>
      </c>
    </row>
    <row r="947" spans="7:7" s="2" customFormat="1" ht="15.75">
      <c r="G947" s="2" t="s">
        <v>1107</v>
      </c>
    </row>
    <row r="948" spans="7:7" s="2" customFormat="1" ht="15.75">
      <c r="G948" s="2" t="s">
        <v>1108</v>
      </c>
    </row>
    <row r="949" spans="7:7" s="2" customFormat="1" ht="15.75">
      <c r="G949" s="2" t="s">
        <v>1805</v>
      </c>
    </row>
    <row r="950" spans="7:7" s="2" customFormat="1" ht="15.75">
      <c r="G950" s="2" t="s">
        <v>442</v>
      </c>
    </row>
    <row r="951" spans="7:7" s="2" customFormat="1" ht="15.75">
      <c r="G951" s="2" t="s">
        <v>1109</v>
      </c>
    </row>
    <row r="952" spans="7:7" s="2" customFormat="1" ht="15.75">
      <c r="G952" s="2" t="s">
        <v>1110</v>
      </c>
    </row>
    <row r="953" spans="7:7" s="2" customFormat="1" ht="15.75">
      <c r="G953" s="2" t="s">
        <v>1111</v>
      </c>
    </row>
    <row r="954" spans="7:7" s="2" customFormat="1" ht="15.75">
      <c r="G954" s="2" t="s">
        <v>1112</v>
      </c>
    </row>
    <row r="955" spans="7:7" s="2" customFormat="1" ht="15.75">
      <c r="G955" s="2" t="s">
        <v>1113</v>
      </c>
    </row>
    <row r="956" spans="7:7" s="2" customFormat="1" ht="15.75">
      <c r="G956" s="2" t="s">
        <v>1114</v>
      </c>
    </row>
    <row r="957" spans="7:7" s="2" customFormat="1" ht="15.75">
      <c r="G957" s="2" t="s">
        <v>1820</v>
      </c>
    </row>
    <row r="958" spans="7:7" s="2" customFormat="1" ht="15.75">
      <c r="G958" s="2" t="s">
        <v>1115</v>
      </c>
    </row>
    <row r="959" spans="7:7" s="2" customFormat="1" ht="15.75">
      <c r="G959" s="2" t="s">
        <v>1116</v>
      </c>
    </row>
    <row r="960" spans="7:7" s="2" customFormat="1" ht="15.75">
      <c r="G960" s="2" t="s">
        <v>1117</v>
      </c>
    </row>
    <row r="961" spans="7:7" s="2" customFormat="1" ht="15.75">
      <c r="G961" s="2" t="s">
        <v>1819</v>
      </c>
    </row>
    <row r="962" spans="7:7" s="2" customFormat="1" ht="15.75">
      <c r="G962" s="2" t="s">
        <v>1118</v>
      </c>
    </row>
    <row r="963" spans="7:7" s="2" customFormat="1" ht="15.75">
      <c r="G963" s="2" t="s">
        <v>1119</v>
      </c>
    </row>
    <row r="964" spans="7:7" s="2" customFormat="1" ht="15.75">
      <c r="G964" s="2" t="s">
        <v>1806</v>
      </c>
    </row>
    <row r="965" spans="7:7" s="2" customFormat="1" ht="15.75">
      <c r="G965" s="2" t="s">
        <v>1807</v>
      </c>
    </row>
    <row r="966" spans="7:7" s="2" customFormat="1" ht="15.75">
      <c r="G966" s="2" t="s">
        <v>1808</v>
      </c>
    </row>
    <row r="967" spans="7:7" s="2" customFormat="1" ht="15.75">
      <c r="G967" s="2" t="s">
        <v>1121</v>
      </c>
    </row>
    <row r="968" spans="7:7" s="2" customFormat="1" ht="15.75">
      <c r="G968" s="2" t="s">
        <v>1122</v>
      </c>
    </row>
    <row r="969" spans="7:7" s="2" customFormat="1" ht="15.75">
      <c r="G969" s="2" t="s">
        <v>1123</v>
      </c>
    </row>
    <row r="970" spans="7:7" s="2" customFormat="1" ht="15.75">
      <c r="G970" s="2" t="s">
        <v>1124</v>
      </c>
    </row>
    <row r="971" spans="7:7" s="2" customFormat="1" ht="15.75">
      <c r="G971" s="2" t="s">
        <v>449</v>
      </c>
    </row>
    <row r="972" spans="7:7" s="2" customFormat="1" ht="15.75">
      <c r="G972" s="2" t="s">
        <v>1810</v>
      </c>
    </row>
    <row r="973" spans="7:7" s="2" customFormat="1" ht="15.75">
      <c r="G973" s="2" t="s">
        <v>1811</v>
      </c>
    </row>
    <row r="974" spans="7:7" s="2" customFormat="1" ht="15.75">
      <c r="G974" s="2" t="s">
        <v>1812</v>
      </c>
    </row>
    <row r="975" spans="7:7" s="2" customFormat="1" ht="15.75">
      <c r="G975" s="2" t="s">
        <v>1125</v>
      </c>
    </row>
    <row r="976" spans="7:7" s="2" customFormat="1" ht="15.75">
      <c r="G976" s="2" t="s">
        <v>1126</v>
      </c>
    </row>
    <row r="977" spans="7:7" s="2" customFormat="1" ht="15.75">
      <c r="G977" s="2" t="s">
        <v>1468</v>
      </c>
    </row>
    <row r="978" spans="7:7" s="2" customFormat="1" ht="15.75">
      <c r="G978" s="2" t="s">
        <v>1127</v>
      </c>
    </row>
    <row r="979" spans="7:7" s="2" customFormat="1" ht="15.75">
      <c r="G979" s="2" t="s">
        <v>1128</v>
      </c>
    </row>
    <row r="980" spans="7:7" s="2" customFormat="1" ht="15.75">
      <c r="G980" s="2" t="s">
        <v>1129</v>
      </c>
    </row>
    <row r="981" spans="7:7" s="2" customFormat="1" ht="15.75">
      <c r="G981" s="2" t="s">
        <v>1821</v>
      </c>
    </row>
    <row r="982" spans="7:7" s="2" customFormat="1" ht="15.75">
      <c r="G982" s="2" t="s">
        <v>1130</v>
      </c>
    </row>
    <row r="983" spans="7:7" s="2" customFormat="1" ht="15.75">
      <c r="G983" s="2" t="s">
        <v>1131</v>
      </c>
    </row>
    <row r="984" spans="7:7" s="2" customFormat="1" ht="15.75">
      <c r="G984" s="2" t="s">
        <v>1132</v>
      </c>
    </row>
    <row r="985" spans="7:7" s="2" customFormat="1" ht="15.75">
      <c r="G985" s="2" t="s">
        <v>1133</v>
      </c>
    </row>
    <row r="986" spans="7:7" s="2" customFormat="1" ht="15.75">
      <c r="G986" s="2" t="s">
        <v>461</v>
      </c>
    </row>
    <row r="987" spans="7:7" s="2" customFormat="1" ht="15.75">
      <c r="G987" s="2" t="s">
        <v>1134</v>
      </c>
    </row>
    <row r="988" spans="7:7" s="2" customFormat="1" ht="15.75">
      <c r="G988" s="2" t="s">
        <v>1135</v>
      </c>
    </row>
    <row r="989" spans="7:7" s="2" customFormat="1" ht="15.75">
      <c r="G989" s="2" t="s">
        <v>1136</v>
      </c>
    </row>
    <row r="990" spans="7:7" s="2" customFormat="1" ht="15.75">
      <c r="G990" s="2" t="s">
        <v>1137</v>
      </c>
    </row>
    <row r="991" spans="7:7" s="2" customFormat="1" ht="15.75">
      <c r="G991" s="2" t="s">
        <v>1138</v>
      </c>
    </row>
    <row r="992" spans="7:7" s="2" customFormat="1" ht="15.75">
      <c r="G992" s="2" t="s">
        <v>1139</v>
      </c>
    </row>
    <row r="993" spans="7:7" s="2" customFormat="1" ht="15.75">
      <c r="G993" s="2" t="s">
        <v>1822</v>
      </c>
    </row>
    <row r="994" spans="7:7" s="2" customFormat="1" ht="15.75">
      <c r="G994" s="2" t="s">
        <v>1140</v>
      </c>
    </row>
    <row r="995" spans="7:7" s="2" customFormat="1" ht="15.75">
      <c r="G995" s="2" t="s">
        <v>465</v>
      </c>
    </row>
    <row r="996" spans="7:7" s="2" customFormat="1" ht="15.75">
      <c r="G996" s="2" t="s">
        <v>1141</v>
      </c>
    </row>
    <row r="997" spans="7:7" s="2" customFormat="1" ht="15.75">
      <c r="G997" s="2" t="s">
        <v>1813</v>
      </c>
    </row>
    <row r="998" spans="7:7" s="2" customFormat="1" ht="15.75">
      <c r="G998" s="2" t="s">
        <v>1814</v>
      </c>
    </row>
    <row r="999" spans="7:7" s="2" customFormat="1" ht="15.75">
      <c r="G999" s="2" t="s">
        <v>1142</v>
      </c>
    </row>
    <row r="1000" spans="7:7" s="2" customFormat="1" ht="15.75">
      <c r="G1000" s="2" t="s">
        <v>1143</v>
      </c>
    </row>
    <row r="1001" spans="7:7" s="2" customFormat="1" ht="15.75">
      <c r="G1001" s="2" t="s">
        <v>1144</v>
      </c>
    </row>
    <row r="1002" spans="7:7" s="2" customFormat="1" ht="15.75">
      <c r="G1002" s="2" t="s">
        <v>1145</v>
      </c>
    </row>
    <row r="1003" spans="7:7" s="2" customFormat="1" ht="15.75">
      <c r="G1003" s="2" t="s">
        <v>1146</v>
      </c>
    </row>
    <row r="1004" spans="7:7" s="2" customFormat="1" ht="15.75">
      <c r="G1004" s="2" t="s">
        <v>1147</v>
      </c>
    </row>
    <row r="1005" spans="7:7" s="2" customFormat="1" ht="15.75">
      <c r="G1005" s="2" t="s">
        <v>1148</v>
      </c>
    </row>
    <row r="1006" spans="7:7" s="2" customFormat="1" ht="15.75">
      <c r="G1006" s="2" t="s">
        <v>1149</v>
      </c>
    </row>
    <row r="1007" spans="7:7" s="2" customFormat="1" ht="15.75">
      <c r="G1007" s="2" t="s">
        <v>1150</v>
      </c>
    </row>
    <row r="1008" spans="7:7" s="2" customFormat="1" ht="15.75">
      <c r="G1008" s="2" t="s">
        <v>1151</v>
      </c>
    </row>
    <row r="1009" spans="7:7" s="2" customFormat="1" ht="15.75">
      <c r="G1009" s="2" t="s">
        <v>1152</v>
      </c>
    </row>
    <row r="1010" spans="7:7" s="2" customFormat="1" ht="15.75">
      <c r="G1010" s="2" t="s">
        <v>1153</v>
      </c>
    </row>
    <row r="1011" spans="7:7" s="2" customFormat="1" ht="15.75">
      <c r="G1011" s="2" t="s">
        <v>1154</v>
      </c>
    </row>
    <row r="1012" spans="7:7" s="2" customFormat="1" ht="15.75">
      <c r="G1012" s="2" t="s">
        <v>1155</v>
      </c>
    </row>
    <row r="1013" spans="7:7" s="2" customFormat="1" ht="15.75">
      <c r="G1013" s="2" t="s">
        <v>1156</v>
      </c>
    </row>
    <row r="1014" spans="7:7" s="2" customFormat="1" ht="15.75">
      <c r="G1014" s="2" t="s">
        <v>1157</v>
      </c>
    </row>
    <row r="1015" spans="7:7" s="2" customFormat="1" ht="15.75">
      <c r="G1015" s="2" t="s">
        <v>1158</v>
      </c>
    </row>
    <row r="1016" spans="7:7" s="2" customFormat="1" ht="15.75">
      <c r="G1016" s="2" t="s">
        <v>1159</v>
      </c>
    </row>
    <row r="1017" spans="7:7" s="2" customFormat="1" ht="15.75">
      <c r="G1017" s="2" t="s">
        <v>1160</v>
      </c>
    </row>
    <row r="1018" spans="7:7" s="2" customFormat="1" ht="15.75">
      <c r="G1018" s="2" t="s">
        <v>1161</v>
      </c>
    </row>
    <row r="1019" spans="7:7" s="2" customFormat="1" ht="15.75">
      <c r="G1019" s="2" t="s">
        <v>1162</v>
      </c>
    </row>
    <row r="1020" spans="7:7" s="2" customFormat="1" ht="15.75">
      <c r="G1020" s="2" t="s">
        <v>1163</v>
      </c>
    </row>
    <row r="1021" spans="7:7" s="2" customFormat="1" ht="15.75">
      <c r="G1021" s="2" t="s">
        <v>1164</v>
      </c>
    </row>
    <row r="1022" spans="7:7" s="2" customFormat="1" ht="15.75">
      <c r="G1022" s="2" t="s">
        <v>1165</v>
      </c>
    </row>
    <row r="1023" spans="7:7" s="2" customFormat="1" ht="15.75">
      <c r="G1023" s="2" t="s">
        <v>472</v>
      </c>
    </row>
    <row r="1024" spans="7:7" s="2" customFormat="1" ht="15.75">
      <c r="G1024" s="2" t="s">
        <v>1166</v>
      </c>
    </row>
    <row r="1025" spans="7:7" s="2" customFormat="1" ht="15.75">
      <c r="G1025" s="2" t="s">
        <v>1167</v>
      </c>
    </row>
    <row r="1026" spans="7:7" s="2" customFormat="1" ht="15.75">
      <c r="G1026" s="2" t="s">
        <v>1168</v>
      </c>
    </row>
    <row r="1027" spans="7:7" s="2" customFormat="1" ht="15.75">
      <c r="G1027" s="2" t="s">
        <v>1169</v>
      </c>
    </row>
    <row r="1028" spans="7:7" s="2" customFormat="1" ht="15.75">
      <c r="G1028" s="2" t="s">
        <v>1170</v>
      </c>
    </row>
    <row r="1029" spans="7:7" s="2" customFormat="1" ht="15.75">
      <c r="G1029" s="2" t="s">
        <v>1171</v>
      </c>
    </row>
    <row r="1030" spans="7:7" s="2" customFormat="1" ht="15.75">
      <c r="G1030" s="2" t="s">
        <v>1172</v>
      </c>
    </row>
    <row r="1031" spans="7:7" s="2" customFormat="1" ht="15.75">
      <c r="G1031" s="2" t="s">
        <v>1173</v>
      </c>
    </row>
    <row r="1032" spans="7:7" s="2" customFormat="1" ht="15.75">
      <c r="G1032" s="2" t="s">
        <v>1174</v>
      </c>
    </row>
    <row r="1033" spans="7:7" s="2" customFormat="1" ht="15.75">
      <c r="G1033" s="2" t="s">
        <v>1175</v>
      </c>
    </row>
    <row r="1034" spans="7:7" s="2" customFormat="1" ht="15.75">
      <c r="G1034" s="2" t="s">
        <v>1176</v>
      </c>
    </row>
    <row r="1035" spans="7:7" s="2" customFormat="1" ht="15.75">
      <c r="G1035" s="2" t="s">
        <v>1177</v>
      </c>
    </row>
    <row r="1036" spans="7:7" s="2" customFormat="1" ht="15.75">
      <c r="G1036" s="2" t="s">
        <v>1823</v>
      </c>
    </row>
    <row r="1037" spans="7:7" s="2" customFormat="1" ht="15.75">
      <c r="G1037" s="2" t="s">
        <v>1178</v>
      </c>
    </row>
    <row r="1038" spans="7:7" s="2" customFormat="1" ht="15.75">
      <c r="G1038" s="2" t="s">
        <v>1179</v>
      </c>
    </row>
    <row r="1039" spans="7:7" s="2" customFormat="1" ht="15.75">
      <c r="G1039" s="2" t="s">
        <v>1180</v>
      </c>
    </row>
    <row r="1040" spans="7:7" s="2" customFormat="1" ht="15.75">
      <c r="G1040" s="2" t="s">
        <v>1817</v>
      </c>
    </row>
    <row r="1041" spans="7:7" s="2" customFormat="1" ht="15.75">
      <c r="G1041" s="2" t="s">
        <v>1182</v>
      </c>
    </row>
    <row r="1042" spans="7:7" s="2" customFormat="1" ht="15.75">
      <c r="G1042" s="2" t="s">
        <v>1183</v>
      </c>
    </row>
    <row r="1043" spans="7:7" s="2" customFormat="1" ht="15.75">
      <c r="G1043" s="2" t="s">
        <v>1184</v>
      </c>
    </row>
    <row r="1044" spans="7:7" s="2" customFormat="1" ht="15.75">
      <c r="G1044" s="2" t="s">
        <v>1185</v>
      </c>
    </row>
    <row r="1045" spans="7:7" s="2" customFormat="1" ht="15.75">
      <c r="G1045" s="2" t="s">
        <v>1186</v>
      </c>
    </row>
    <row r="1046" spans="7:7" s="2" customFormat="1" ht="15.75">
      <c r="G1046" s="2" t="s">
        <v>1818</v>
      </c>
    </row>
    <row r="1047" spans="7:7" s="2" customFormat="1" ht="15.75">
      <c r="G1047" s="2" t="s">
        <v>1187</v>
      </c>
    </row>
    <row r="1048" spans="7:7" s="2" customFormat="1" ht="15.75">
      <c r="G1048" s="2" t="s">
        <v>1188</v>
      </c>
    </row>
    <row r="1049" spans="7:7" s="2" customFormat="1" ht="15.75">
      <c r="G1049" s="2" t="s">
        <v>1189</v>
      </c>
    </row>
    <row r="1050" spans="7:7" s="2" customFormat="1" ht="15.75">
      <c r="G1050" s="2" t="s">
        <v>1190</v>
      </c>
    </row>
    <row r="1051" spans="7:7" s="2" customFormat="1" ht="15.75">
      <c r="G1051" s="2" t="s">
        <v>1824</v>
      </c>
    </row>
    <row r="1052" spans="7:7" s="2" customFormat="1" ht="15.75">
      <c r="G1052" s="2" t="s">
        <v>1191</v>
      </c>
    </row>
    <row r="1053" spans="7:7" s="2" customFormat="1" ht="15.75">
      <c r="G1053" s="2" t="s">
        <v>1192</v>
      </c>
    </row>
    <row r="1054" spans="7:7" s="2" customFormat="1" ht="15.75">
      <c r="G1054" s="2" t="s">
        <v>1193</v>
      </c>
    </row>
    <row r="1055" spans="7:7" s="2" customFormat="1" ht="15.75">
      <c r="G1055" s="2" t="s">
        <v>491</v>
      </c>
    </row>
    <row r="1056" spans="7:7" s="2" customFormat="1" ht="15.75">
      <c r="G1056" s="2" t="s">
        <v>1194</v>
      </c>
    </row>
    <row r="1057" spans="7:7" ht="15.75">
      <c r="G1057" s="2" t="s">
        <v>1195</v>
      </c>
    </row>
  </sheetData>
  <sheetProtection algorithmName="SHA-512" hashValue="gezL0ZBuhM6zHv2dYbYAPySDoPUqm8c3iGennzQNuPZzs7jxzqHqKBUxs+OyER27PcUyNMdF9t07V1dZMNvbLw==" saltValue="effG1LrfXRRjnNeJQr3Qcw==" spinCount="100000" sheet="1" objects="1" scenarios="1"/>
  <mergeCells count="2">
    <mergeCell ref="L13:L15"/>
    <mergeCell ref="J12:P12"/>
  </mergeCells>
  <conditionalFormatting sqref="G291 G1 G3:G289">
    <cfRule type="duplicateValues" dxfId="7" priority="3"/>
  </conditionalFormatting>
  <conditionalFormatting sqref="G291:G316 G318:G848">
    <cfRule type="duplicateValues" dxfId="6" priority="2"/>
  </conditionalFormatting>
  <conditionalFormatting sqref="G1 G3:G280">
    <cfRule type="duplicateValues" dxfId="5" priority="82"/>
  </conditionalFormatting>
  <conditionalFormatting sqref="G1 G3:G294">
    <cfRule type="duplicateValues" dxfId="4" priority="85"/>
  </conditionalFormatting>
  <pageMargins left="0.7" right="0.7" top="0.75" bottom="0.75" header="0.3" footer="0.3"/>
  <pageSetup scale="88" orientation="portrait" horizontalDpi="1200" verticalDpi="1200" r:id="rId1"/>
  <headerFooter>
    <oddFooter>&amp;R&amp;8Last Updated June 2025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8F7D4"/>
    <pageSetUpPr fitToPage="1"/>
  </sheetPr>
  <dimension ref="C1:AH56"/>
  <sheetViews>
    <sheetView tabSelected="1" zoomScaleNormal="100" workbookViewId="0">
      <selection activeCell="H10" sqref="H10:K10"/>
    </sheetView>
  </sheetViews>
  <sheetFormatPr defaultColWidth="9.140625" defaultRowHeight="15.75"/>
  <cols>
    <col min="1" max="3" width="3.140625" style="2" customWidth="1"/>
    <col min="4" max="4" width="2.85546875" style="2" customWidth="1"/>
    <col min="5" max="5" width="1.42578125" style="2" customWidth="1"/>
    <col min="6" max="6" width="2.140625" style="2" customWidth="1"/>
    <col min="7" max="7" width="14.28515625" style="2" customWidth="1"/>
    <col min="8" max="8" width="6.5703125" style="2" customWidth="1"/>
    <col min="9" max="9" width="8.7109375" style="2" customWidth="1"/>
    <col min="10" max="10" width="2.85546875" style="2" customWidth="1"/>
    <col min="11" max="11" width="8" style="2" customWidth="1"/>
    <col min="12" max="12" width="8.7109375" style="2" customWidth="1"/>
    <col min="13" max="13" width="9.140625" style="2"/>
    <col min="14" max="14" width="6.85546875" style="2" customWidth="1"/>
    <col min="15" max="15" width="12" style="2" customWidth="1"/>
    <col min="16" max="16" width="3.7109375" style="2" customWidth="1"/>
    <col min="17" max="17" width="10.140625" style="2" customWidth="1"/>
    <col min="18" max="18" width="10.5703125" style="2" customWidth="1"/>
    <col min="19" max="20" width="3.140625" style="2" customWidth="1"/>
    <col min="21" max="22" width="9.140625" style="2" customWidth="1"/>
    <col min="23" max="23" width="9.140625" style="866" customWidth="1"/>
    <col min="24" max="33" width="9.140625" style="2" customWidth="1"/>
    <col min="34" max="34" width="12.28515625" style="2" customWidth="1"/>
    <col min="35" max="36" width="9.140625" style="2" customWidth="1"/>
    <col min="37" max="256" width="9.140625" style="2"/>
    <col min="257" max="259" width="3.140625" style="2" customWidth="1"/>
    <col min="260" max="260" width="2.85546875" style="2" customWidth="1"/>
    <col min="261" max="261" width="1.42578125" style="2" customWidth="1"/>
    <col min="262" max="262" width="2.140625" style="2" customWidth="1"/>
    <col min="263" max="263" width="14.28515625" style="2" customWidth="1"/>
    <col min="264" max="264" width="6.5703125" style="2" customWidth="1"/>
    <col min="265" max="265" width="8.7109375" style="2" customWidth="1"/>
    <col min="266" max="266" width="2.85546875" style="2" customWidth="1"/>
    <col min="267" max="267" width="8" style="2" customWidth="1"/>
    <col min="268" max="268" width="8.7109375" style="2" customWidth="1"/>
    <col min="269" max="269" width="9.140625" style="2"/>
    <col min="270" max="270" width="6.85546875" style="2" customWidth="1"/>
    <col min="271" max="271" width="12" style="2" customWidth="1"/>
    <col min="272" max="272" width="3.7109375" style="2" customWidth="1"/>
    <col min="273" max="273" width="10.140625" style="2" customWidth="1"/>
    <col min="274" max="274" width="10.5703125" style="2" customWidth="1"/>
    <col min="275" max="276" width="3.140625" style="2" customWidth="1"/>
    <col min="277" max="290" width="0" style="2" hidden="1" customWidth="1"/>
    <col min="291" max="512" width="9.140625" style="2"/>
    <col min="513" max="515" width="3.140625" style="2" customWidth="1"/>
    <col min="516" max="516" width="2.85546875" style="2" customWidth="1"/>
    <col min="517" max="517" width="1.42578125" style="2" customWidth="1"/>
    <col min="518" max="518" width="2.140625" style="2" customWidth="1"/>
    <col min="519" max="519" width="14.28515625" style="2" customWidth="1"/>
    <col min="520" max="520" width="6.5703125" style="2" customWidth="1"/>
    <col min="521" max="521" width="8.7109375" style="2" customWidth="1"/>
    <col min="522" max="522" width="2.85546875" style="2" customWidth="1"/>
    <col min="523" max="523" width="8" style="2" customWidth="1"/>
    <col min="524" max="524" width="8.7109375" style="2" customWidth="1"/>
    <col min="525" max="525" width="9.140625" style="2"/>
    <col min="526" max="526" width="6.85546875" style="2" customWidth="1"/>
    <col min="527" max="527" width="12" style="2" customWidth="1"/>
    <col min="528" max="528" width="3.7109375" style="2" customWidth="1"/>
    <col min="529" max="529" width="10.140625" style="2" customWidth="1"/>
    <col min="530" max="530" width="10.5703125" style="2" customWidth="1"/>
    <col min="531" max="532" width="3.140625" style="2" customWidth="1"/>
    <col min="533" max="546" width="0" style="2" hidden="1" customWidth="1"/>
    <col min="547" max="768" width="9.140625" style="2"/>
    <col min="769" max="771" width="3.140625" style="2" customWidth="1"/>
    <col min="772" max="772" width="2.85546875" style="2" customWidth="1"/>
    <col min="773" max="773" width="1.42578125" style="2" customWidth="1"/>
    <col min="774" max="774" width="2.140625" style="2" customWidth="1"/>
    <col min="775" max="775" width="14.28515625" style="2" customWidth="1"/>
    <col min="776" max="776" width="6.5703125" style="2" customWidth="1"/>
    <col min="777" max="777" width="8.7109375" style="2" customWidth="1"/>
    <col min="778" max="778" width="2.85546875" style="2" customWidth="1"/>
    <col min="779" max="779" width="8" style="2" customWidth="1"/>
    <col min="780" max="780" width="8.7109375" style="2" customWidth="1"/>
    <col min="781" max="781" width="9.140625" style="2"/>
    <col min="782" max="782" width="6.85546875" style="2" customWidth="1"/>
    <col min="783" max="783" width="12" style="2" customWidth="1"/>
    <col min="784" max="784" width="3.7109375" style="2" customWidth="1"/>
    <col min="785" max="785" width="10.140625" style="2" customWidth="1"/>
    <col min="786" max="786" width="10.5703125" style="2" customWidth="1"/>
    <col min="787" max="788" width="3.140625" style="2" customWidth="1"/>
    <col min="789" max="802" width="0" style="2" hidden="1" customWidth="1"/>
    <col min="803" max="1024" width="9.140625" style="2"/>
    <col min="1025" max="1027" width="3.140625" style="2" customWidth="1"/>
    <col min="1028" max="1028" width="2.85546875" style="2" customWidth="1"/>
    <col min="1029" max="1029" width="1.42578125" style="2" customWidth="1"/>
    <col min="1030" max="1030" width="2.140625" style="2" customWidth="1"/>
    <col min="1031" max="1031" width="14.28515625" style="2" customWidth="1"/>
    <col min="1032" max="1032" width="6.5703125" style="2" customWidth="1"/>
    <col min="1033" max="1033" width="8.7109375" style="2" customWidth="1"/>
    <col min="1034" max="1034" width="2.85546875" style="2" customWidth="1"/>
    <col min="1035" max="1035" width="8" style="2" customWidth="1"/>
    <col min="1036" max="1036" width="8.7109375" style="2" customWidth="1"/>
    <col min="1037" max="1037" width="9.140625" style="2"/>
    <col min="1038" max="1038" width="6.85546875" style="2" customWidth="1"/>
    <col min="1039" max="1039" width="12" style="2" customWidth="1"/>
    <col min="1040" max="1040" width="3.7109375" style="2" customWidth="1"/>
    <col min="1041" max="1041" width="10.140625" style="2" customWidth="1"/>
    <col min="1042" max="1042" width="10.5703125" style="2" customWidth="1"/>
    <col min="1043" max="1044" width="3.140625" style="2" customWidth="1"/>
    <col min="1045" max="1058" width="0" style="2" hidden="1" customWidth="1"/>
    <col min="1059" max="1280" width="9.140625" style="2"/>
    <col min="1281" max="1283" width="3.140625" style="2" customWidth="1"/>
    <col min="1284" max="1284" width="2.85546875" style="2" customWidth="1"/>
    <col min="1285" max="1285" width="1.42578125" style="2" customWidth="1"/>
    <col min="1286" max="1286" width="2.140625" style="2" customWidth="1"/>
    <col min="1287" max="1287" width="14.28515625" style="2" customWidth="1"/>
    <col min="1288" max="1288" width="6.5703125" style="2" customWidth="1"/>
    <col min="1289" max="1289" width="8.7109375" style="2" customWidth="1"/>
    <col min="1290" max="1290" width="2.85546875" style="2" customWidth="1"/>
    <col min="1291" max="1291" width="8" style="2" customWidth="1"/>
    <col min="1292" max="1292" width="8.7109375" style="2" customWidth="1"/>
    <col min="1293" max="1293" width="9.140625" style="2"/>
    <col min="1294" max="1294" width="6.85546875" style="2" customWidth="1"/>
    <col min="1295" max="1295" width="12" style="2" customWidth="1"/>
    <col min="1296" max="1296" width="3.7109375" style="2" customWidth="1"/>
    <col min="1297" max="1297" width="10.140625" style="2" customWidth="1"/>
    <col min="1298" max="1298" width="10.5703125" style="2" customWidth="1"/>
    <col min="1299" max="1300" width="3.140625" style="2" customWidth="1"/>
    <col min="1301" max="1314" width="0" style="2" hidden="1" customWidth="1"/>
    <col min="1315" max="1536" width="9.140625" style="2"/>
    <col min="1537" max="1539" width="3.140625" style="2" customWidth="1"/>
    <col min="1540" max="1540" width="2.85546875" style="2" customWidth="1"/>
    <col min="1541" max="1541" width="1.42578125" style="2" customWidth="1"/>
    <col min="1542" max="1542" width="2.140625" style="2" customWidth="1"/>
    <col min="1543" max="1543" width="14.28515625" style="2" customWidth="1"/>
    <col min="1544" max="1544" width="6.5703125" style="2" customWidth="1"/>
    <col min="1545" max="1545" width="8.7109375" style="2" customWidth="1"/>
    <col min="1546" max="1546" width="2.85546875" style="2" customWidth="1"/>
    <col min="1547" max="1547" width="8" style="2" customWidth="1"/>
    <col min="1548" max="1548" width="8.7109375" style="2" customWidth="1"/>
    <col min="1549" max="1549" width="9.140625" style="2"/>
    <col min="1550" max="1550" width="6.85546875" style="2" customWidth="1"/>
    <col min="1551" max="1551" width="12" style="2" customWidth="1"/>
    <col min="1552" max="1552" width="3.7109375" style="2" customWidth="1"/>
    <col min="1553" max="1553" width="10.140625" style="2" customWidth="1"/>
    <col min="1554" max="1554" width="10.5703125" style="2" customWidth="1"/>
    <col min="1555" max="1556" width="3.140625" style="2" customWidth="1"/>
    <col min="1557" max="1570" width="0" style="2" hidden="1" customWidth="1"/>
    <col min="1571" max="1792" width="9.140625" style="2"/>
    <col min="1793" max="1795" width="3.140625" style="2" customWidth="1"/>
    <col min="1796" max="1796" width="2.85546875" style="2" customWidth="1"/>
    <col min="1797" max="1797" width="1.42578125" style="2" customWidth="1"/>
    <col min="1798" max="1798" width="2.140625" style="2" customWidth="1"/>
    <col min="1799" max="1799" width="14.28515625" style="2" customWidth="1"/>
    <col min="1800" max="1800" width="6.5703125" style="2" customWidth="1"/>
    <col min="1801" max="1801" width="8.7109375" style="2" customWidth="1"/>
    <col min="1802" max="1802" width="2.85546875" style="2" customWidth="1"/>
    <col min="1803" max="1803" width="8" style="2" customWidth="1"/>
    <col min="1804" max="1804" width="8.7109375" style="2" customWidth="1"/>
    <col min="1805" max="1805" width="9.140625" style="2"/>
    <col min="1806" max="1806" width="6.85546875" style="2" customWidth="1"/>
    <col min="1807" max="1807" width="12" style="2" customWidth="1"/>
    <col min="1808" max="1808" width="3.7109375" style="2" customWidth="1"/>
    <col min="1809" max="1809" width="10.140625" style="2" customWidth="1"/>
    <col min="1810" max="1810" width="10.5703125" style="2" customWidth="1"/>
    <col min="1811" max="1812" width="3.140625" style="2" customWidth="1"/>
    <col min="1813" max="1826" width="0" style="2" hidden="1" customWidth="1"/>
    <col min="1827" max="2048" width="9.140625" style="2"/>
    <col min="2049" max="2051" width="3.140625" style="2" customWidth="1"/>
    <col min="2052" max="2052" width="2.85546875" style="2" customWidth="1"/>
    <col min="2053" max="2053" width="1.42578125" style="2" customWidth="1"/>
    <col min="2054" max="2054" width="2.140625" style="2" customWidth="1"/>
    <col min="2055" max="2055" width="14.28515625" style="2" customWidth="1"/>
    <col min="2056" max="2056" width="6.5703125" style="2" customWidth="1"/>
    <col min="2057" max="2057" width="8.7109375" style="2" customWidth="1"/>
    <col min="2058" max="2058" width="2.85546875" style="2" customWidth="1"/>
    <col min="2059" max="2059" width="8" style="2" customWidth="1"/>
    <col min="2060" max="2060" width="8.7109375" style="2" customWidth="1"/>
    <col min="2061" max="2061" width="9.140625" style="2"/>
    <col min="2062" max="2062" width="6.85546875" style="2" customWidth="1"/>
    <col min="2063" max="2063" width="12" style="2" customWidth="1"/>
    <col min="2064" max="2064" width="3.7109375" style="2" customWidth="1"/>
    <col min="2065" max="2065" width="10.140625" style="2" customWidth="1"/>
    <col min="2066" max="2066" width="10.5703125" style="2" customWidth="1"/>
    <col min="2067" max="2068" width="3.140625" style="2" customWidth="1"/>
    <col min="2069" max="2082" width="0" style="2" hidden="1" customWidth="1"/>
    <col min="2083" max="2304" width="9.140625" style="2"/>
    <col min="2305" max="2307" width="3.140625" style="2" customWidth="1"/>
    <col min="2308" max="2308" width="2.85546875" style="2" customWidth="1"/>
    <col min="2309" max="2309" width="1.42578125" style="2" customWidth="1"/>
    <col min="2310" max="2310" width="2.140625" style="2" customWidth="1"/>
    <col min="2311" max="2311" width="14.28515625" style="2" customWidth="1"/>
    <col min="2312" max="2312" width="6.5703125" style="2" customWidth="1"/>
    <col min="2313" max="2313" width="8.7109375" style="2" customWidth="1"/>
    <col min="2314" max="2314" width="2.85546875" style="2" customWidth="1"/>
    <col min="2315" max="2315" width="8" style="2" customWidth="1"/>
    <col min="2316" max="2316" width="8.7109375" style="2" customWidth="1"/>
    <col min="2317" max="2317" width="9.140625" style="2"/>
    <col min="2318" max="2318" width="6.85546875" style="2" customWidth="1"/>
    <col min="2319" max="2319" width="12" style="2" customWidth="1"/>
    <col min="2320" max="2320" width="3.7109375" style="2" customWidth="1"/>
    <col min="2321" max="2321" width="10.140625" style="2" customWidth="1"/>
    <col min="2322" max="2322" width="10.5703125" style="2" customWidth="1"/>
    <col min="2323" max="2324" width="3.140625" style="2" customWidth="1"/>
    <col min="2325" max="2338" width="0" style="2" hidden="1" customWidth="1"/>
    <col min="2339" max="2560" width="9.140625" style="2"/>
    <col min="2561" max="2563" width="3.140625" style="2" customWidth="1"/>
    <col min="2564" max="2564" width="2.85546875" style="2" customWidth="1"/>
    <col min="2565" max="2565" width="1.42578125" style="2" customWidth="1"/>
    <col min="2566" max="2566" width="2.140625" style="2" customWidth="1"/>
    <col min="2567" max="2567" width="14.28515625" style="2" customWidth="1"/>
    <col min="2568" max="2568" width="6.5703125" style="2" customWidth="1"/>
    <col min="2569" max="2569" width="8.7109375" style="2" customWidth="1"/>
    <col min="2570" max="2570" width="2.85546875" style="2" customWidth="1"/>
    <col min="2571" max="2571" width="8" style="2" customWidth="1"/>
    <col min="2572" max="2572" width="8.7109375" style="2" customWidth="1"/>
    <col min="2573" max="2573" width="9.140625" style="2"/>
    <col min="2574" max="2574" width="6.85546875" style="2" customWidth="1"/>
    <col min="2575" max="2575" width="12" style="2" customWidth="1"/>
    <col min="2576" max="2576" width="3.7109375" style="2" customWidth="1"/>
    <col min="2577" max="2577" width="10.140625" style="2" customWidth="1"/>
    <col min="2578" max="2578" width="10.5703125" style="2" customWidth="1"/>
    <col min="2579" max="2580" width="3.140625" style="2" customWidth="1"/>
    <col min="2581" max="2594" width="0" style="2" hidden="1" customWidth="1"/>
    <col min="2595" max="2816" width="9.140625" style="2"/>
    <col min="2817" max="2819" width="3.140625" style="2" customWidth="1"/>
    <col min="2820" max="2820" width="2.85546875" style="2" customWidth="1"/>
    <col min="2821" max="2821" width="1.42578125" style="2" customWidth="1"/>
    <col min="2822" max="2822" width="2.140625" style="2" customWidth="1"/>
    <col min="2823" max="2823" width="14.28515625" style="2" customWidth="1"/>
    <col min="2824" max="2824" width="6.5703125" style="2" customWidth="1"/>
    <col min="2825" max="2825" width="8.7109375" style="2" customWidth="1"/>
    <col min="2826" max="2826" width="2.85546875" style="2" customWidth="1"/>
    <col min="2827" max="2827" width="8" style="2" customWidth="1"/>
    <col min="2828" max="2828" width="8.7109375" style="2" customWidth="1"/>
    <col min="2829" max="2829" width="9.140625" style="2"/>
    <col min="2830" max="2830" width="6.85546875" style="2" customWidth="1"/>
    <col min="2831" max="2831" width="12" style="2" customWidth="1"/>
    <col min="2832" max="2832" width="3.7109375" style="2" customWidth="1"/>
    <col min="2833" max="2833" width="10.140625" style="2" customWidth="1"/>
    <col min="2834" max="2834" width="10.5703125" style="2" customWidth="1"/>
    <col min="2835" max="2836" width="3.140625" style="2" customWidth="1"/>
    <col min="2837" max="2850" width="0" style="2" hidden="1" customWidth="1"/>
    <col min="2851" max="3072" width="9.140625" style="2"/>
    <col min="3073" max="3075" width="3.140625" style="2" customWidth="1"/>
    <col min="3076" max="3076" width="2.85546875" style="2" customWidth="1"/>
    <col min="3077" max="3077" width="1.42578125" style="2" customWidth="1"/>
    <col min="3078" max="3078" width="2.140625" style="2" customWidth="1"/>
    <col min="3079" max="3079" width="14.28515625" style="2" customWidth="1"/>
    <col min="3080" max="3080" width="6.5703125" style="2" customWidth="1"/>
    <col min="3081" max="3081" width="8.7109375" style="2" customWidth="1"/>
    <col min="3082" max="3082" width="2.85546875" style="2" customWidth="1"/>
    <col min="3083" max="3083" width="8" style="2" customWidth="1"/>
    <col min="3084" max="3084" width="8.7109375" style="2" customWidth="1"/>
    <col min="3085" max="3085" width="9.140625" style="2"/>
    <col min="3086" max="3086" width="6.85546875" style="2" customWidth="1"/>
    <col min="3087" max="3087" width="12" style="2" customWidth="1"/>
    <col min="3088" max="3088" width="3.7109375" style="2" customWidth="1"/>
    <col min="3089" max="3089" width="10.140625" style="2" customWidth="1"/>
    <col min="3090" max="3090" width="10.5703125" style="2" customWidth="1"/>
    <col min="3091" max="3092" width="3.140625" style="2" customWidth="1"/>
    <col min="3093" max="3106" width="0" style="2" hidden="1" customWidth="1"/>
    <col min="3107" max="3328" width="9.140625" style="2"/>
    <col min="3329" max="3331" width="3.140625" style="2" customWidth="1"/>
    <col min="3332" max="3332" width="2.85546875" style="2" customWidth="1"/>
    <col min="3333" max="3333" width="1.42578125" style="2" customWidth="1"/>
    <col min="3334" max="3334" width="2.140625" style="2" customWidth="1"/>
    <col min="3335" max="3335" width="14.28515625" style="2" customWidth="1"/>
    <col min="3336" max="3336" width="6.5703125" style="2" customWidth="1"/>
    <col min="3337" max="3337" width="8.7109375" style="2" customWidth="1"/>
    <col min="3338" max="3338" width="2.85546875" style="2" customWidth="1"/>
    <col min="3339" max="3339" width="8" style="2" customWidth="1"/>
    <col min="3340" max="3340" width="8.7109375" style="2" customWidth="1"/>
    <col min="3341" max="3341" width="9.140625" style="2"/>
    <col min="3342" max="3342" width="6.85546875" style="2" customWidth="1"/>
    <col min="3343" max="3343" width="12" style="2" customWidth="1"/>
    <col min="3344" max="3344" width="3.7109375" style="2" customWidth="1"/>
    <col min="3345" max="3345" width="10.140625" style="2" customWidth="1"/>
    <col min="3346" max="3346" width="10.5703125" style="2" customWidth="1"/>
    <col min="3347" max="3348" width="3.140625" style="2" customWidth="1"/>
    <col min="3349" max="3362" width="0" style="2" hidden="1" customWidth="1"/>
    <col min="3363" max="3584" width="9.140625" style="2"/>
    <col min="3585" max="3587" width="3.140625" style="2" customWidth="1"/>
    <col min="3588" max="3588" width="2.85546875" style="2" customWidth="1"/>
    <col min="3589" max="3589" width="1.42578125" style="2" customWidth="1"/>
    <col min="3590" max="3590" width="2.140625" style="2" customWidth="1"/>
    <col min="3591" max="3591" width="14.28515625" style="2" customWidth="1"/>
    <col min="3592" max="3592" width="6.5703125" style="2" customWidth="1"/>
    <col min="3593" max="3593" width="8.7109375" style="2" customWidth="1"/>
    <col min="3594" max="3594" width="2.85546875" style="2" customWidth="1"/>
    <col min="3595" max="3595" width="8" style="2" customWidth="1"/>
    <col min="3596" max="3596" width="8.7109375" style="2" customWidth="1"/>
    <col min="3597" max="3597" width="9.140625" style="2"/>
    <col min="3598" max="3598" width="6.85546875" style="2" customWidth="1"/>
    <col min="3599" max="3599" width="12" style="2" customWidth="1"/>
    <col min="3600" max="3600" width="3.7109375" style="2" customWidth="1"/>
    <col min="3601" max="3601" width="10.140625" style="2" customWidth="1"/>
    <col min="3602" max="3602" width="10.5703125" style="2" customWidth="1"/>
    <col min="3603" max="3604" width="3.140625" style="2" customWidth="1"/>
    <col min="3605" max="3618" width="0" style="2" hidden="1" customWidth="1"/>
    <col min="3619" max="3840" width="9.140625" style="2"/>
    <col min="3841" max="3843" width="3.140625" style="2" customWidth="1"/>
    <col min="3844" max="3844" width="2.85546875" style="2" customWidth="1"/>
    <col min="3845" max="3845" width="1.42578125" style="2" customWidth="1"/>
    <col min="3846" max="3846" width="2.140625" style="2" customWidth="1"/>
    <col min="3847" max="3847" width="14.28515625" style="2" customWidth="1"/>
    <col min="3848" max="3848" width="6.5703125" style="2" customWidth="1"/>
    <col min="3849" max="3849" width="8.7109375" style="2" customWidth="1"/>
    <col min="3850" max="3850" width="2.85546875" style="2" customWidth="1"/>
    <col min="3851" max="3851" width="8" style="2" customWidth="1"/>
    <col min="3852" max="3852" width="8.7109375" style="2" customWidth="1"/>
    <col min="3853" max="3853" width="9.140625" style="2"/>
    <col min="3854" max="3854" width="6.85546875" style="2" customWidth="1"/>
    <col min="3855" max="3855" width="12" style="2" customWidth="1"/>
    <col min="3856" max="3856" width="3.7109375" style="2" customWidth="1"/>
    <col min="3857" max="3857" width="10.140625" style="2" customWidth="1"/>
    <col min="3858" max="3858" width="10.5703125" style="2" customWidth="1"/>
    <col min="3859" max="3860" width="3.140625" style="2" customWidth="1"/>
    <col min="3861" max="3874" width="0" style="2" hidden="1" customWidth="1"/>
    <col min="3875" max="4096" width="9.140625" style="2"/>
    <col min="4097" max="4099" width="3.140625" style="2" customWidth="1"/>
    <col min="4100" max="4100" width="2.85546875" style="2" customWidth="1"/>
    <col min="4101" max="4101" width="1.42578125" style="2" customWidth="1"/>
    <col min="4102" max="4102" width="2.140625" style="2" customWidth="1"/>
    <col min="4103" max="4103" width="14.28515625" style="2" customWidth="1"/>
    <col min="4104" max="4104" width="6.5703125" style="2" customWidth="1"/>
    <col min="4105" max="4105" width="8.7109375" style="2" customWidth="1"/>
    <col min="4106" max="4106" width="2.85546875" style="2" customWidth="1"/>
    <col min="4107" max="4107" width="8" style="2" customWidth="1"/>
    <col min="4108" max="4108" width="8.7109375" style="2" customWidth="1"/>
    <col min="4109" max="4109" width="9.140625" style="2"/>
    <col min="4110" max="4110" width="6.85546875" style="2" customWidth="1"/>
    <col min="4111" max="4111" width="12" style="2" customWidth="1"/>
    <col min="4112" max="4112" width="3.7109375" style="2" customWidth="1"/>
    <col min="4113" max="4113" width="10.140625" style="2" customWidth="1"/>
    <col min="4114" max="4114" width="10.5703125" style="2" customWidth="1"/>
    <col min="4115" max="4116" width="3.140625" style="2" customWidth="1"/>
    <col min="4117" max="4130" width="0" style="2" hidden="1" customWidth="1"/>
    <col min="4131" max="4352" width="9.140625" style="2"/>
    <col min="4353" max="4355" width="3.140625" style="2" customWidth="1"/>
    <col min="4356" max="4356" width="2.85546875" style="2" customWidth="1"/>
    <col min="4357" max="4357" width="1.42578125" style="2" customWidth="1"/>
    <col min="4358" max="4358" width="2.140625" style="2" customWidth="1"/>
    <col min="4359" max="4359" width="14.28515625" style="2" customWidth="1"/>
    <col min="4360" max="4360" width="6.5703125" style="2" customWidth="1"/>
    <col min="4361" max="4361" width="8.7109375" style="2" customWidth="1"/>
    <col min="4362" max="4362" width="2.85546875" style="2" customWidth="1"/>
    <col min="4363" max="4363" width="8" style="2" customWidth="1"/>
    <col min="4364" max="4364" width="8.7109375" style="2" customWidth="1"/>
    <col min="4365" max="4365" width="9.140625" style="2"/>
    <col min="4366" max="4366" width="6.85546875" style="2" customWidth="1"/>
    <col min="4367" max="4367" width="12" style="2" customWidth="1"/>
    <col min="4368" max="4368" width="3.7109375" style="2" customWidth="1"/>
    <col min="4369" max="4369" width="10.140625" style="2" customWidth="1"/>
    <col min="4370" max="4370" width="10.5703125" style="2" customWidth="1"/>
    <col min="4371" max="4372" width="3.140625" style="2" customWidth="1"/>
    <col min="4373" max="4386" width="0" style="2" hidden="1" customWidth="1"/>
    <col min="4387" max="4608" width="9.140625" style="2"/>
    <col min="4609" max="4611" width="3.140625" style="2" customWidth="1"/>
    <col min="4612" max="4612" width="2.85546875" style="2" customWidth="1"/>
    <col min="4613" max="4613" width="1.42578125" style="2" customWidth="1"/>
    <col min="4614" max="4614" width="2.140625" style="2" customWidth="1"/>
    <col min="4615" max="4615" width="14.28515625" style="2" customWidth="1"/>
    <col min="4616" max="4616" width="6.5703125" style="2" customWidth="1"/>
    <col min="4617" max="4617" width="8.7109375" style="2" customWidth="1"/>
    <col min="4618" max="4618" width="2.85546875" style="2" customWidth="1"/>
    <col min="4619" max="4619" width="8" style="2" customWidth="1"/>
    <col min="4620" max="4620" width="8.7109375" style="2" customWidth="1"/>
    <col min="4621" max="4621" width="9.140625" style="2"/>
    <col min="4622" max="4622" width="6.85546875" style="2" customWidth="1"/>
    <col min="4623" max="4623" width="12" style="2" customWidth="1"/>
    <col min="4624" max="4624" width="3.7109375" style="2" customWidth="1"/>
    <col min="4625" max="4625" width="10.140625" style="2" customWidth="1"/>
    <col min="4626" max="4626" width="10.5703125" style="2" customWidth="1"/>
    <col min="4627" max="4628" width="3.140625" style="2" customWidth="1"/>
    <col min="4629" max="4642" width="0" style="2" hidden="1" customWidth="1"/>
    <col min="4643" max="4864" width="9.140625" style="2"/>
    <col min="4865" max="4867" width="3.140625" style="2" customWidth="1"/>
    <col min="4868" max="4868" width="2.85546875" style="2" customWidth="1"/>
    <col min="4869" max="4869" width="1.42578125" style="2" customWidth="1"/>
    <col min="4870" max="4870" width="2.140625" style="2" customWidth="1"/>
    <col min="4871" max="4871" width="14.28515625" style="2" customWidth="1"/>
    <col min="4872" max="4872" width="6.5703125" style="2" customWidth="1"/>
    <col min="4873" max="4873" width="8.7109375" style="2" customWidth="1"/>
    <col min="4874" max="4874" width="2.85546875" style="2" customWidth="1"/>
    <col min="4875" max="4875" width="8" style="2" customWidth="1"/>
    <col min="4876" max="4876" width="8.7109375" style="2" customWidth="1"/>
    <col min="4877" max="4877" width="9.140625" style="2"/>
    <col min="4878" max="4878" width="6.85546875" style="2" customWidth="1"/>
    <col min="4879" max="4879" width="12" style="2" customWidth="1"/>
    <col min="4880" max="4880" width="3.7109375" style="2" customWidth="1"/>
    <col min="4881" max="4881" width="10.140625" style="2" customWidth="1"/>
    <col min="4882" max="4882" width="10.5703125" style="2" customWidth="1"/>
    <col min="4883" max="4884" width="3.140625" style="2" customWidth="1"/>
    <col min="4885" max="4898" width="0" style="2" hidden="1" customWidth="1"/>
    <col min="4899" max="5120" width="9.140625" style="2"/>
    <col min="5121" max="5123" width="3.140625" style="2" customWidth="1"/>
    <col min="5124" max="5124" width="2.85546875" style="2" customWidth="1"/>
    <col min="5125" max="5125" width="1.42578125" style="2" customWidth="1"/>
    <col min="5126" max="5126" width="2.140625" style="2" customWidth="1"/>
    <col min="5127" max="5127" width="14.28515625" style="2" customWidth="1"/>
    <col min="5128" max="5128" width="6.5703125" style="2" customWidth="1"/>
    <col min="5129" max="5129" width="8.7109375" style="2" customWidth="1"/>
    <col min="5130" max="5130" width="2.85546875" style="2" customWidth="1"/>
    <col min="5131" max="5131" width="8" style="2" customWidth="1"/>
    <col min="5132" max="5132" width="8.7109375" style="2" customWidth="1"/>
    <col min="5133" max="5133" width="9.140625" style="2"/>
    <col min="5134" max="5134" width="6.85546875" style="2" customWidth="1"/>
    <col min="5135" max="5135" width="12" style="2" customWidth="1"/>
    <col min="5136" max="5136" width="3.7109375" style="2" customWidth="1"/>
    <col min="5137" max="5137" width="10.140625" style="2" customWidth="1"/>
    <col min="5138" max="5138" width="10.5703125" style="2" customWidth="1"/>
    <col min="5139" max="5140" width="3.140625" style="2" customWidth="1"/>
    <col min="5141" max="5154" width="0" style="2" hidden="1" customWidth="1"/>
    <col min="5155" max="5376" width="9.140625" style="2"/>
    <col min="5377" max="5379" width="3.140625" style="2" customWidth="1"/>
    <col min="5380" max="5380" width="2.85546875" style="2" customWidth="1"/>
    <col min="5381" max="5381" width="1.42578125" style="2" customWidth="1"/>
    <col min="5382" max="5382" width="2.140625" style="2" customWidth="1"/>
    <col min="5383" max="5383" width="14.28515625" style="2" customWidth="1"/>
    <col min="5384" max="5384" width="6.5703125" style="2" customWidth="1"/>
    <col min="5385" max="5385" width="8.7109375" style="2" customWidth="1"/>
    <col min="5386" max="5386" width="2.85546875" style="2" customWidth="1"/>
    <col min="5387" max="5387" width="8" style="2" customWidth="1"/>
    <col min="5388" max="5388" width="8.7109375" style="2" customWidth="1"/>
    <col min="5389" max="5389" width="9.140625" style="2"/>
    <col min="5390" max="5390" width="6.85546875" style="2" customWidth="1"/>
    <col min="5391" max="5391" width="12" style="2" customWidth="1"/>
    <col min="5392" max="5392" width="3.7109375" style="2" customWidth="1"/>
    <col min="5393" max="5393" width="10.140625" style="2" customWidth="1"/>
    <col min="5394" max="5394" width="10.5703125" style="2" customWidth="1"/>
    <col min="5395" max="5396" width="3.140625" style="2" customWidth="1"/>
    <col min="5397" max="5410" width="0" style="2" hidden="1" customWidth="1"/>
    <col min="5411" max="5632" width="9.140625" style="2"/>
    <col min="5633" max="5635" width="3.140625" style="2" customWidth="1"/>
    <col min="5636" max="5636" width="2.85546875" style="2" customWidth="1"/>
    <col min="5637" max="5637" width="1.42578125" style="2" customWidth="1"/>
    <col min="5638" max="5638" width="2.140625" style="2" customWidth="1"/>
    <col min="5639" max="5639" width="14.28515625" style="2" customWidth="1"/>
    <col min="5640" max="5640" width="6.5703125" style="2" customWidth="1"/>
    <col min="5641" max="5641" width="8.7109375" style="2" customWidth="1"/>
    <col min="5642" max="5642" width="2.85546875" style="2" customWidth="1"/>
    <col min="5643" max="5643" width="8" style="2" customWidth="1"/>
    <col min="5644" max="5644" width="8.7109375" style="2" customWidth="1"/>
    <col min="5645" max="5645" width="9.140625" style="2"/>
    <col min="5646" max="5646" width="6.85546875" style="2" customWidth="1"/>
    <col min="5647" max="5647" width="12" style="2" customWidth="1"/>
    <col min="5648" max="5648" width="3.7109375" style="2" customWidth="1"/>
    <col min="5649" max="5649" width="10.140625" style="2" customWidth="1"/>
    <col min="5650" max="5650" width="10.5703125" style="2" customWidth="1"/>
    <col min="5651" max="5652" width="3.140625" style="2" customWidth="1"/>
    <col min="5653" max="5666" width="0" style="2" hidden="1" customWidth="1"/>
    <col min="5667" max="5888" width="9.140625" style="2"/>
    <col min="5889" max="5891" width="3.140625" style="2" customWidth="1"/>
    <col min="5892" max="5892" width="2.85546875" style="2" customWidth="1"/>
    <col min="5893" max="5893" width="1.42578125" style="2" customWidth="1"/>
    <col min="5894" max="5894" width="2.140625" style="2" customWidth="1"/>
    <col min="5895" max="5895" width="14.28515625" style="2" customWidth="1"/>
    <col min="5896" max="5896" width="6.5703125" style="2" customWidth="1"/>
    <col min="5897" max="5897" width="8.7109375" style="2" customWidth="1"/>
    <col min="5898" max="5898" width="2.85546875" style="2" customWidth="1"/>
    <col min="5899" max="5899" width="8" style="2" customWidth="1"/>
    <col min="5900" max="5900" width="8.7109375" style="2" customWidth="1"/>
    <col min="5901" max="5901" width="9.140625" style="2"/>
    <col min="5902" max="5902" width="6.85546875" style="2" customWidth="1"/>
    <col min="5903" max="5903" width="12" style="2" customWidth="1"/>
    <col min="5904" max="5904" width="3.7109375" style="2" customWidth="1"/>
    <col min="5905" max="5905" width="10.140625" style="2" customWidth="1"/>
    <col min="5906" max="5906" width="10.5703125" style="2" customWidth="1"/>
    <col min="5907" max="5908" width="3.140625" style="2" customWidth="1"/>
    <col min="5909" max="5922" width="0" style="2" hidden="1" customWidth="1"/>
    <col min="5923" max="6144" width="9.140625" style="2"/>
    <col min="6145" max="6147" width="3.140625" style="2" customWidth="1"/>
    <col min="6148" max="6148" width="2.85546875" style="2" customWidth="1"/>
    <col min="6149" max="6149" width="1.42578125" style="2" customWidth="1"/>
    <col min="6150" max="6150" width="2.140625" style="2" customWidth="1"/>
    <col min="6151" max="6151" width="14.28515625" style="2" customWidth="1"/>
    <col min="6152" max="6152" width="6.5703125" style="2" customWidth="1"/>
    <col min="6153" max="6153" width="8.7109375" style="2" customWidth="1"/>
    <col min="6154" max="6154" width="2.85546875" style="2" customWidth="1"/>
    <col min="6155" max="6155" width="8" style="2" customWidth="1"/>
    <col min="6156" max="6156" width="8.7109375" style="2" customWidth="1"/>
    <col min="6157" max="6157" width="9.140625" style="2"/>
    <col min="6158" max="6158" width="6.85546875" style="2" customWidth="1"/>
    <col min="6159" max="6159" width="12" style="2" customWidth="1"/>
    <col min="6160" max="6160" width="3.7109375" style="2" customWidth="1"/>
    <col min="6161" max="6161" width="10.140625" style="2" customWidth="1"/>
    <col min="6162" max="6162" width="10.5703125" style="2" customWidth="1"/>
    <col min="6163" max="6164" width="3.140625" style="2" customWidth="1"/>
    <col min="6165" max="6178" width="0" style="2" hidden="1" customWidth="1"/>
    <col min="6179" max="6400" width="9.140625" style="2"/>
    <col min="6401" max="6403" width="3.140625" style="2" customWidth="1"/>
    <col min="6404" max="6404" width="2.85546875" style="2" customWidth="1"/>
    <col min="6405" max="6405" width="1.42578125" style="2" customWidth="1"/>
    <col min="6406" max="6406" width="2.140625" style="2" customWidth="1"/>
    <col min="6407" max="6407" width="14.28515625" style="2" customWidth="1"/>
    <col min="6408" max="6408" width="6.5703125" style="2" customWidth="1"/>
    <col min="6409" max="6409" width="8.7109375" style="2" customWidth="1"/>
    <col min="6410" max="6410" width="2.85546875" style="2" customWidth="1"/>
    <col min="6411" max="6411" width="8" style="2" customWidth="1"/>
    <col min="6412" max="6412" width="8.7109375" style="2" customWidth="1"/>
    <col min="6413" max="6413" width="9.140625" style="2"/>
    <col min="6414" max="6414" width="6.85546875" style="2" customWidth="1"/>
    <col min="6415" max="6415" width="12" style="2" customWidth="1"/>
    <col min="6416" max="6416" width="3.7109375" style="2" customWidth="1"/>
    <col min="6417" max="6417" width="10.140625" style="2" customWidth="1"/>
    <col min="6418" max="6418" width="10.5703125" style="2" customWidth="1"/>
    <col min="6419" max="6420" width="3.140625" style="2" customWidth="1"/>
    <col min="6421" max="6434" width="0" style="2" hidden="1" customWidth="1"/>
    <col min="6435" max="6656" width="9.140625" style="2"/>
    <col min="6657" max="6659" width="3.140625" style="2" customWidth="1"/>
    <col min="6660" max="6660" width="2.85546875" style="2" customWidth="1"/>
    <col min="6661" max="6661" width="1.42578125" style="2" customWidth="1"/>
    <col min="6662" max="6662" width="2.140625" style="2" customWidth="1"/>
    <col min="6663" max="6663" width="14.28515625" style="2" customWidth="1"/>
    <col min="6664" max="6664" width="6.5703125" style="2" customWidth="1"/>
    <col min="6665" max="6665" width="8.7109375" style="2" customWidth="1"/>
    <col min="6666" max="6666" width="2.85546875" style="2" customWidth="1"/>
    <col min="6667" max="6667" width="8" style="2" customWidth="1"/>
    <col min="6668" max="6668" width="8.7109375" style="2" customWidth="1"/>
    <col min="6669" max="6669" width="9.140625" style="2"/>
    <col min="6670" max="6670" width="6.85546875" style="2" customWidth="1"/>
    <col min="6671" max="6671" width="12" style="2" customWidth="1"/>
    <col min="6672" max="6672" width="3.7109375" style="2" customWidth="1"/>
    <col min="6673" max="6673" width="10.140625" style="2" customWidth="1"/>
    <col min="6674" max="6674" width="10.5703125" style="2" customWidth="1"/>
    <col min="6675" max="6676" width="3.140625" style="2" customWidth="1"/>
    <col min="6677" max="6690" width="0" style="2" hidden="1" customWidth="1"/>
    <col min="6691" max="6912" width="9.140625" style="2"/>
    <col min="6913" max="6915" width="3.140625" style="2" customWidth="1"/>
    <col min="6916" max="6916" width="2.85546875" style="2" customWidth="1"/>
    <col min="6917" max="6917" width="1.42578125" style="2" customWidth="1"/>
    <col min="6918" max="6918" width="2.140625" style="2" customWidth="1"/>
    <col min="6919" max="6919" width="14.28515625" style="2" customWidth="1"/>
    <col min="6920" max="6920" width="6.5703125" style="2" customWidth="1"/>
    <col min="6921" max="6921" width="8.7109375" style="2" customWidth="1"/>
    <col min="6922" max="6922" width="2.85546875" style="2" customWidth="1"/>
    <col min="6923" max="6923" width="8" style="2" customWidth="1"/>
    <col min="6924" max="6924" width="8.7109375" style="2" customWidth="1"/>
    <col min="6925" max="6925" width="9.140625" style="2"/>
    <col min="6926" max="6926" width="6.85546875" style="2" customWidth="1"/>
    <col min="6927" max="6927" width="12" style="2" customWidth="1"/>
    <col min="6928" max="6928" width="3.7109375" style="2" customWidth="1"/>
    <col min="6929" max="6929" width="10.140625" style="2" customWidth="1"/>
    <col min="6930" max="6930" width="10.5703125" style="2" customWidth="1"/>
    <col min="6931" max="6932" width="3.140625" style="2" customWidth="1"/>
    <col min="6933" max="6946" width="0" style="2" hidden="1" customWidth="1"/>
    <col min="6947" max="7168" width="9.140625" style="2"/>
    <col min="7169" max="7171" width="3.140625" style="2" customWidth="1"/>
    <col min="7172" max="7172" width="2.85546875" style="2" customWidth="1"/>
    <col min="7173" max="7173" width="1.42578125" style="2" customWidth="1"/>
    <col min="7174" max="7174" width="2.140625" style="2" customWidth="1"/>
    <col min="7175" max="7175" width="14.28515625" style="2" customWidth="1"/>
    <col min="7176" max="7176" width="6.5703125" style="2" customWidth="1"/>
    <col min="7177" max="7177" width="8.7109375" style="2" customWidth="1"/>
    <col min="7178" max="7178" width="2.85546875" style="2" customWidth="1"/>
    <col min="7179" max="7179" width="8" style="2" customWidth="1"/>
    <col min="7180" max="7180" width="8.7109375" style="2" customWidth="1"/>
    <col min="7181" max="7181" width="9.140625" style="2"/>
    <col min="7182" max="7182" width="6.85546875" style="2" customWidth="1"/>
    <col min="7183" max="7183" width="12" style="2" customWidth="1"/>
    <col min="7184" max="7184" width="3.7109375" style="2" customWidth="1"/>
    <col min="7185" max="7185" width="10.140625" style="2" customWidth="1"/>
    <col min="7186" max="7186" width="10.5703125" style="2" customWidth="1"/>
    <col min="7187" max="7188" width="3.140625" style="2" customWidth="1"/>
    <col min="7189" max="7202" width="0" style="2" hidden="1" customWidth="1"/>
    <col min="7203" max="7424" width="9.140625" style="2"/>
    <col min="7425" max="7427" width="3.140625" style="2" customWidth="1"/>
    <col min="7428" max="7428" width="2.85546875" style="2" customWidth="1"/>
    <col min="7429" max="7429" width="1.42578125" style="2" customWidth="1"/>
    <col min="7430" max="7430" width="2.140625" style="2" customWidth="1"/>
    <col min="7431" max="7431" width="14.28515625" style="2" customWidth="1"/>
    <col min="7432" max="7432" width="6.5703125" style="2" customWidth="1"/>
    <col min="7433" max="7433" width="8.7109375" style="2" customWidth="1"/>
    <col min="7434" max="7434" width="2.85546875" style="2" customWidth="1"/>
    <col min="7435" max="7435" width="8" style="2" customWidth="1"/>
    <col min="7436" max="7436" width="8.7109375" style="2" customWidth="1"/>
    <col min="7437" max="7437" width="9.140625" style="2"/>
    <col min="7438" max="7438" width="6.85546875" style="2" customWidth="1"/>
    <col min="7439" max="7439" width="12" style="2" customWidth="1"/>
    <col min="7440" max="7440" width="3.7109375" style="2" customWidth="1"/>
    <col min="7441" max="7441" width="10.140625" style="2" customWidth="1"/>
    <col min="7442" max="7442" width="10.5703125" style="2" customWidth="1"/>
    <col min="7443" max="7444" width="3.140625" style="2" customWidth="1"/>
    <col min="7445" max="7458" width="0" style="2" hidden="1" customWidth="1"/>
    <col min="7459" max="7680" width="9.140625" style="2"/>
    <col min="7681" max="7683" width="3.140625" style="2" customWidth="1"/>
    <col min="7684" max="7684" width="2.85546875" style="2" customWidth="1"/>
    <col min="7685" max="7685" width="1.42578125" style="2" customWidth="1"/>
    <col min="7686" max="7686" width="2.140625" style="2" customWidth="1"/>
    <col min="7687" max="7687" width="14.28515625" style="2" customWidth="1"/>
    <col min="7688" max="7688" width="6.5703125" style="2" customWidth="1"/>
    <col min="7689" max="7689" width="8.7109375" style="2" customWidth="1"/>
    <col min="7690" max="7690" width="2.85546875" style="2" customWidth="1"/>
    <col min="7691" max="7691" width="8" style="2" customWidth="1"/>
    <col min="7692" max="7692" width="8.7109375" style="2" customWidth="1"/>
    <col min="7693" max="7693" width="9.140625" style="2"/>
    <col min="7694" max="7694" width="6.85546875" style="2" customWidth="1"/>
    <col min="7695" max="7695" width="12" style="2" customWidth="1"/>
    <col min="7696" max="7696" width="3.7109375" style="2" customWidth="1"/>
    <col min="7697" max="7697" width="10.140625" style="2" customWidth="1"/>
    <col min="7698" max="7698" width="10.5703125" style="2" customWidth="1"/>
    <col min="7699" max="7700" width="3.140625" style="2" customWidth="1"/>
    <col min="7701" max="7714" width="0" style="2" hidden="1" customWidth="1"/>
    <col min="7715" max="7936" width="9.140625" style="2"/>
    <col min="7937" max="7939" width="3.140625" style="2" customWidth="1"/>
    <col min="7940" max="7940" width="2.85546875" style="2" customWidth="1"/>
    <col min="7941" max="7941" width="1.42578125" style="2" customWidth="1"/>
    <col min="7942" max="7942" width="2.140625" style="2" customWidth="1"/>
    <col min="7943" max="7943" width="14.28515625" style="2" customWidth="1"/>
    <col min="7944" max="7944" width="6.5703125" style="2" customWidth="1"/>
    <col min="7945" max="7945" width="8.7109375" style="2" customWidth="1"/>
    <col min="7946" max="7946" width="2.85546875" style="2" customWidth="1"/>
    <col min="7947" max="7947" width="8" style="2" customWidth="1"/>
    <col min="7948" max="7948" width="8.7109375" style="2" customWidth="1"/>
    <col min="7949" max="7949" width="9.140625" style="2"/>
    <col min="7950" max="7950" width="6.85546875" style="2" customWidth="1"/>
    <col min="7951" max="7951" width="12" style="2" customWidth="1"/>
    <col min="7952" max="7952" width="3.7109375" style="2" customWidth="1"/>
    <col min="7953" max="7953" width="10.140625" style="2" customWidth="1"/>
    <col min="7954" max="7954" width="10.5703125" style="2" customWidth="1"/>
    <col min="7955" max="7956" width="3.140625" style="2" customWidth="1"/>
    <col min="7957" max="7970" width="0" style="2" hidden="1" customWidth="1"/>
    <col min="7971" max="8192" width="9.140625" style="2"/>
    <col min="8193" max="8195" width="3.140625" style="2" customWidth="1"/>
    <col min="8196" max="8196" width="2.85546875" style="2" customWidth="1"/>
    <col min="8197" max="8197" width="1.42578125" style="2" customWidth="1"/>
    <col min="8198" max="8198" width="2.140625" style="2" customWidth="1"/>
    <col min="8199" max="8199" width="14.28515625" style="2" customWidth="1"/>
    <col min="8200" max="8200" width="6.5703125" style="2" customWidth="1"/>
    <col min="8201" max="8201" width="8.7109375" style="2" customWidth="1"/>
    <col min="8202" max="8202" width="2.85546875" style="2" customWidth="1"/>
    <col min="8203" max="8203" width="8" style="2" customWidth="1"/>
    <col min="8204" max="8204" width="8.7109375" style="2" customWidth="1"/>
    <col min="8205" max="8205" width="9.140625" style="2"/>
    <col min="8206" max="8206" width="6.85546875" style="2" customWidth="1"/>
    <col min="8207" max="8207" width="12" style="2" customWidth="1"/>
    <col min="8208" max="8208" width="3.7109375" style="2" customWidth="1"/>
    <col min="8209" max="8209" width="10.140625" style="2" customWidth="1"/>
    <col min="8210" max="8210" width="10.5703125" style="2" customWidth="1"/>
    <col min="8211" max="8212" width="3.140625" style="2" customWidth="1"/>
    <col min="8213" max="8226" width="0" style="2" hidden="1" customWidth="1"/>
    <col min="8227" max="8448" width="9.140625" style="2"/>
    <col min="8449" max="8451" width="3.140625" style="2" customWidth="1"/>
    <col min="8452" max="8452" width="2.85546875" style="2" customWidth="1"/>
    <col min="8453" max="8453" width="1.42578125" style="2" customWidth="1"/>
    <col min="8454" max="8454" width="2.140625" style="2" customWidth="1"/>
    <col min="8455" max="8455" width="14.28515625" style="2" customWidth="1"/>
    <col min="8456" max="8456" width="6.5703125" style="2" customWidth="1"/>
    <col min="8457" max="8457" width="8.7109375" style="2" customWidth="1"/>
    <col min="8458" max="8458" width="2.85546875" style="2" customWidth="1"/>
    <col min="8459" max="8459" width="8" style="2" customWidth="1"/>
    <col min="8460" max="8460" width="8.7109375" style="2" customWidth="1"/>
    <col min="8461" max="8461" width="9.140625" style="2"/>
    <col min="8462" max="8462" width="6.85546875" style="2" customWidth="1"/>
    <col min="8463" max="8463" width="12" style="2" customWidth="1"/>
    <col min="8464" max="8464" width="3.7109375" style="2" customWidth="1"/>
    <col min="8465" max="8465" width="10.140625" style="2" customWidth="1"/>
    <col min="8466" max="8466" width="10.5703125" style="2" customWidth="1"/>
    <col min="8467" max="8468" width="3.140625" style="2" customWidth="1"/>
    <col min="8469" max="8482" width="0" style="2" hidden="1" customWidth="1"/>
    <col min="8483" max="8704" width="9.140625" style="2"/>
    <col min="8705" max="8707" width="3.140625" style="2" customWidth="1"/>
    <col min="8708" max="8708" width="2.85546875" style="2" customWidth="1"/>
    <col min="8709" max="8709" width="1.42578125" style="2" customWidth="1"/>
    <col min="8710" max="8710" width="2.140625" style="2" customWidth="1"/>
    <col min="8711" max="8711" width="14.28515625" style="2" customWidth="1"/>
    <col min="8712" max="8712" width="6.5703125" style="2" customWidth="1"/>
    <col min="8713" max="8713" width="8.7109375" style="2" customWidth="1"/>
    <col min="8714" max="8714" width="2.85546875" style="2" customWidth="1"/>
    <col min="8715" max="8715" width="8" style="2" customWidth="1"/>
    <col min="8716" max="8716" width="8.7109375" style="2" customWidth="1"/>
    <col min="8717" max="8717" width="9.140625" style="2"/>
    <col min="8718" max="8718" width="6.85546875" style="2" customWidth="1"/>
    <col min="8719" max="8719" width="12" style="2" customWidth="1"/>
    <col min="8720" max="8720" width="3.7109375" style="2" customWidth="1"/>
    <col min="8721" max="8721" width="10.140625" style="2" customWidth="1"/>
    <col min="8722" max="8722" width="10.5703125" style="2" customWidth="1"/>
    <col min="8723" max="8724" width="3.140625" style="2" customWidth="1"/>
    <col min="8725" max="8738" width="0" style="2" hidden="1" customWidth="1"/>
    <col min="8739" max="8960" width="9.140625" style="2"/>
    <col min="8961" max="8963" width="3.140625" style="2" customWidth="1"/>
    <col min="8964" max="8964" width="2.85546875" style="2" customWidth="1"/>
    <col min="8965" max="8965" width="1.42578125" style="2" customWidth="1"/>
    <col min="8966" max="8966" width="2.140625" style="2" customWidth="1"/>
    <col min="8967" max="8967" width="14.28515625" style="2" customWidth="1"/>
    <col min="8968" max="8968" width="6.5703125" style="2" customWidth="1"/>
    <col min="8969" max="8969" width="8.7109375" style="2" customWidth="1"/>
    <col min="8970" max="8970" width="2.85546875" style="2" customWidth="1"/>
    <col min="8971" max="8971" width="8" style="2" customWidth="1"/>
    <col min="8972" max="8972" width="8.7109375" style="2" customWidth="1"/>
    <col min="8973" max="8973" width="9.140625" style="2"/>
    <col min="8974" max="8974" width="6.85546875" style="2" customWidth="1"/>
    <col min="8975" max="8975" width="12" style="2" customWidth="1"/>
    <col min="8976" max="8976" width="3.7109375" style="2" customWidth="1"/>
    <col min="8977" max="8977" width="10.140625" style="2" customWidth="1"/>
    <col min="8978" max="8978" width="10.5703125" style="2" customWidth="1"/>
    <col min="8979" max="8980" width="3.140625" style="2" customWidth="1"/>
    <col min="8981" max="8994" width="0" style="2" hidden="1" customWidth="1"/>
    <col min="8995" max="9216" width="9.140625" style="2"/>
    <col min="9217" max="9219" width="3.140625" style="2" customWidth="1"/>
    <col min="9220" max="9220" width="2.85546875" style="2" customWidth="1"/>
    <col min="9221" max="9221" width="1.42578125" style="2" customWidth="1"/>
    <col min="9222" max="9222" width="2.140625" style="2" customWidth="1"/>
    <col min="9223" max="9223" width="14.28515625" style="2" customWidth="1"/>
    <col min="9224" max="9224" width="6.5703125" style="2" customWidth="1"/>
    <col min="9225" max="9225" width="8.7109375" style="2" customWidth="1"/>
    <col min="9226" max="9226" width="2.85546875" style="2" customWidth="1"/>
    <col min="9227" max="9227" width="8" style="2" customWidth="1"/>
    <col min="9228" max="9228" width="8.7109375" style="2" customWidth="1"/>
    <col min="9229" max="9229" width="9.140625" style="2"/>
    <col min="9230" max="9230" width="6.85546875" style="2" customWidth="1"/>
    <col min="9231" max="9231" width="12" style="2" customWidth="1"/>
    <col min="9232" max="9232" width="3.7109375" style="2" customWidth="1"/>
    <col min="9233" max="9233" width="10.140625" style="2" customWidth="1"/>
    <col min="9234" max="9234" width="10.5703125" style="2" customWidth="1"/>
    <col min="9235" max="9236" width="3.140625" style="2" customWidth="1"/>
    <col min="9237" max="9250" width="0" style="2" hidden="1" customWidth="1"/>
    <col min="9251" max="9472" width="9.140625" style="2"/>
    <col min="9473" max="9475" width="3.140625" style="2" customWidth="1"/>
    <col min="9476" max="9476" width="2.85546875" style="2" customWidth="1"/>
    <col min="9477" max="9477" width="1.42578125" style="2" customWidth="1"/>
    <col min="9478" max="9478" width="2.140625" style="2" customWidth="1"/>
    <col min="9479" max="9479" width="14.28515625" style="2" customWidth="1"/>
    <col min="9480" max="9480" width="6.5703125" style="2" customWidth="1"/>
    <col min="9481" max="9481" width="8.7109375" style="2" customWidth="1"/>
    <col min="9482" max="9482" width="2.85546875" style="2" customWidth="1"/>
    <col min="9483" max="9483" width="8" style="2" customWidth="1"/>
    <col min="9484" max="9484" width="8.7109375" style="2" customWidth="1"/>
    <col min="9485" max="9485" width="9.140625" style="2"/>
    <col min="9486" max="9486" width="6.85546875" style="2" customWidth="1"/>
    <col min="9487" max="9487" width="12" style="2" customWidth="1"/>
    <col min="9488" max="9488" width="3.7109375" style="2" customWidth="1"/>
    <col min="9489" max="9489" width="10.140625" style="2" customWidth="1"/>
    <col min="9490" max="9490" width="10.5703125" style="2" customWidth="1"/>
    <col min="9491" max="9492" width="3.140625" style="2" customWidth="1"/>
    <col min="9493" max="9506" width="0" style="2" hidden="1" customWidth="1"/>
    <col min="9507" max="9728" width="9.140625" style="2"/>
    <col min="9729" max="9731" width="3.140625" style="2" customWidth="1"/>
    <col min="9732" max="9732" width="2.85546875" style="2" customWidth="1"/>
    <col min="9733" max="9733" width="1.42578125" style="2" customWidth="1"/>
    <col min="9734" max="9734" width="2.140625" style="2" customWidth="1"/>
    <col min="9735" max="9735" width="14.28515625" style="2" customWidth="1"/>
    <col min="9736" max="9736" width="6.5703125" style="2" customWidth="1"/>
    <col min="9737" max="9737" width="8.7109375" style="2" customWidth="1"/>
    <col min="9738" max="9738" width="2.85546875" style="2" customWidth="1"/>
    <col min="9739" max="9739" width="8" style="2" customWidth="1"/>
    <col min="9740" max="9740" width="8.7109375" style="2" customWidth="1"/>
    <col min="9741" max="9741" width="9.140625" style="2"/>
    <col min="9742" max="9742" width="6.85546875" style="2" customWidth="1"/>
    <col min="9743" max="9743" width="12" style="2" customWidth="1"/>
    <col min="9744" max="9744" width="3.7109375" style="2" customWidth="1"/>
    <col min="9745" max="9745" width="10.140625" style="2" customWidth="1"/>
    <col min="9746" max="9746" width="10.5703125" style="2" customWidth="1"/>
    <col min="9747" max="9748" width="3.140625" style="2" customWidth="1"/>
    <col min="9749" max="9762" width="0" style="2" hidden="1" customWidth="1"/>
    <col min="9763" max="9984" width="9.140625" style="2"/>
    <col min="9985" max="9987" width="3.140625" style="2" customWidth="1"/>
    <col min="9988" max="9988" width="2.85546875" style="2" customWidth="1"/>
    <col min="9989" max="9989" width="1.42578125" style="2" customWidth="1"/>
    <col min="9990" max="9990" width="2.140625" style="2" customWidth="1"/>
    <col min="9991" max="9991" width="14.28515625" style="2" customWidth="1"/>
    <col min="9992" max="9992" width="6.5703125" style="2" customWidth="1"/>
    <col min="9993" max="9993" width="8.7109375" style="2" customWidth="1"/>
    <col min="9994" max="9994" width="2.85546875" style="2" customWidth="1"/>
    <col min="9995" max="9995" width="8" style="2" customWidth="1"/>
    <col min="9996" max="9996" width="8.7109375" style="2" customWidth="1"/>
    <col min="9997" max="9997" width="9.140625" style="2"/>
    <col min="9998" max="9998" width="6.85546875" style="2" customWidth="1"/>
    <col min="9999" max="9999" width="12" style="2" customWidth="1"/>
    <col min="10000" max="10000" width="3.7109375" style="2" customWidth="1"/>
    <col min="10001" max="10001" width="10.140625" style="2" customWidth="1"/>
    <col min="10002" max="10002" width="10.5703125" style="2" customWidth="1"/>
    <col min="10003" max="10004" width="3.140625" style="2" customWidth="1"/>
    <col min="10005" max="10018" width="0" style="2" hidden="1" customWidth="1"/>
    <col min="10019" max="10240" width="9.140625" style="2"/>
    <col min="10241" max="10243" width="3.140625" style="2" customWidth="1"/>
    <col min="10244" max="10244" width="2.85546875" style="2" customWidth="1"/>
    <col min="10245" max="10245" width="1.42578125" style="2" customWidth="1"/>
    <col min="10246" max="10246" width="2.140625" style="2" customWidth="1"/>
    <col min="10247" max="10247" width="14.28515625" style="2" customWidth="1"/>
    <col min="10248" max="10248" width="6.5703125" style="2" customWidth="1"/>
    <col min="10249" max="10249" width="8.7109375" style="2" customWidth="1"/>
    <col min="10250" max="10250" width="2.85546875" style="2" customWidth="1"/>
    <col min="10251" max="10251" width="8" style="2" customWidth="1"/>
    <col min="10252" max="10252" width="8.7109375" style="2" customWidth="1"/>
    <col min="10253" max="10253" width="9.140625" style="2"/>
    <col min="10254" max="10254" width="6.85546875" style="2" customWidth="1"/>
    <col min="10255" max="10255" width="12" style="2" customWidth="1"/>
    <col min="10256" max="10256" width="3.7109375" style="2" customWidth="1"/>
    <col min="10257" max="10257" width="10.140625" style="2" customWidth="1"/>
    <col min="10258" max="10258" width="10.5703125" style="2" customWidth="1"/>
    <col min="10259" max="10260" width="3.140625" style="2" customWidth="1"/>
    <col min="10261" max="10274" width="0" style="2" hidden="1" customWidth="1"/>
    <col min="10275" max="10496" width="9.140625" style="2"/>
    <col min="10497" max="10499" width="3.140625" style="2" customWidth="1"/>
    <col min="10500" max="10500" width="2.85546875" style="2" customWidth="1"/>
    <col min="10501" max="10501" width="1.42578125" style="2" customWidth="1"/>
    <col min="10502" max="10502" width="2.140625" style="2" customWidth="1"/>
    <col min="10503" max="10503" width="14.28515625" style="2" customWidth="1"/>
    <col min="10504" max="10504" width="6.5703125" style="2" customWidth="1"/>
    <col min="10505" max="10505" width="8.7109375" style="2" customWidth="1"/>
    <col min="10506" max="10506" width="2.85546875" style="2" customWidth="1"/>
    <col min="10507" max="10507" width="8" style="2" customWidth="1"/>
    <col min="10508" max="10508" width="8.7109375" style="2" customWidth="1"/>
    <col min="10509" max="10509" width="9.140625" style="2"/>
    <col min="10510" max="10510" width="6.85546875" style="2" customWidth="1"/>
    <col min="10511" max="10511" width="12" style="2" customWidth="1"/>
    <col min="10512" max="10512" width="3.7109375" style="2" customWidth="1"/>
    <col min="10513" max="10513" width="10.140625" style="2" customWidth="1"/>
    <col min="10514" max="10514" width="10.5703125" style="2" customWidth="1"/>
    <col min="10515" max="10516" width="3.140625" style="2" customWidth="1"/>
    <col min="10517" max="10530" width="0" style="2" hidden="1" customWidth="1"/>
    <col min="10531" max="10752" width="9.140625" style="2"/>
    <col min="10753" max="10755" width="3.140625" style="2" customWidth="1"/>
    <col min="10756" max="10756" width="2.85546875" style="2" customWidth="1"/>
    <col min="10757" max="10757" width="1.42578125" style="2" customWidth="1"/>
    <col min="10758" max="10758" width="2.140625" style="2" customWidth="1"/>
    <col min="10759" max="10759" width="14.28515625" style="2" customWidth="1"/>
    <col min="10760" max="10760" width="6.5703125" style="2" customWidth="1"/>
    <col min="10761" max="10761" width="8.7109375" style="2" customWidth="1"/>
    <col min="10762" max="10762" width="2.85546875" style="2" customWidth="1"/>
    <col min="10763" max="10763" width="8" style="2" customWidth="1"/>
    <col min="10764" max="10764" width="8.7109375" style="2" customWidth="1"/>
    <col min="10765" max="10765" width="9.140625" style="2"/>
    <col min="10766" max="10766" width="6.85546875" style="2" customWidth="1"/>
    <col min="10767" max="10767" width="12" style="2" customWidth="1"/>
    <col min="10768" max="10768" width="3.7109375" style="2" customWidth="1"/>
    <col min="10769" max="10769" width="10.140625" style="2" customWidth="1"/>
    <col min="10770" max="10770" width="10.5703125" style="2" customWidth="1"/>
    <col min="10771" max="10772" width="3.140625" style="2" customWidth="1"/>
    <col min="10773" max="10786" width="0" style="2" hidden="1" customWidth="1"/>
    <col min="10787" max="11008" width="9.140625" style="2"/>
    <col min="11009" max="11011" width="3.140625" style="2" customWidth="1"/>
    <col min="11012" max="11012" width="2.85546875" style="2" customWidth="1"/>
    <col min="11013" max="11013" width="1.42578125" style="2" customWidth="1"/>
    <col min="11014" max="11014" width="2.140625" style="2" customWidth="1"/>
    <col min="11015" max="11015" width="14.28515625" style="2" customWidth="1"/>
    <col min="11016" max="11016" width="6.5703125" style="2" customWidth="1"/>
    <col min="11017" max="11017" width="8.7109375" style="2" customWidth="1"/>
    <col min="11018" max="11018" width="2.85546875" style="2" customWidth="1"/>
    <col min="11019" max="11019" width="8" style="2" customWidth="1"/>
    <col min="11020" max="11020" width="8.7109375" style="2" customWidth="1"/>
    <col min="11021" max="11021" width="9.140625" style="2"/>
    <col min="11022" max="11022" width="6.85546875" style="2" customWidth="1"/>
    <col min="11023" max="11023" width="12" style="2" customWidth="1"/>
    <col min="11024" max="11024" width="3.7109375" style="2" customWidth="1"/>
    <col min="11025" max="11025" width="10.140625" style="2" customWidth="1"/>
    <col min="11026" max="11026" width="10.5703125" style="2" customWidth="1"/>
    <col min="11027" max="11028" width="3.140625" style="2" customWidth="1"/>
    <col min="11029" max="11042" width="0" style="2" hidden="1" customWidth="1"/>
    <col min="11043" max="11264" width="9.140625" style="2"/>
    <col min="11265" max="11267" width="3.140625" style="2" customWidth="1"/>
    <col min="11268" max="11268" width="2.85546875" style="2" customWidth="1"/>
    <col min="11269" max="11269" width="1.42578125" style="2" customWidth="1"/>
    <col min="11270" max="11270" width="2.140625" style="2" customWidth="1"/>
    <col min="11271" max="11271" width="14.28515625" style="2" customWidth="1"/>
    <col min="11272" max="11272" width="6.5703125" style="2" customWidth="1"/>
    <col min="11273" max="11273" width="8.7109375" style="2" customWidth="1"/>
    <col min="11274" max="11274" width="2.85546875" style="2" customWidth="1"/>
    <col min="11275" max="11275" width="8" style="2" customWidth="1"/>
    <col min="11276" max="11276" width="8.7109375" style="2" customWidth="1"/>
    <col min="11277" max="11277" width="9.140625" style="2"/>
    <col min="11278" max="11278" width="6.85546875" style="2" customWidth="1"/>
    <col min="11279" max="11279" width="12" style="2" customWidth="1"/>
    <col min="11280" max="11280" width="3.7109375" style="2" customWidth="1"/>
    <col min="11281" max="11281" width="10.140625" style="2" customWidth="1"/>
    <col min="11282" max="11282" width="10.5703125" style="2" customWidth="1"/>
    <col min="11283" max="11284" width="3.140625" style="2" customWidth="1"/>
    <col min="11285" max="11298" width="0" style="2" hidden="1" customWidth="1"/>
    <col min="11299" max="11520" width="9.140625" style="2"/>
    <col min="11521" max="11523" width="3.140625" style="2" customWidth="1"/>
    <col min="11524" max="11524" width="2.85546875" style="2" customWidth="1"/>
    <col min="11525" max="11525" width="1.42578125" style="2" customWidth="1"/>
    <col min="11526" max="11526" width="2.140625" style="2" customWidth="1"/>
    <col min="11527" max="11527" width="14.28515625" style="2" customWidth="1"/>
    <col min="11528" max="11528" width="6.5703125" style="2" customWidth="1"/>
    <col min="11529" max="11529" width="8.7109375" style="2" customWidth="1"/>
    <col min="11530" max="11530" width="2.85546875" style="2" customWidth="1"/>
    <col min="11531" max="11531" width="8" style="2" customWidth="1"/>
    <col min="11532" max="11532" width="8.7109375" style="2" customWidth="1"/>
    <col min="11533" max="11533" width="9.140625" style="2"/>
    <col min="11534" max="11534" width="6.85546875" style="2" customWidth="1"/>
    <col min="11535" max="11535" width="12" style="2" customWidth="1"/>
    <col min="11536" max="11536" width="3.7109375" style="2" customWidth="1"/>
    <col min="11537" max="11537" width="10.140625" style="2" customWidth="1"/>
    <col min="11538" max="11538" width="10.5703125" style="2" customWidth="1"/>
    <col min="11539" max="11540" width="3.140625" style="2" customWidth="1"/>
    <col min="11541" max="11554" width="0" style="2" hidden="1" customWidth="1"/>
    <col min="11555" max="11776" width="9.140625" style="2"/>
    <col min="11777" max="11779" width="3.140625" style="2" customWidth="1"/>
    <col min="11780" max="11780" width="2.85546875" style="2" customWidth="1"/>
    <col min="11781" max="11781" width="1.42578125" style="2" customWidth="1"/>
    <col min="11782" max="11782" width="2.140625" style="2" customWidth="1"/>
    <col min="11783" max="11783" width="14.28515625" style="2" customWidth="1"/>
    <col min="11784" max="11784" width="6.5703125" style="2" customWidth="1"/>
    <col min="11785" max="11785" width="8.7109375" style="2" customWidth="1"/>
    <col min="11786" max="11786" width="2.85546875" style="2" customWidth="1"/>
    <col min="11787" max="11787" width="8" style="2" customWidth="1"/>
    <col min="11788" max="11788" width="8.7109375" style="2" customWidth="1"/>
    <col min="11789" max="11789" width="9.140625" style="2"/>
    <col min="11790" max="11790" width="6.85546875" style="2" customWidth="1"/>
    <col min="11791" max="11791" width="12" style="2" customWidth="1"/>
    <col min="11792" max="11792" width="3.7109375" style="2" customWidth="1"/>
    <col min="11793" max="11793" width="10.140625" style="2" customWidth="1"/>
    <col min="11794" max="11794" width="10.5703125" style="2" customWidth="1"/>
    <col min="11795" max="11796" width="3.140625" style="2" customWidth="1"/>
    <col min="11797" max="11810" width="0" style="2" hidden="1" customWidth="1"/>
    <col min="11811" max="12032" width="9.140625" style="2"/>
    <col min="12033" max="12035" width="3.140625" style="2" customWidth="1"/>
    <col min="12036" max="12036" width="2.85546875" style="2" customWidth="1"/>
    <col min="12037" max="12037" width="1.42578125" style="2" customWidth="1"/>
    <col min="12038" max="12038" width="2.140625" style="2" customWidth="1"/>
    <col min="12039" max="12039" width="14.28515625" style="2" customWidth="1"/>
    <col min="12040" max="12040" width="6.5703125" style="2" customWidth="1"/>
    <col min="12041" max="12041" width="8.7109375" style="2" customWidth="1"/>
    <col min="12042" max="12042" width="2.85546875" style="2" customWidth="1"/>
    <col min="12043" max="12043" width="8" style="2" customWidth="1"/>
    <col min="12044" max="12044" width="8.7109375" style="2" customWidth="1"/>
    <col min="12045" max="12045" width="9.140625" style="2"/>
    <col min="12046" max="12046" width="6.85546875" style="2" customWidth="1"/>
    <col min="12047" max="12047" width="12" style="2" customWidth="1"/>
    <col min="12048" max="12048" width="3.7109375" style="2" customWidth="1"/>
    <col min="12049" max="12049" width="10.140625" style="2" customWidth="1"/>
    <col min="12050" max="12050" width="10.5703125" style="2" customWidth="1"/>
    <col min="12051" max="12052" width="3.140625" style="2" customWidth="1"/>
    <col min="12053" max="12066" width="0" style="2" hidden="1" customWidth="1"/>
    <col min="12067" max="12288" width="9.140625" style="2"/>
    <col min="12289" max="12291" width="3.140625" style="2" customWidth="1"/>
    <col min="12292" max="12292" width="2.85546875" style="2" customWidth="1"/>
    <col min="12293" max="12293" width="1.42578125" style="2" customWidth="1"/>
    <col min="12294" max="12294" width="2.140625" style="2" customWidth="1"/>
    <col min="12295" max="12295" width="14.28515625" style="2" customWidth="1"/>
    <col min="12296" max="12296" width="6.5703125" style="2" customWidth="1"/>
    <col min="12297" max="12297" width="8.7109375" style="2" customWidth="1"/>
    <col min="12298" max="12298" width="2.85546875" style="2" customWidth="1"/>
    <col min="12299" max="12299" width="8" style="2" customWidth="1"/>
    <col min="12300" max="12300" width="8.7109375" style="2" customWidth="1"/>
    <col min="12301" max="12301" width="9.140625" style="2"/>
    <col min="12302" max="12302" width="6.85546875" style="2" customWidth="1"/>
    <col min="12303" max="12303" width="12" style="2" customWidth="1"/>
    <col min="12304" max="12304" width="3.7109375" style="2" customWidth="1"/>
    <col min="12305" max="12305" width="10.140625" style="2" customWidth="1"/>
    <col min="12306" max="12306" width="10.5703125" style="2" customWidth="1"/>
    <col min="12307" max="12308" width="3.140625" style="2" customWidth="1"/>
    <col min="12309" max="12322" width="0" style="2" hidden="1" customWidth="1"/>
    <col min="12323" max="12544" width="9.140625" style="2"/>
    <col min="12545" max="12547" width="3.140625" style="2" customWidth="1"/>
    <col min="12548" max="12548" width="2.85546875" style="2" customWidth="1"/>
    <col min="12549" max="12549" width="1.42578125" style="2" customWidth="1"/>
    <col min="12550" max="12550" width="2.140625" style="2" customWidth="1"/>
    <col min="12551" max="12551" width="14.28515625" style="2" customWidth="1"/>
    <col min="12552" max="12552" width="6.5703125" style="2" customWidth="1"/>
    <col min="12553" max="12553" width="8.7109375" style="2" customWidth="1"/>
    <col min="12554" max="12554" width="2.85546875" style="2" customWidth="1"/>
    <col min="12555" max="12555" width="8" style="2" customWidth="1"/>
    <col min="12556" max="12556" width="8.7109375" style="2" customWidth="1"/>
    <col min="12557" max="12557" width="9.140625" style="2"/>
    <col min="12558" max="12558" width="6.85546875" style="2" customWidth="1"/>
    <col min="12559" max="12559" width="12" style="2" customWidth="1"/>
    <col min="12560" max="12560" width="3.7109375" style="2" customWidth="1"/>
    <col min="12561" max="12561" width="10.140625" style="2" customWidth="1"/>
    <col min="12562" max="12562" width="10.5703125" style="2" customWidth="1"/>
    <col min="12563" max="12564" width="3.140625" style="2" customWidth="1"/>
    <col min="12565" max="12578" width="0" style="2" hidden="1" customWidth="1"/>
    <col min="12579" max="12800" width="9.140625" style="2"/>
    <col min="12801" max="12803" width="3.140625" style="2" customWidth="1"/>
    <col min="12804" max="12804" width="2.85546875" style="2" customWidth="1"/>
    <col min="12805" max="12805" width="1.42578125" style="2" customWidth="1"/>
    <col min="12806" max="12806" width="2.140625" style="2" customWidth="1"/>
    <col min="12807" max="12807" width="14.28515625" style="2" customWidth="1"/>
    <col min="12808" max="12808" width="6.5703125" style="2" customWidth="1"/>
    <col min="12809" max="12809" width="8.7109375" style="2" customWidth="1"/>
    <col min="12810" max="12810" width="2.85546875" style="2" customWidth="1"/>
    <col min="12811" max="12811" width="8" style="2" customWidth="1"/>
    <col min="12812" max="12812" width="8.7109375" style="2" customWidth="1"/>
    <col min="12813" max="12813" width="9.140625" style="2"/>
    <col min="12814" max="12814" width="6.85546875" style="2" customWidth="1"/>
    <col min="12815" max="12815" width="12" style="2" customWidth="1"/>
    <col min="12816" max="12816" width="3.7109375" style="2" customWidth="1"/>
    <col min="12817" max="12817" width="10.140625" style="2" customWidth="1"/>
    <col min="12818" max="12818" width="10.5703125" style="2" customWidth="1"/>
    <col min="12819" max="12820" width="3.140625" style="2" customWidth="1"/>
    <col min="12821" max="12834" width="0" style="2" hidden="1" customWidth="1"/>
    <col min="12835" max="13056" width="9.140625" style="2"/>
    <col min="13057" max="13059" width="3.140625" style="2" customWidth="1"/>
    <col min="13060" max="13060" width="2.85546875" style="2" customWidth="1"/>
    <col min="13061" max="13061" width="1.42578125" style="2" customWidth="1"/>
    <col min="13062" max="13062" width="2.140625" style="2" customWidth="1"/>
    <col min="13063" max="13063" width="14.28515625" style="2" customWidth="1"/>
    <col min="13064" max="13064" width="6.5703125" style="2" customWidth="1"/>
    <col min="13065" max="13065" width="8.7109375" style="2" customWidth="1"/>
    <col min="13066" max="13066" width="2.85546875" style="2" customWidth="1"/>
    <col min="13067" max="13067" width="8" style="2" customWidth="1"/>
    <col min="13068" max="13068" width="8.7109375" style="2" customWidth="1"/>
    <col min="13069" max="13069" width="9.140625" style="2"/>
    <col min="13070" max="13070" width="6.85546875" style="2" customWidth="1"/>
    <col min="13071" max="13071" width="12" style="2" customWidth="1"/>
    <col min="13072" max="13072" width="3.7109375" style="2" customWidth="1"/>
    <col min="13073" max="13073" width="10.140625" style="2" customWidth="1"/>
    <col min="13074" max="13074" width="10.5703125" style="2" customWidth="1"/>
    <col min="13075" max="13076" width="3.140625" style="2" customWidth="1"/>
    <col min="13077" max="13090" width="0" style="2" hidden="1" customWidth="1"/>
    <col min="13091" max="13312" width="9.140625" style="2"/>
    <col min="13313" max="13315" width="3.140625" style="2" customWidth="1"/>
    <col min="13316" max="13316" width="2.85546875" style="2" customWidth="1"/>
    <col min="13317" max="13317" width="1.42578125" style="2" customWidth="1"/>
    <col min="13318" max="13318" width="2.140625" style="2" customWidth="1"/>
    <col min="13319" max="13319" width="14.28515625" style="2" customWidth="1"/>
    <col min="13320" max="13320" width="6.5703125" style="2" customWidth="1"/>
    <col min="13321" max="13321" width="8.7109375" style="2" customWidth="1"/>
    <col min="13322" max="13322" width="2.85546875" style="2" customWidth="1"/>
    <col min="13323" max="13323" width="8" style="2" customWidth="1"/>
    <col min="13324" max="13324" width="8.7109375" style="2" customWidth="1"/>
    <col min="13325" max="13325" width="9.140625" style="2"/>
    <col min="13326" max="13326" width="6.85546875" style="2" customWidth="1"/>
    <col min="13327" max="13327" width="12" style="2" customWidth="1"/>
    <col min="13328" max="13328" width="3.7109375" style="2" customWidth="1"/>
    <col min="13329" max="13329" width="10.140625" style="2" customWidth="1"/>
    <col min="13330" max="13330" width="10.5703125" style="2" customWidth="1"/>
    <col min="13331" max="13332" width="3.140625" style="2" customWidth="1"/>
    <col min="13333" max="13346" width="0" style="2" hidden="1" customWidth="1"/>
    <col min="13347" max="13568" width="9.140625" style="2"/>
    <col min="13569" max="13571" width="3.140625" style="2" customWidth="1"/>
    <col min="13572" max="13572" width="2.85546875" style="2" customWidth="1"/>
    <col min="13573" max="13573" width="1.42578125" style="2" customWidth="1"/>
    <col min="13574" max="13574" width="2.140625" style="2" customWidth="1"/>
    <col min="13575" max="13575" width="14.28515625" style="2" customWidth="1"/>
    <col min="13576" max="13576" width="6.5703125" style="2" customWidth="1"/>
    <col min="13577" max="13577" width="8.7109375" style="2" customWidth="1"/>
    <col min="13578" max="13578" width="2.85546875" style="2" customWidth="1"/>
    <col min="13579" max="13579" width="8" style="2" customWidth="1"/>
    <col min="13580" max="13580" width="8.7109375" style="2" customWidth="1"/>
    <col min="13581" max="13581" width="9.140625" style="2"/>
    <col min="13582" max="13582" width="6.85546875" style="2" customWidth="1"/>
    <col min="13583" max="13583" width="12" style="2" customWidth="1"/>
    <col min="13584" max="13584" width="3.7109375" style="2" customWidth="1"/>
    <col min="13585" max="13585" width="10.140625" style="2" customWidth="1"/>
    <col min="13586" max="13586" width="10.5703125" style="2" customWidth="1"/>
    <col min="13587" max="13588" width="3.140625" style="2" customWidth="1"/>
    <col min="13589" max="13602" width="0" style="2" hidden="1" customWidth="1"/>
    <col min="13603" max="13824" width="9.140625" style="2"/>
    <col min="13825" max="13827" width="3.140625" style="2" customWidth="1"/>
    <col min="13828" max="13828" width="2.85546875" style="2" customWidth="1"/>
    <col min="13829" max="13829" width="1.42578125" style="2" customWidth="1"/>
    <col min="13830" max="13830" width="2.140625" style="2" customWidth="1"/>
    <col min="13831" max="13831" width="14.28515625" style="2" customWidth="1"/>
    <col min="13832" max="13832" width="6.5703125" style="2" customWidth="1"/>
    <col min="13833" max="13833" width="8.7109375" style="2" customWidth="1"/>
    <col min="13834" max="13834" width="2.85546875" style="2" customWidth="1"/>
    <col min="13835" max="13835" width="8" style="2" customWidth="1"/>
    <col min="13836" max="13836" width="8.7109375" style="2" customWidth="1"/>
    <col min="13837" max="13837" width="9.140625" style="2"/>
    <col min="13838" max="13838" width="6.85546875" style="2" customWidth="1"/>
    <col min="13839" max="13839" width="12" style="2" customWidth="1"/>
    <col min="13840" max="13840" width="3.7109375" style="2" customWidth="1"/>
    <col min="13841" max="13841" width="10.140625" style="2" customWidth="1"/>
    <col min="13842" max="13842" width="10.5703125" style="2" customWidth="1"/>
    <col min="13843" max="13844" width="3.140625" style="2" customWidth="1"/>
    <col min="13845" max="13858" width="0" style="2" hidden="1" customWidth="1"/>
    <col min="13859" max="14080" width="9.140625" style="2"/>
    <col min="14081" max="14083" width="3.140625" style="2" customWidth="1"/>
    <col min="14084" max="14084" width="2.85546875" style="2" customWidth="1"/>
    <col min="14085" max="14085" width="1.42578125" style="2" customWidth="1"/>
    <col min="14086" max="14086" width="2.140625" style="2" customWidth="1"/>
    <col min="14087" max="14087" width="14.28515625" style="2" customWidth="1"/>
    <col min="14088" max="14088" width="6.5703125" style="2" customWidth="1"/>
    <col min="14089" max="14089" width="8.7109375" style="2" customWidth="1"/>
    <col min="14090" max="14090" width="2.85546875" style="2" customWidth="1"/>
    <col min="14091" max="14091" width="8" style="2" customWidth="1"/>
    <col min="14092" max="14092" width="8.7109375" style="2" customWidth="1"/>
    <col min="14093" max="14093" width="9.140625" style="2"/>
    <col min="14094" max="14094" width="6.85546875" style="2" customWidth="1"/>
    <col min="14095" max="14095" width="12" style="2" customWidth="1"/>
    <col min="14096" max="14096" width="3.7109375" style="2" customWidth="1"/>
    <col min="14097" max="14097" width="10.140625" style="2" customWidth="1"/>
    <col min="14098" max="14098" width="10.5703125" style="2" customWidth="1"/>
    <col min="14099" max="14100" width="3.140625" style="2" customWidth="1"/>
    <col min="14101" max="14114" width="0" style="2" hidden="1" customWidth="1"/>
    <col min="14115" max="14336" width="9.140625" style="2"/>
    <col min="14337" max="14339" width="3.140625" style="2" customWidth="1"/>
    <col min="14340" max="14340" width="2.85546875" style="2" customWidth="1"/>
    <col min="14341" max="14341" width="1.42578125" style="2" customWidth="1"/>
    <col min="14342" max="14342" width="2.140625" style="2" customWidth="1"/>
    <col min="14343" max="14343" width="14.28515625" style="2" customWidth="1"/>
    <col min="14344" max="14344" width="6.5703125" style="2" customWidth="1"/>
    <col min="14345" max="14345" width="8.7109375" style="2" customWidth="1"/>
    <col min="14346" max="14346" width="2.85546875" style="2" customWidth="1"/>
    <col min="14347" max="14347" width="8" style="2" customWidth="1"/>
    <col min="14348" max="14348" width="8.7109375" style="2" customWidth="1"/>
    <col min="14349" max="14349" width="9.140625" style="2"/>
    <col min="14350" max="14350" width="6.85546875" style="2" customWidth="1"/>
    <col min="14351" max="14351" width="12" style="2" customWidth="1"/>
    <col min="14352" max="14352" width="3.7109375" style="2" customWidth="1"/>
    <col min="14353" max="14353" width="10.140625" style="2" customWidth="1"/>
    <col min="14354" max="14354" width="10.5703125" style="2" customWidth="1"/>
    <col min="14355" max="14356" width="3.140625" style="2" customWidth="1"/>
    <col min="14357" max="14370" width="0" style="2" hidden="1" customWidth="1"/>
    <col min="14371" max="14592" width="9.140625" style="2"/>
    <col min="14593" max="14595" width="3.140625" style="2" customWidth="1"/>
    <col min="14596" max="14596" width="2.85546875" style="2" customWidth="1"/>
    <col min="14597" max="14597" width="1.42578125" style="2" customWidth="1"/>
    <col min="14598" max="14598" width="2.140625" style="2" customWidth="1"/>
    <col min="14599" max="14599" width="14.28515625" style="2" customWidth="1"/>
    <col min="14600" max="14600" width="6.5703125" style="2" customWidth="1"/>
    <col min="14601" max="14601" width="8.7109375" style="2" customWidth="1"/>
    <col min="14602" max="14602" width="2.85546875" style="2" customWidth="1"/>
    <col min="14603" max="14603" width="8" style="2" customWidth="1"/>
    <col min="14604" max="14604" width="8.7109375" style="2" customWidth="1"/>
    <col min="14605" max="14605" width="9.140625" style="2"/>
    <col min="14606" max="14606" width="6.85546875" style="2" customWidth="1"/>
    <col min="14607" max="14607" width="12" style="2" customWidth="1"/>
    <col min="14608" max="14608" width="3.7109375" style="2" customWidth="1"/>
    <col min="14609" max="14609" width="10.140625" style="2" customWidth="1"/>
    <col min="14610" max="14610" width="10.5703125" style="2" customWidth="1"/>
    <col min="14611" max="14612" width="3.140625" style="2" customWidth="1"/>
    <col min="14613" max="14626" width="0" style="2" hidden="1" customWidth="1"/>
    <col min="14627" max="14848" width="9.140625" style="2"/>
    <col min="14849" max="14851" width="3.140625" style="2" customWidth="1"/>
    <col min="14852" max="14852" width="2.85546875" style="2" customWidth="1"/>
    <col min="14853" max="14853" width="1.42578125" style="2" customWidth="1"/>
    <col min="14854" max="14854" width="2.140625" style="2" customWidth="1"/>
    <col min="14855" max="14855" width="14.28515625" style="2" customWidth="1"/>
    <col min="14856" max="14856" width="6.5703125" style="2" customWidth="1"/>
    <col min="14857" max="14857" width="8.7109375" style="2" customWidth="1"/>
    <col min="14858" max="14858" width="2.85546875" style="2" customWidth="1"/>
    <col min="14859" max="14859" width="8" style="2" customWidth="1"/>
    <col min="14860" max="14860" width="8.7109375" style="2" customWidth="1"/>
    <col min="14861" max="14861" width="9.140625" style="2"/>
    <col min="14862" max="14862" width="6.85546875" style="2" customWidth="1"/>
    <col min="14863" max="14863" width="12" style="2" customWidth="1"/>
    <col min="14864" max="14864" width="3.7109375" style="2" customWidth="1"/>
    <col min="14865" max="14865" width="10.140625" style="2" customWidth="1"/>
    <col min="14866" max="14866" width="10.5703125" style="2" customWidth="1"/>
    <col min="14867" max="14868" width="3.140625" style="2" customWidth="1"/>
    <col min="14869" max="14882" width="0" style="2" hidden="1" customWidth="1"/>
    <col min="14883" max="15104" width="9.140625" style="2"/>
    <col min="15105" max="15107" width="3.140625" style="2" customWidth="1"/>
    <col min="15108" max="15108" width="2.85546875" style="2" customWidth="1"/>
    <col min="15109" max="15109" width="1.42578125" style="2" customWidth="1"/>
    <col min="15110" max="15110" width="2.140625" style="2" customWidth="1"/>
    <col min="15111" max="15111" width="14.28515625" style="2" customWidth="1"/>
    <col min="15112" max="15112" width="6.5703125" style="2" customWidth="1"/>
    <col min="15113" max="15113" width="8.7109375" style="2" customWidth="1"/>
    <col min="15114" max="15114" width="2.85546875" style="2" customWidth="1"/>
    <col min="15115" max="15115" width="8" style="2" customWidth="1"/>
    <col min="15116" max="15116" width="8.7109375" style="2" customWidth="1"/>
    <col min="15117" max="15117" width="9.140625" style="2"/>
    <col min="15118" max="15118" width="6.85546875" style="2" customWidth="1"/>
    <col min="15119" max="15119" width="12" style="2" customWidth="1"/>
    <col min="15120" max="15120" width="3.7109375" style="2" customWidth="1"/>
    <col min="15121" max="15121" width="10.140625" style="2" customWidth="1"/>
    <col min="15122" max="15122" width="10.5703125" style="2" customWidth="1"/>
    <col min="15123" max="15124" width="3.140625" style="2" customWidth="1"/>
    <col min="15125" max="15138" width="0" style="2" hidden="1" customWidth="1"/>
    <col min="15139" max="15360" width="9.140625" style="2"/>
    <col min="15361" max="15363" width="3.140625" style="2" customWidth="1"/>
    <col min="15364" max="15364" width="2.85546875" style="2" customWidth="1"/>
    <col min="15365" max="15365" width="1.42578125" style="2" customWidth="1"/>
    <col min="15366" max="15366" width="2.140625" style="2" customWidth="1"/>
    <col min="15367" max="15367" width="14.28515625" style="2" customWidth="1"/>
    <col min="15368" max="15368" width="6.5703125" style="2" customWidth="1"/>
    <col min="15369" max="15369" width="8.7109375" style="2" customWidth="1"/>
    <col min="15370" max="15370" width="2.85546875" style="2" customWidth="1"/>
    <col min="15371" max="15371" width="8" style="2" customWidth="1"/>
    <col min="15372" max="15372" width="8.7109375" style="2" customWidth="1"/>
    <col min="15373" max="15373" width="9.140625" style="2"/>
    <col min="15374" max="15374" width="6.85546875" style="2" customWidth="1"/>
    <col min="15375" max="15375" width="12" style="2" customWidth="1"/>
    <col min="15376" max="15376" width="3.7109375" style="2" customWidth="1"/>
    <col min="15377" max="15377" width="10.140625" style="2" customWidth="1"/>
    <col min="15378" max="15378" width="10.5703125" style="2" customWidth="1"/>
    <col min="15379" max="15380" width="3.140625" style="2" customWidth="1"/>
    <col min="15381" max="15394" width="0" style="2" hidden="1" customWidth="1"/>
    <col min="15395" max="15616" width="9.140625" style="2"/>
    <col min="15617" max="15619" width="3.140625" style="2" customWidth="1"/>
    <col min="15620" max="15620" width="2.85546875" style="2" customWidth="1"/>
    <col min="15621" max="15621" width="1.42578125" style="2" customWidth="1"/>
    <col min="15622" max="15622" width="2.140625" style="2" customWidth="1"/>
    <col min="15623" max="15623" width="14.28515625" style="2" customWidth="1"/>
    <col min="15624" max="15624" width="6.5703125" style="2" customWidth="1"/>
    <col min="15625" max="15625" width="8.7109375" style="2" customWidth="1"/>
    <col min="15626" max="15626" width="2.85546875" style="2" customWidth="1"/>
    <col min="15627" max="15627" width="8" style="2" customWidth="1"/>
    <col min="15628" max="15628" width="8.7109375" style="2" customWidth="1"/>
    <col min="15629" max="15629" width="9.140625" style="2"/>
    <col min="15630" max="15630" width="6.85546875" style="2" customWidth="1"/>
    <col min="15631" max="15631" width="12" style="2" customWidth="1"/>
    <col min="15632" max="15632" width="3.7109375" style="2" customWidth="1"/>
    <col min="15633" max="15633" width="10.140625" style="2" customWidth="1"/>
    <col min="15634" max="15634" width="10.5703125" style="2" customWidth="1"/>
    <col min="15635" max="15636" width="3.140625" style="2" customWidth="1"/>
    <col min="15637" max="15650" width="0" style="2" hidden="1" customWidth="1"/>
    <col min="15651" max="15872" width="9.140625" style="2"/>
    <col min="15873" max="15875" width="3.140625" style="2" customWidth="1"/>
    <col min="15876" max="15876" width="2.85546875" style="2" customWidth="1"/>
    <col min="15877" max="15877" width="1.42578125" style="2" customWidth="1"/>
    <col min="15878" max="15878" width="2.140625" style="2" customWidth="1"/>
    <col min="15879" max="15879" width="14.28515625" style="2" customWidth="1"/>
    <col min="15880" max="15880" width="6.5703125" style="2" customWidth="1"/>
    <col min="15881" max="15881" width="8.7109375" style="2" customWidth="1"/>
    <col min="15882" max="15882" width="2.85546875" style="2" customWidth="1"/>
    <col min="15883" max="15883" width="8" style="2" customWidth="1"/>
    <col min="15884" max="15884" width="8.7109375" style="2" customWidth="1"/>
    <col min="15885" max="15885" width="9.140625" style="2"/>
    <col min="15886" max="15886" width="6.85546875" style="2" customWidth="1"/>
    <col min="15887" max="15887" width="12" style="2" customWidth="1"/>
    <col min="15888" max="15888" width="3.7109375" style="2" customWidth="1"/>
    <col min="15889" max="15889" width="10.140625" style="2" customWidth="1"/>
    <col min="15890" max="15890" width="10.5703125" style="2" customWidth="1"/>
    <col min="15891" max="15892" width="3.140625" style="2" customWidth="1"/>
    <col min="15893" max="15906" width="0" style="2" hidden="1" customWidth="1"/>
    <col min="15907" max="16128" width="9.140625" style="2"/>
    <col min="16129" max="16131" width="3.140625" style="2" customWidth="1"/>
    <col min="16132" max="16132" width="2.85546875" style="2" customWidth="1"/>
    <col min="16133" max="16133" width="1.42578125" style="2" customWidth="1"/>
    <col min="16134" max="16134" width="2.140625" style="2" customWidth="1"/>
    <col min="16135" max="16135" width="14.28515625" style="2" customWidth="1"/>
    <col min="16136" max="16136" width="6.5703125" style="2" customWidth="1"/>
    <col min="16137" max="16137" width="8.7109375" style="2" customWidth="1"/>
    <col min="16138" max="16138" width="2.85546875" style="2" customWidth="1"/>
    <col min="16139" max="16139" width="8" style="2" customWidth="1"/>
    <col min="16140" max="16140" width="8.7109375" style="2" customWidth="1"/>
    <col min="16141" max="16141" width="9.140625" style="2"/>
    <col min="16142" max="16142" width="6.85546875" style="2" customWidth="1"/>
    <col min="16143" max="16143" width="12" style="2" customWidth="1"/>
    <col min="16144" max="16144" width="3.7109375" style="2" customWidth="1"/>
    <col min="16145" max="16145" width="10.140625" style="2" customWidth="1"/>
    <col min="16146" max="16146" width="10.5703125" style="2" customWidth="1"/>
    <col min="16147" max="16148" width="3.140625" style="2" customWidth="1"/>
    <col min="16149" max="16162" width="0" style="2" hidden="1" customWidth="1"/>
    <col min="16163" max="16384" width="9.140625" style="2"/>
  </cols>
  <sheetData>
    <row r="1" spans="3:34" ht="6.6" customHeight="1" thickBot="1">
      <c r="C1" s="1" t="s">
        <v>0</v>
      </c>
    </row>
    <row r="2" spans="3:34" ht="24.75" customHeight="1" thickBot="1">
      <c r="C2" s="1753" t="s">
        <v>1856</v>
      </c>
      <c r="D2" s="1754"/>
      <c r="E2" s="1754"/>
      <c r="F2" s="1754"/>
      <c r="G2" s="1754"/>
      <c r="H2" s="1754"/>
      <c r="I2" s="1754"/>
      <c r="J2" s="1754"/>
      <c r="K2" s="1754"/>
      <c r="L2" s="1754"/>
      <c r="M2" s="1754"/>
      <c r="N2" s="1754"/>
      <c r="O2" s="1754"/>
      <c r="P2" s="1754"/>
      <c r="Q2" s="1754"/>
      <c r="R2" s="1755"/>
      <c r="X2" s="862"/>
    </row>
    <row r="3" spans="3:34" s="3" customFormat="1" ht="33.75" customHeight="1">
      <c r="C3" s="1756" t="s">
        <v>1900</v>
      </c>
      <c r="D3" s="1757"/>
      <c r="E3" s="1757"/>
      <c r="F3" s="1757"/>
      <c r="G3" s="1757"/>
      <c r="H3" s="1757"/>
      <c r="I3" s="1757"/>
      <c r="J3" s="1757"/>
      <c r="K3" s="1757"/>
      <c r="L3" s="1757"/>
      <c r="M3" s="1757"/>
      <c r="N3" s="1757"/>
      <c r="O3" s="1757"/>
      <c r="P3" s="1757"/>
      <c r="Q3" s="1757"/>
      <c r="R3" s="1758"/>
      <c r="W3" s="867"/>
      <c r="X3" s="867"/>
    </row>
    <row r="4" spans="3:34" s="3" customFormat="1" ht="33.75" customHeight="1">
      <c r="C4" s="1759"/>
      <c r="D4" s="1760"/>
      <c r="E4" s="1760"/>
      <c r="F4" s="1760"/>
      <c r="G4" s="1760"/>
      <c r="H4" s="1760"/>
      <c r="I4" s="1760"/>
      <c r="J4" s="1760"/>
      <c r="K4" s="1760"/>
      <c r="L4" s="1760"/>
      <c r="M4" s="1760"/>
      <c r="N4" s="1760"/>
      <c r="O4" s="1760"/>
      <c r="P4" s="1760"/>
      <c r="Q4" s="1760"/>
      <c r="R4" s="1761"/>
      <c r="W4" s="867"/>
      <c r="X4" s="863"/>
    </row>
    <row r="5" spans="3:34" s="3" customFormat="1" ht="28.5" customHeight="1">
      <c r="C5" s="1759"/>
      <c r="D5" s="1760"/>
      <c r="E5" s="1760"/>
      <c r="F5" s="1760"/>
      <c r="G5" s="1760"/>
      <c r="H5" s="1760"/>
      <c r="I5" s="1760"/>
      <c r="J5" s="1760"/>
      <c r="K5" s="1760"/>
      <c r="L5" s="1760"/>
      <c r="M5" s="1760"/>
      <c r="N5" s="1760"/>
      <c r="O5" s="1760"/>
      <c r="P5" s="1760"/>
      <c r="Q5" s="1760"/>
      <c r="R5" s="1761"/>
      <c r="W5" s="867"/>
      <c r="X5" s="863"/>
    </row>
    <row r="6" spans="3:34" ht="18" customHeight="1" thickBot="1">
      <c r="C6" s="1767" t="s">
        <v>1901</v>
      </c>
      <c r="D6" s="1768"/>
      <c r="E6" s="1768"/>
      <c r="F6" s="1768"/>
      <c r="G6" s="1768"/>
      <c r="H6" s="1768"/>
      <c r="I6" s="1768"/>
      <c r="J6" s="1768"/>
      <c r="K6" s="1769" t="s">
        <v>1902</v>
      </c>
      <c r="L6" s="1769"/>
      <c r="M6" s="1769"/>
      <c r="N6" s="1769"/>
      <c r="O6" s="1769"/>
      <c r="P6" s="1769"/>
      <c r="Q6" s="1769"/>
      <c r="R6" s="1770"/>
      <c r="X6" s="863"/>
      <c r="AG6" s="3"/>
      <c r="AH6" s="3"/>
    </row>
    <row r="7" spans="3:34" ht="18" customHeight="1" thickBot="1">
      <c r="C7" s="1774" t="s">
        <v>1858</v>
      </c>
      <c r="D7" s="1775"/>
      <c r="E7" s="1775"/>
      <c r="F7" s="1775"/>
      <c r="G7" s="1775"/>
      <c r="H7" s="1775"/>
      <c r="I7" s="1775"/>
      <c r="J7" s="1775"/>
      <c r="K7" s="1775"/>
      <c r="L7" s="1775"/>
      <c r="M7" s="1775"/>
      <c r="N7" s="1775"/>
      <c r="O7" s="1775"/>
      <c r="P7" s="1775"/>
      <c r="Q7" s="1775"/>
      <c r="R7" s="1776"/>
      <c r="X7" s="863"/>
      <c r="AG7" s="3"/>
      <c r="AH7" s="3"/>
    </row>
    <row r="8" spans="3:34" ht="24.75" customHeight="1" thickBot="1">
      <c r="C8" s="4" t="s">
        <v>13</v>
      </c>
      <c r="D8" s="5"/>
      <c r="E8" s="5"/>
      <c r="F8" s="5"/>
      <c r="G8" s="5"/>
      <c r="H8" s="5"/>
      <c r="I8" s="5"/>
      <c r="J8" s="5"/>
      <c r="K8" s="5"/>
      <c r="L8" s="5"/>
      <c r="M8" s="5"/>
      <c r="N8" s="5"/>
      <c r="O8" s="5"/>
      <c r="P8" s="5"/>
      <c r="Q8" s="5"/>
      <c r="R8" s="6"/>
      <c r="X8" s="863"/>
      <c r="AG8" s="3"/>
      <c r="AH8" s="3"/>
    </row>
    <row r="9" spans="3:34" ht="9.9499999999999993" customHeight="1">
      <c r="C9" s="1750"/>
      <c r="D9" s="1751"/>
      <c r="E9" s="1751"/>
      <c r="F9" s="1751"/>
      <c r="G9" s="1751"/>
      <c r="H9" s="1751"/>
      <c r="I9" s="1751"/>
      <c r="J9" s="1751"/>
      <c r="K9" s="1751"/>
      <c r="L9" s="1751"/>
      <c r="M9" s="1751"/>
      <c r="N9" s="1751"/>
      <c r="O9" s="1751"/>
      <c r="P9" s="1751"/>
      <c r="Q9" s="1751"/>
      <c r="R9" s="1752"/>
      <c r="X9" s="863"/>
      <c r="AG9" s="3"/>
      <c r="AH9" s="3"/>
    </row>
    <row r="10" spans="3:34" ht="24.75" customHeight="1">
      <c r="C10" s="7" t="s">
        <v>1306</v>
      </c>
      <c r="D10" s="5"/>
      <c r="E10" s="5"/>
      <c r="F10" s="5"/>
      <c r="G10" s="5"/>
      <c r="H10" s="1744"/>
      <c r="I10" s="1744"/>
      <c r="J10" s="1744"/>
      <c r="K10" s="1744"/>
      <c r="L10" s="8"/>
      <c r="M10" s="1745" t="s">
        <v>18</v>
      </c>
      <c r="N10" s="1745"/>
      <c r="O10" s="1745"/>
      <c r="P10" s="1746"/>
      <c r="Q10" s="1746"/>
      <c r="R10" s="1747"/>
      <c r="X10" s="863"/>
      <c r="AG10" s="3"/>
      <c r="AH10" s="3"/>
    </row>
    <row r="11" spans="3:34" s="13" customFormat="1" ht="5.0999999999999996" customHeight="1">
      <c r="C11" s="9"/>
      <c r="D11" s="10"/>
      <c r="E11" s="10"/>
      <c r="F11" s="10"/>
      <c r="G11" s="10"/>
      <c r="H11" s="11"/>
      <c r="I11" s="11"/>
      <c r="J11" s="11"/>
      <c r="K11" s="11"/>
      <c r="L11" s="11"/>
      <c r="M11" s="11"/>
      <c r="N11" s="11"/>
      <c r="O11" s="11"/>
      <c r="P11" s="11"/>
      <c r="Q11" s="11"/>
      <c r="R11" s="12"/>
      <c r="W11" s="868"/>
      <c r="X11" s="863"/>
    </row>
    <row r="12" spans="3:34" ht="24.75" customHeight="1">
      <c r="C12" s="7" t="s">
        <v>1306</v>
      </c>
      <c r="D12" s="5"/>
      <c r="E12" s="5"/>
      <c r="F12" s="5"/>
      <c r="G12" s="5"/>
      <c r="H12" s="1744"/>
      <c r="I12" s="1744"/>
      <c r="J12" s="1744"/>
      <c r="K12" s="1744"/>
      <c r="L12" s="8"/>
      <c r="M12" s="1745" t="s">
        <v>18</v>
      </c>
      <c r="N12" s="1745"/>
      <c r="O12" s="1745"/>
      <c r="P12" s="1746"/>
      <c r="Q12" s="1746"/>
      <c r="R12" s="1747"/>
      <c r="X12" s="863"/>
      <c r="AG12" s="3"/>
      <c r="AH12" s="3"/>
    </row>
    <row r="13" spans="3:34" s="13" customFormat="1" ht="5.0999999999999996" customHeight="1">
      <c r="C13" s="9"/>
      <c r="D13" s="10"/>
      <c r="E13" s="10"/>
      <c r="F13" s="10"/>
      <c r="G13" s="10"/>
      <c r="H13" s="11"/>
      <c r="I13" s="11"/>
      <c r="J13" s="11"/>
      <c r="K13" s="11"/>
      <c r="L13" s="11"/>
      <c r="M13" s="11"/>
      <c r="N13" s="11"/>
      <c r="O13" s="11"/>
      <c r="P13" s="11"/>
      <c r="Q13" s="11"/>
      <c r="R13" s="12"/>
      <c r="W13" s="868"/>
      <c r="X13" s="863"/>
    </row>
    <row r="14" spans="3:34" ht="24.75" customHeight="1">
      <c r="C14" s="7" t="s">
        <v>1306</v>
      </c>
      <c r="D14" s="5"/>
      <c r="E14" s="5"/>
      <c r="F14" s="5"/>
      <c r="G14" s="5"/>
      <c r="H14" s="1744"/>
      <c r="I14" s="1744"/>
      <c r="J14" s="1744"/>
      <c r="K14" s="1744"/>
      <c r="L14" s="8"/>
      <c r="M14" s="1745" t="s">
        <v>18</v>
      </c>
      <c r="N14" s="1745"/>
      <c r="O14" s="1745"/>
      <c r="P14" s="1746"/>
      <c r="Q14" s="1746"/>
      <c r="R14" s="1747"/>
      <c r="X14" s="863"/>
      <c r="AG14" s="3"/>
      <c r="AH14" s="3"/>
    </row>
    <row r="15" spans="3:34" s="13" customFormat="1" ht="5.0999999999999996" customHeight="1">
      <c r="C15" s="9"/>
      <c r="D15" s="10"/>
      <c r="E15" s="10"/>
      <c r="F15" s="10"/>
      <c r="G15" s="10"/>
      <c r="H15" s="11"/>
      <c r="I15" s="11"/>
      <c r="J15" s="11"/>
      <c r="K15" s="11"/>
      <c r="L15" s="11"/>
      <c r="M15" s="11"/>
      <c r="N15" s="11"/>
      <c r="O15" s="11"/>
      <c r="P15" s="11"/>
      <c r="Q15" s="11"/>
      <c r="R15" s="12"/>
      <c r="W15" s="868"/>
      <c r="X15" s="863"/>
    </row>
    <row r="16" spans="3:34" ht="24.75" customHeight="1">
      <c r="C16" s="7" t="s">
        <v>1306</v>
      </c>
      <c r="D16" s="5"/>
      <c r="E16" s="5"/>
      <c r="F16" s="5"/>
      <c r="G16" s="5"/>
      <c r="H16" s="1744"/>
      <c r="I16" s="1744"/>
      <c r="J16" s="1744"/>
      <c r="K16" s="1744"/>
      <c r="L16" s="8"/>
      <c r="M16" s="1745" t="s">
        <v>18</v>
      </c>
      <c r="N16" s="1745"/>
      <c r="O16" s="1745"/>
      <c r="P16" s="1746"/>
      <c r="Q16" s="1746"/>
      <c r="R16" s="1747"/>
      <c r="X16" s="863"/>
      <c r="AG16" s="3"/>
      <c r="AH16" s="3"/>
    </row>
    <row r="17" spans="3:24" s="13" customFormat="1" ht="5.0999999999999996" customHeight="1">
      <c r="C17" s="9"/>
      <c r="D17" s="10"/>
      <c r="E17" s="10"/>
      <c r="F17" s="10"/>
      <c r="G17" s="10"/>
      <c r="H17" s="11"/>
      <c r="I17" s="11"/>
      <c r="J17" s="11"/>
      <c r="K17" s="11"/>
      <c r="L17" s="11"/>
      <c r="M17" s="11"/>
      <c r="N17" s="11"/>
      <c r="O17" s="11"/>
      <c r="P17" s="11"/>
      <c r="Q17" s="11"/>
      <c r="R17" s="12"/>
      <c r="W17" s="868"/>
      <c r="X17" s="863"/>
    </row>
    <row r="18" spans="3:24" ht="24.75" customHeight="1">
      <c r="C18" s="7" t="s">
        <v>23</v>
      </c>
      <c r="D18" s="5"/>
      <c r="E18" s="5"/>
      <c r="F18" s="5"/>
      <c r="G18" s="5"/>
      <c r="H18" s="1762"/>
      <c r="I18" s="1762"/>
      <c r="J18" s="1762"/>
      <c r="K18" s="1762"/>
      <c r="L18" s="1762"/>
      <c r="M18" s="1762"/>
      <c r="N18" s="1762"/>
      <c r="O18" s="1762"/>
      <c r="P18" s="1762"/>
      <c r="Q18" s="1762"/>
      <c r="R18" s="1763"/>
      <c r="X18" s="863"/>
    </row>
    <row r="19" spans="3:24" ht="5.0999999999999996" customHeight="1">
      <c r="C19" s="7"/>
      <c r="D19" s="5"/>
      <c r="E19" s="5"/>
      <c r="F19" s="5"/>
      <c r="G19" s="5"/>
      <c r="H19" s="14"/>
      <c r="I19" s="14"/>
      <c r="J19" s="14"/>
      <c r="K19" s="14"/>
      <c r="L19" s="14"/>
      <c r="M19" s="14"/>
      <c r="N19" s="14"/>
      <c r="O19" s="14"/>
      <c r="P19" s="14"/>
      <c r="Q19" s="14"/>
      <c r="R19" s="15"/>
      <c r="X19" s="863"/>
    </row>
    <row r="20" spans="3:24" ht="24.75" customHeight="1">
      <c r="C20" s="7" t="s">
        <v>29</v>
      </c>
      <c r="D20" s="5"/>
      <c r="E20" s="5"/>
      <c r="F20" s="5"/>
      <c r="G20" s="5"/>
      <c r="H20" s="1762"/>
      <c r="I20" s="1762"/>
      <c r="J20" s="1762"/>
      <c r="K20" s="1762"/>
      <c r="L20" s="1762"/>
      <c r="M20" s="1762"/>
      <c r="N20" s="1762"/>
      <c r="O20" s="1762"/>
      <c r="P20" s="1762"/>
      <c r="Q20" s="1762"/>
      <c r="R20" s="1763"/>
      <c r="X20" s="863"/>
    </row>
    <row r="21" spans="3:24" ht="5.0999999999999996" customHeight="1">
      <c r="C21" s="7"/>
      <c r="D21" s="5"/>
      <c r="E21" s="5"/>
      <c r="F21" s="5"/>
      <c r="G21" s="5"/>
      <c r="H21" s="16"/>
      <c r="I21" s="16"/>
      <c r="J21" s="16"/>
      <c r="K21" s="16"/>
      <c r="L21" s="16"/>
      <c r="M21" s="16"/>
      <c r="N21" s="16"/>
      <c r="O21" s="16"/>
      <c r="P21" s="16"/>
      <c r="Q21" s="16"/>
      <c r="R21" s="17"/>
      <c r="X21" s="863"/>
    </row>
    <row r="22" spans="3:24" ht="24.75" customHeight="1">
      <c r="C22" s="7" t="s">
        <v>36</v>
      </c>
      <c r="D22" s="5"/>
      <c r="E22" s="5"/>
      <c r="F22" s="5"/>
      <c r="G22" s="5"/>
      <c r="H22" s="1762"/>
      <c r="I22" s="1762"/>
      <c r="J22" s="1762"/>
      <c r="K22" s="1762"/>
      <c r="L22" s="14"/>
      <c r="M22" s="1764" t="s">
        <v>37</v>
      </c>
      <c r="N22" s="1764"/>
      <c r="O22" s="1764"/>
      <c r="P22" s="1762"/>
      <c r="Q22" s="1762"/>
      <c r="R22" s="1763"/>
      <c r="X22" s="863"/>
    </row>
    <row r="23" spans="3:24" ht="5.0999999999999996" customHeight="1">
      <c r="C23" s="7"/>
      <c r="D23" s="5"/>
      <c r="E23" s="5"/>
      <c r="F23" s="5"/>
      <c r="G23" s="5"/>
      <c r="H23" s="16"/>
      <c r="I23" s="16"/>
      <c r="J23" s="16"/>
      <c r="K23" s="16"/>
      <c r="L23" s="18"/>
      <c r="M23" s="18"/>
      <c r="N23" s="18"/>
      <c r="O23" s="18"/>
      <c r="P23" s="16"/>
      <c r="Q23" s="16"/>
      <c r="R23" s="17"/>
      <c r="X23" s="863"/>
    </row>
    <row r="24" spans="3:24" ht="30" customHeight="1" thickBot="1">
      <c r="C24" s="19" t="s">
        <v>43</v>
      </c>
      <c r="D24" s="20"/>
      <c r="E24" s="20"/>
      <c r="F24" s="20"/>
      <c r="G24" s="20"/>
      <c r="H24" s="20"/>
      <c r="I24" s="21"/>
      <c r="J24" s="22"/>
      <c r="K24" s="22"/>
      <c r="L24" s="20"/>
      <c r="M24" s="20"/>
      <c r="N24" s="20"/>
      <c r="O24" s="20"/>
      <c r="P24" s="20"/>
      <c r="Q24" s="20"/>
      <c r="R24" s="23"/>
      <c r="X24" s="863"/>
    </row>
    <row r="25" spans="3:24" ht="9.9499999999999993" customHeight="1">
      <c r="C25" s="1750"/>
      <c r="D25" s="1751"/>
      <c r="E25" s="1751"/>
      <c r="F25" s="1751"/>
      <c r="G25" s="1751"/>
      <c r="H25" s="1751"/>
      <c r="I25" s="1751"/>
      <c r="J25" s="1751"/>
      <c r="K25" s="1751"/>
      <c r="L25" s="1751"/>
      <c r="M25" s="1751"/>
      <c r="N25" s="1751"/>
      <c r="O25" s="1751"/>
      <c r="P25" s="1751"/>
      <c r="Q25" s="1751"/>
      <c r="R25" s="1752"/>
      <c r="X25" s="863"/>
    </row>
    <row r="26" spans="3:24" s="13" customFormat="1" ht="24" customHeight="1">
      <c r="C26" s="24" t="s">
        <v>49</v>
      </c>
      <c r="D26" s="10"/>
      <c r="E26" s="10"/>
      <c r="F26" s="10"/>
      <c r="G26" s="10"/>
      <c r="H26" s="1762"/>
      <c r="I26" s="1762"/>
      <c r="J26" s="1762"/>
      <c r="K26" s="1762"/>
      <c r="L26" s="1762"/>
      <c r="M26" s="1762"/>
      <c r="N26" s="1762"/>
      <c r="O26" s="1762"/>
      <c r="P26" s="1762"/>
      <c r="Q26" s="1762"/>
      <c r="R26" s="1763"/>
      <c r="W26" s="868"/>
      <c r="X26" s="863"/>
    </row>
    <row r="27" spans="3:24" s="13" customFormat="1" ht="5.0999999999999996" customHeight="1">
      <c r="C27" s="25"/>
      <c r="D27" s="10"/>
      <c r="E27" s="10"/>
      <c r="F27" s="10"/>
      <c r="G27" s="10"/>
      <c r="H27" s="26"/>
      <c r="I27" s="26"/>
      <c r="J27" s="26"/>
      <c r="K27" s="26"/>
      <c r="L27" s="26"/>
      <c r="M27" s="26"/>
      <c r="N27" s="26"/>
      <c r="O27" s="26"/>
      <c r="P27" s="26"/>
      <c r="Q27" s="26"/>
      <c r="R27" s="27"/>
      <c r="W27" s="868"/>
      <c r="X27" s="863"/>
    </row>
    <row r="28" spans="3:24" ht="24" customHeight="1">
      <c r="C28" s="7" t="s">
        <v>53</v>
      </c>
      <c r="D28" s="5"/>
      <c r="E28" s="5"/>
      <c r="F28" s="5"/>
      <c r="G28" s="28"/>
      <c r="H28" s="1762"/>
      <c r="I28" s="1762"/>
      <c r="J28" s="1762"/>
      <c r="K28" s="1762"/>
      <c r="L28" s="1762"/>
      <c r="M28" s="1762"/>
      <c r="N28" s="1762"/>
      <c r="O28" s="1762"/>
      <c r="P28" s="1762"/>
      <c r="Q28" s="1762"/>
      <c r="R28" s="1763"/>
      <c r="V28" s="29"/>
      <c r="X28" s="863"/>
    </row>
    <row r="29" spans="3:24" s="13" customFormat="1" ht="5.0999999999999996" customHeight="1">
      <c r="C29" s="9"/>
      <c r="D29" s="10"/>
      <c r="E29" s="10"/>
      <c r="F29" s="10"/>
      <c r="G29" s="28"/>
      <c r="H29" s="26"/>
      <c r="I29" s="26"/>
      <c r="J29" s="26"/>
      <c r="K29" s="26"/>
      <c r="L29" s="26"/>
      <c r="M29" s="26"/>
      <c r="N29" s="26"/>
      <c r="O29" s="26"/>
      <c r="P29" s="26"/>
      <c r="Q29" s="26"/>
      <c r="R29" s="27"/>
      <c r="W29" s="868"/>
      <c r="X29" s="863"/>
    </row>
    <row r="30" spans="3:24" ht="24" customHeight="1">
      <c r="C30" s="24" t="s">
        <v>58</v>
      </c>
      <c r="D30" s="5"/>
      <c r="E30" s="5"/>
      <c r="F30" s="5"/>
      <c r="G30" s="5"/>
      <c r="H30" s="1762"/>
      <c r="I30" s="1762"/>
      <c r="J30" s="1762"/>
      <c r="K30" s="28"/>
      <c r="L30" s="5" t="s">
        <v>59</v>
      </c>
      <c r="M30" s="1223"/>
      <c r="N30" s="5"/>
      <c r="O30" s="5" t="s">
        <v>60</v>
      </c>
      <c r="P30" s="1746"/>
      <c r="Q30" s="1746"/>
      <c r="R30" s="6"/>
      <c r="X30" s="863"/>
    </row>
    <row r="31" spans="3:24" s="13" customFormat="1" ht="5.0999999999999996" customHeight="1">
      <c r="C31" s="25"/>
      <c r="D31" s="10"/>
      <c r="E31" s="10"/>
      <c r="F31" s="10"/>
      <c r="G31" s="10"/>
      <c r="H31" s="26"/>
      <c r="I31" s="26"/>
      <c r="J31" s="26"/>
      <c r="K31" s="28"/>
      <c r="L31" s="10"/>
      <c r="M31" s="10"/>
      <c r="N31" s="10"/>
      <c r="O31" s="10"/>
      <c r="P31" s="10"/>
      <c r="Q31" s="10"/>
      <c r="R31" s="30"/>
      <c r="W31" s="868"/>
      <c r="X31" s="863"/>
    </row>
    <row r="32" spans="3:24" ht="5.0999999999999996" customHeight="1">
      <c r="C32" s="24"/>
      <c r="D32" s="5"/>
      <c r="E32" s="5"/>
      <c r="F32" s="5"/>
      <c r="G32" s="5"/>
      <c r="H32" s="31"/>
      <c r="I32" s="32"/>
      <c r="J32" s="32"/>
      <c r="K32" s="33"/>
      <c r="L32" s="5"/>
      <c r="M32" s="5"/>
      <c r="N32" s="5"/>
      <c r="O32" s="5"/>
      <c r="P32" s="5"/>
      <c r="Q32" s="5"/>
      <c r="R32" s="6"/>
      <c r="X32" s="863"/>
    </row>
    <row r="33" spans="3:24" ht="24" customHeight="1">
      <c r="C33" s="7" t="s">
        <v>67</v>
      </c>
      <c r="D33" s="5"/>
      <c r="E33" s="5"/>
      <c r="F33" s="5"/>
      <c r="G33" s="5"/>
      <c r="H33" s="1762"/>
      <c r="I33" s="1762"/>
      <c r="J33" s="1762"/>
      <c r="K33" s="5" t="s">
        <v>68</v>
      </c>
      <c r="L33" s="1223"/>
      <c r="N33" s="5" t="s">
        <v>69</v>
      </c>
      <c r="O33" s="1772"/>
      <c r="P33" s="1772"/>
      <c r="Q33" s="1772"/>
      <c r="R33" s="1773"/>
      <c r="X33" s="863"/>
    </row>
    <row r="34" spans="3:24" s="13" customFormat="1" ht="5.0999999999999996" customHeight="1">
      <c r="C34" s="9"/>
      <c r="D34" s="10"/>
      <c r="E34" s="10"/>
      <c r="F34" s="10"/>
      <c r="G34" s="10"/>
      <c r="H34" s="34"/>
      <c r="I34" s="34"/>
      <c r="J34" s="34"/>
      <c r="K34" s="10"/>
      <c r="L34" s="10"/>
      <c r="M34" s="10"/>
      <c r="N34" s="10"/>
      <c r="O34" s="10"/>
      <c r="P34" s="10"/>
      <c r="Q34" s="10"/>
      <c r="R34" s="30"/>
      <c r="W34" s="868"/>
      <c r="X34" s="863"/>
    </row>
    <row r="35" spans="3:24" ht="24.75" customHeight="1" thickBot="1">
      <c r="C35" s="19" t="s">
        <v>73</v>
      </c>
      <c r="D35" s="20"/>
      <c r="E35" s="20"/>
      <c r="F35" s="20"/>
      <c r="G35" s="20"/>
      <c r="H35" s="20"/>
      <c r="I35" s="20"/>
      <c r="J35" s="20"/>
      <c r="K35" s="20"/>
      <c r="L35" s="20"/>
      <c r="M35" s="20"/>
      <c r="N35" s="20"/>
      <c r="O35" s="20"/>
      <c r="P35" s="20"/>
      <c r="Q35" s="20"/>
      <c r="R35" s="23"/>
      <c r="X35" s="863"/>
    </row>
    <row r="36" spans="3:24" ht="9.9499999999999993" customHeight="1">
      <c r="C36" s="1750"/>
      <c r="D36" s="1751"/>
      <c r="E36" s="1751"/>
      <c r="F36" s="1751"/>
      <c r="G36" s="1751"/>
      <c r="H36" s="1751"/>
      <c r="I36" s="1751"/>
      <c r="J36" s="1751"/>
      <c r="K36" s="1751"/>
      <c r="L36" s="1751"/>
      <c r="M36" s="1751"/>
      <c r="N36" s="1751"/>
      <c r="O36" s="1751"/>
      <c r="P36" s="1751"/>
      <c r="Q36" s="1751"/>
      <c r="R36" s="1752"/>
      <c r="X36" s="863"/>
    </row>
    <row r="37" spans="3:24" ht="24.75" customHeight="1">
      <c r="C37" s="7" t="s">
        <v>77</v>
      </c>
      <c r="D37" s="5"/>
      <c r="E37" s="5"/>
      <c r="F37" s="5"/>
      <c r="G37" s="5"/>
      <c r="H37" s="1765"/>
      <c r="I37" s="1746"/>
      <c r="J37" s="1746"/>
      <c r="K37" s="1746"/>
      <c r="L37" s="1771" t="s">
        <v>78</v>
      </c>
      <c r="M37" s="1771"/>
      <c r="N37" s="1771"/>
      <c r="O37" s="1771"/>
      <c r="P37" s="1765"/>
      <c r="Q37" s="1746"/>
      <c r="R37" s="1747"/>
      <c r="X37" s="863"/>
    </row>
    <row r="38" spans="3:24" ht="5.0999999999999996" customHeight="1">
      <c r="C38" s="7"/>
      <c r="D38" s="5"/>
      <c r="E38" s="5"/>
      <c r="F38" s="5"/>
      <c r="G38" s="5"/>
      <c r="H38" s="1253"/>
      <c r="I38" s="1253"/>
      <c r="J38" s="1253"/>
      <c r="K38" s="1253"/>
      <c r="L38" s="1254"/>
      <c r="M38" s="1254"/>
      <c r="N38" s="1254"/>
      <c r="O38" s="1254"/>
      <c r="P38" s="1253"/>
      <c r="Q38" s="1253"/>
      <c r="R38" s="1255"/>
      <c r="X38" s="863"/>
    </row>
    <row r="39" spans="3:24" ht="24.75" customHeight="1">
      <c r="C39" s="7" t="s">
        <v>83</v>
      </c>
      <c r="D39" s="5"/>
      <c r="E39" s="5"/>
      <c r="F39" s="5"/>
      <c r="G39" s="5"/>
      <c r="H39" s="1765"/>
      <c r="I39" s="1746"/>
      <c r="J39" s="1746"/>
      <c r="K39" s="1746"/>
      <c r="L39" s="1771" t="s">
        <v>84</v>
      </c>
      <c r="M39" s="1771"/>
      <c r="N39" s="1771"/>
      <c r="O39" s="1771"/>
      <c r="P39" s="1765"/>
      <c r="Q39" s="1746"/>
      <c r="R39" s="1747"/>
      <c r="X39" s="863"/>
    </row>
    <row r="40" spans="3:24" ht="5.0999999999999996" customHeight="1">
      <c r="C40" s="7"/>
      <c r="D40" s="5"/>
      <c r="E40" s="5"/>
      <c r="F40" s="5"/>
      <c r="G40" s="5"/>
      <c r="H40" s="1253"/>
      <c r="I40" s="1253"/>
      <c r="J40" s="1253"/>
      <c r="K40" s="1253"/>
      <c r="L40" s="1254"/>
      <c r="M40" s="1254"/>
      <c r="N40" s="1254"/>
      <c r="O40" s="1254"/>
      <c r="P40" s="1253"/>
      <c r="Q40" s="1253"/>
      <c r="R40" s="1255"/>
      <c r="X40" s="863"/>
    </row>
    <row r="41" spans="3:24" ht="24.75" customHeight="1">
      <c r="C41" s="7" t="s">
        <v>89</v>
      </c>
      <c r="D41" s="5"/>
      <c r="E41" s="5"/>
      <c r="F41" s="5"/>
      <c r="G41" s="5"/>
      <c r="H41" s="1746"/>
      <c r="I41" s="1746"/>
      <c r="J41" s="1746"/>
      <c r="K41" s="1746"/>
      <c r="L41" s="1746"/>
      <c r="M41" s="1746"/>
      <c r="N41" s="1746"/>
      <c r="O41" s="1746"/>
      <c r="P41" s="1746"/>
      <c r="Q41" s="1746"/>
      <c r="R41" s="1747"/>
      <c r="X41" s="863"/>
    </row>
    <row r="42" spans="3:24" ht="5.0999999999999996" customHeight="1">
      <c r="C42" s="7"/>
      <c r="D42" s="5"/>
      <c r="E42" s="5"/>
      <c r="F42" s="5"/>
      <c r="G42" s="5"/>
      <c r="H42" s="16"/>
      <c r="I42" s="16"/>
      <c r="J42" s="16"/>
      <c r="K42" s="16"/>
      <c r="L42" s="18"/>
      <c r="M42" s="18"/>
      <c r="N42" s="18"/>
      <c r="O42" s="18"/>
      <c r="P42" s="16"/>
      <c r="Q42" s="16"/>
      <c r="R42" s="17"/>
      <c r="X42" s="863"/>
    </row>
    <row r="43" spans="3:24" ht="24.75" customHeight="1">
      <c r="C43" s="7" t="s">
        <v>94</v>
      </c>
      <c r="D43" s="5"/>
      <c r="E43" s="5"/>
      <c r="F43" s="5"/>
      <c r="G43" s="5"/>
      <c r="H43" s="1765"/>
      <c r="I43" s="1746"/>
      <c r="J43" s="1746"/>
      <c r="K43" s="1746"/>
      <c r="L43" s="1766"/>
      <c r="M43" s="1766"/>
      <c r="N43" s="1766"/>
      <c r="O43" s="1766"/>
      <c r="R43" s="17"/>
      <c r="X43" s="863"/>
    </row>
    <row r="44" spans="3:24" s="13" customFormat="1" ht="5.0999999999999996" customHeight="1">
      <c r="C44" s="9"/>
      <c r="D44" s="10"/>
      <c r="E44" s="10"/>
      <c r="F44" s="10"/>
      <c r="G44" s="10"/>
      <c r="H44" s="16"/>
      <c r="I44" s="16"/>
      <c r="J44" s="16"/>
      <c r="K44" s="16"/>
      <c r="L44" s="18"/>
      <c r="M44" s="18"/>
      <c r="N44" s="18"/>
      <c r="O44" s="18"/>
      <c r="P44" s="16"/>
      <c r="Q44" s="16"/>
      <c r="R44" s="17"/>
      <c r="W44" s="868"/>
      <c r="X44" s="863"/>
    </row>
    <row r="45" spans="3:24" s="13" customFormat="1" ht="18" customHeight="1">
      <c r="C45" s="9" t="s">
        <v>98</v>
      </c>
      <c r="D45" s="10"/>
      <c r="E45" s="10"/>
      <c r="F45" s="10"/>
      <c r="G45" s="10"/>
      <c r="H45" s="16"/>
      <c r="I45" s="16"/>
      <c r="J45" s="35"/>
      <c r="K45" s="36" t="s">
        <v>99</v>
      </c>
      <c r="L45" s="37"/>
      <c r="M45" s="37"/>
      <c r="N45" s="37"/>
      <c r="O45" s="18"/>
      <c r="P45" s="16"/>
      <c r="Q45" s="16"/>
      <c r="R45" s="17"/>
      <c r="W45" s="868"/>
      <c r="X45" s="863"/>
    </row>
    <row r="46" spans="3:24" s="13" customFormat="1" ht="5.0999999999999996" customHeight="1">
      <c r="C46" s="9"/>
      <c r="D46" s="10"/>
      <c r="E46" s="10"/>
      <c r="F46" s="10"/>
      <c r="G46" s="10"/>
      <c r="H46" s="16"/>
      <c r="I46" s="16"/>
      <c r="J46" s="16"/>
      <c r="K46" s="16"/>
      <c r="L46" s="18"/>
      <c r="M46" s="18"/>
      <c r="N46" s="18"/>
      <c r="O46" s="18"/>
      <c r="P46" s="16"/>
      <c r="Q46" s="16"/>
      <c r="R46" s="17"/>
      <c r="W46" s="868"/>
      <c r="X46" s="863"/>
    </row>
    <row r="47" spans="3:24" s="13" customFormat="1" ht="17.25" customHeight="1">
      <c r="C47" s="9"/>
      <c r="D47" s="10"/>
      <c r="E47" s="10"/>
      <c r="F47" s="10"/>
      <c r="G47" s="10"/>
      <c r="H47" s="16"/>
      <c r="I47" s="16"/>
      <c r="J47" s="35"/>
      <c r="K47" s="1748" t="s">
        <v>103</v>
      </c>
      <c r="L47" s="1749"/>
      <c r="M47" s="1749"/>
      <c r="N47" s="1749"/>
      <c r="O47" s="1749"/>
      <c r="P47" s="1749"/>
      <c r="Q47" s="1749"/>
      <c r="R47" s="17"/>
      <c r="W47" s="868"/>
      <c r="X47" s="863"/>
    </row>
    <row r="48" spans="3:24" s="13" customFormat="1" ht="5.0999999999999996" customHeight="1">
      <c r="C48" s="9"/>
      <c r="D48" s="10"/>
      <c r="E48" s="10"/>
      <c r="F48" s="10"/>
      <c r="G48" s="10"/>
      <c r="H48" s="16"/>
      <c r="I48" s="16"/>
      <c r="J48" s="16"/>
      <c r="K48" s="16"/>
      <c r="L48" s="18"/>
      <c r="M48" s="18"/>
      <c r="N48" s="18"/>
      <c r="O48" s="18"/>
      <c r="P48" s="16"/>
      <c r="Q48" s="16"/>
      <c r="R48" s="17"/>
      <c r="W48" s="868"/>
      <c r="X48" s="863"/>
    </row>
    <row r="49" spans="3:24" ht="17.25" customHeight="1">
      <c r="C49" s="7"/>
      <c r="D49" s="5"/>
      <c r="E49" s="5"/>
      <c r="F49" s="5"/>
      <c r="G49" s="5"/>
      <c r="H49" s="16"/>
      <c r="I49" s="16"/>
      <c r="J49" s="35"/>
      <c r="K49" s="1748" t="s">
        <v>108</v>
      </c>
      <c r="L49" s="1749"/>
      <c r="M49" s="1749"/>
      <c r="N49" s="1749"/>
      <c r="O49" s="1749"/>
      <c r="P49" s="1749"/>
      <c r="Q49" s="1749"/>
      <c r="R49" s="15"/>
      <c r="X49" s="863"/>
    </row>
    <row r="50" spans="3:24" ht="5.0999999999999996" customHeight="1">
      <c r="C50" s="7"/>
      <c r="D50" s="5"/>
      <c r="E50" s="5"/>
      <c r="F50" s="5"/>
      <c r="G50" s="5"/>
      <c r="H50" s="16"/>
      <c r="I50" s="16"/>
      <c r="J50" s="16"/>
      <c r="K50" s="16"/>
      <c r="L50" s="18"/>
      <c r="M50" s="18"/>
      <c r="N50" s="18"/>
      <c r="O50" s="18"/>
      <c r="P50" s="16"/>
      <c r="Q50" s="16"/>
      <c r="R50" s="17"/>
      <c r="X50" s="863"/>
    </row>
    <row r="51" spans="3:24" s="13" customFormat="1" ht="17.45" customHeight="1">
      <c r="C51" s="38"/>
      <c r="D51" s="39"/>
      <c r="E51" s="39"/>
      <c r="F51" s="39"/>
      <c r="G51" s="39"/>
      <c r="H51" s="39"/>
      <c r="I51" s="39"/>
      <c r="J51" s="35"/>
      <c r="K51" s="1748" t="s">
        <v>113</v>
      </c>
      <c r="L51" s="1749"/>
      <c r="M51" s="1749"/>
      <c r="N51" s="1749"/>
      <c r="O51" s="1749"/>
      <c r="P51" s="1749"/>
      <c r="Q51" s="1749"/>
      <c r="R51" s="40"/>
      <c r="W51" s="868"/>
      <c r="X51" s="863"/>
    </row>
    <row r="52" spans="3:24" ht="5.0999999999999996" customHeight="1">
      <c r="C52" s="7"/>
      <c r="D52" s="5"/>
      <c r="E52" s="5"/>
      <c r="F52" s="5"/>
      <c r="G52" s="5"/>
      <c r="H52" s="16"/>
      <c r="I52" s="16"/>
      <c r="J52" s="16"/>
      <c r="K52" s="16"/>
      <c r="L52" s="541"/>
      <c r="M52" s="541"/>
      <c r="N52" s="541"/>
      <c r="O52" s="541"/>
      <c r="P52" s="16"/>
      <c r="Q52" s="16"/>
      <c r="R52" s="17"/>
      <c r="X52" s="863"/>
    </row>
    <row r="53" spans="3:24" s="13" customFormat="1" ht="17.45" customHeight="1">
      <c r="C53" s="38"/>
      <c r="D53" s="39"/>
      <c r="E53" s="39"/>
      <c r="F53" s="39"/>
      <c r="G53" s="39"/>
      <c r="H53" s="39"/>
      <c r="I53" s="39"/>
      <c r="J53" s="35"/>
      <c r="K53" s="1748" t="s">
        <v>1616</v>
      </c>
      <c r="L53" s="1749"/>
      <c r="M53" s="1749"/>
      <c r="N53" s="1749"/>
      <c r="O53" s="1749"/>
      <c r="P53" s="1749"/>
      <c r="Q53" s="1749"/>
      <c r="R53" s="40"/>
      <c r="W53" s="868"/>
      <c r="X53" s="863"/>
    </row>
    <row r="54" spans="3:24" s="13" customFormat="1">
      <c r="C54" s="41"/>
      <c r="D54" s="42"/>
      <c r="E54" s="42"/>
      <c r="F54" s="42"/>
      <c r="G54" s="42"/>
      <c r="H54" s="42"/>
      <c r="I54" s="42"/>
      <c r="J54" s="42"/>
      <c r="K54" s="42"/>
      <c r="L54" s="42"/>
      <c r="M54" s="42"/>
      <c r="N54" s="42"/>
      <c r="O54" s="42"/>
      <c r="P54" s="42"/>
      <c r="Q54" s="42"/>
      <c r="R54" s="43"/>
      <c r="W54" s="868"/>
      <c r="X54" s="863"/>
    </row>
    <row r="55" spans="3:24" s="13" customFormat="1" ht="18.75">
      <c r="C55" s="44"/>
      <c r="D55" s="44"/>
      <c r="E55" s="44"/>
      <c r="F55" s="44"/>
      <c r="G55" s="44"/>
      <c r="H55" s="44"/>
      <c r="I55" s="44"/>
      <c r="J55" s="44"/>
      <c r="K55" s="44"/>
      <c r="L55" s="44"/>
      <c r="M55" s="44"/>
      <c r="N55" s="44"/>
      <c r="O55" s="44"/>
      <c r="P55" s="44"/>
      <c r="Q55" s="44"/>
      <c r="R55" s="44"/>
      <c r="U55" s="45"/>
      <c r="W55" s="868"/>
      <c r="X55" s="863"/>
    </row>
    <row r="56" spans="3:24">
      <c r="X56" s="863"/>
    </row>
  </sheetData>
  <sheetProtection algorithmName="SHA-512" hashValue="PBeLM/EwrgBWuLPjtcdrhuMJ3AIsKQ3gRYqvJZO4yS8dxAgnbcIexi9vlusqV7PM0R2Xb3OI6TqODpimVg4cdg==" saltValue="wLP3AQdr8vvAmzHeESFN1w==" spinCount="100000" sheet="1" objects="1" scenarios="1"/>
  <mergeCells count="44">
    <mergeCell ref="C6:J6"/>
    <mergeCell ref="K6:R6"/>
    <mergeCell ref="H39:K39"/>
    <mergeCell ref="L39:O39"/>
    <mergeCell ref="P39:R39"/>
    <mergeCell ref="P30:Q30"/>
    <mergeCell ref="H33:J33"/>
    <mergeCell ref="C36:R36"/>
    <mergeCell ref="H37:K37"/>
    <mergeCell ref="L37:O37"/>
    <mergeCell ref="P37:R37"/>
    <mergeCell ref="O33:R33"/>
    <mergeCell ref="H16:K16"/>
    <mergeCell ref="M16:O16"/>
    <mergeCell ref="P16:R16"/>
    <mergeCell ref="C7:R7"/>
    <mergeCell ref="K51:Q51"/>
    <mergeCell ref="H41:R41"/>
    <mergeCell ref="H43:K43"/>
    <mergeCell ref="L43:O43"/>
    <mergeCell ref="K47:Q47"/>
    <mergeCell ref="K49:Q49"/>
    <mergeCell ref="K53:Q53"/>
    <mergeCell ref="C25:R25"/>
    <mergeCell ref="C2:R2"/>
    <mergeCell ref="C3:R5"/>
    <mergeCell ref="C9:R9"/>
    <mergeCell ref="H10:K10"/>
    <mergeCell ref="M10:O10"/>
    <mergeCell ref="P10:R10"/>
    <mergeCell ref="H18:R18"/>
    <mergeCell ref="H20:R20"/>
    <mergeCell ref="H22:K22"/>
    <mergeCell ref="M22:O22"/>
    <mergeCell ref="P22:R22"/>
    <mergeCell ref="H26:R26"/>
    <mergeCell ref="H28:R28"/>
    <mergeCell ref="H30:J30"/>
    <mergeCell ref="H12:K12"/>
    <mergeCell ref="M12:O12"/>
    <mergeCell ref="P12:R12"/>
    <mergeCell ref="H14:K14"/>
    <mergeCell ref="M14:O14"/>
    <mergeCell ref="P14:R14"/>
  </mergeCells>
  <conditionalFormatting sqref="X54:X56 X4:X51">
    <cfRule type="duplicateValues" dxfId="3" priority="6"/>
  </conditionalFormatting>
  <conditionalFormatting sqref="X52:X53">
    <cfRule type="duplicateValues" dxfId="2" priority="3"/>
  </conditionalFormatting>
  <conditionalFormatting sqref="X54:X56 X2 X4:X51">
    <cfRule type="duplicateValues" dxfId="1" priority="74"/>
  </conditionalFormatting>
  <conditionalFormatting sqref="X54:X56 X4:X51">
    <cfRule type="duplicateValues" dxfId="0" priority="77"/>
  </conditionalFormatting>
  <dataValidations count="3">
    <dataValidation type="list" allowBlank="1" showInputMessage="1" showErrorMessage="1" promptTitle="TDHCA Asset Manager" sqref="WVX982876:WVZ982876 TH43:TJ43 ADD43:ADF43 AMZ43:ANB43 AWV43:AWX43 BGR43:BGT43 BQN43:BQP43 CAJ43:CAL43 CKF43:CKH43 CUB43:CUD43 DDX43:DDZ43 DNT43:DNV43 DXP43:DXR43 EHL43:EHN43 ERH43:ERJ43 FBD43:FBF43 FKZ43:FLB43 FUV43:FUX43 GER43:GET43 GON43:GOP43 GYJ43:GYL43 HIF43:HIH43 HSB43:HSD43 IBX43:IBZ43 ILT43:ILV43 IVP43:IVR43 JFL43:JFN43 JPH43:JPJ43 JZD43:JZF43 KIZ43:KJB43 KSV43:KSX43 LCR43:LCT43 LMN43:LMP43 LWJ43:LWL43 MGF43:MGH43 MQB43:MQD43 MZX43:MZZ43 NJT43:NJV43 NTP43:NTR43 ODL43:ODN43 ONH43:ONJ43 OXD43:OXF43 PGZ43:PHB43 PQV43:PQX43 QAR43:QAT43 QKN43:QKP43 QUJ43:QUL43 REF43:REH43 ROB43:ROD43 RXX43:RXZ43 SHT43:SHV43 SRP43:SRR43 TBL43:TBN43 TLH43:TLJ43 TVD43:TVF43 UEZ43:UFB43 UOV43:UOX43 UYR43:UYT43 VIN43:VIP43 VSJ43:VSL43 WCF43:WCH43 WMB43:WMD43 WVX43:WVZ43 P65372:R65372 JL65372:JN65372 TH65372:TJ65372 ADD65372:ADF65372 AMZ65372:ANB65372 AWV65372:AWX65372 BGR65372:BGT65372 BQN65372:BQP65372 CAJ65372:CAL65372 CKF65372:CKH65372 CUB65372:CUD65372 DDX65372:DDZ65372 DNT65372:DNV65372 DXP65372:DXR65372 EHL65372:EHN65372 ERH65372:ERJ65372 FBD65372:FBF65372 FKZ65372:FLB65372 FUV65372:FUX65372 GER65372:GET65372 GON65372:GOP65372 GYJ65372:GYL65372 HIF65372:HIH65372 HSB65372:HSD65372 IBX65372:IBZ65372 ILT65372:ILV65372 IVP65372:IVR65372 JFL65372:JFN65372 JPH65372:JPJ65372 JZD65372:JZF65372 KIZ65372:KJB65372 KSV65372:KSX65372 LCR65372:LCT65372 LMN65372:LMP65372 LWJ65372:LWL65372 MGF65372:MGH65372 MQB65372:MQD65372 MZX65372:MZZ65372 NJT65372:NJV65372 NTP65372:NTR65372 ODL65372:ODN65372 ONH65372:ONJ65372 OXD65372:OXF65372 PGZ65372:PHB65372 PQV65372:PQX65372 QAR65372:QAT65372 QKN65372:QKP65372 QUJ65372:QUL65372 REF65372:REH65372 ROB65372:ROD65372 RXX65372:RXZ65372 SHT65372:SHV65372 SRP65372:SRR65372 TBL65372:TBN65372 TLH65372:TLJ65372 TVD65372:TVF65372 UEZ65372:UFB65372 UOV65372:UOX65372 UYR65372:UYT65372 VIN65372:VIP65372 VSJ65372:VSL65372 WCF65372:WCH65372 WMB65372:WMD65372 WVX65372:WVZ65372 P130908:R130908 JL130908:JN130908 TH130908:TJ130908 ADD130908:ADF130908 AMZ130908:ANB130908 AWV130908:AWX130908 BGR130908:BGT130908 BQN130908:BQP130908 CAJ130908:CAL130908 CKF130908:CKH130908 CUB130908:CUD130908 DDX130908:DDZ130908 DNT130908:DNV130908 DXP130908:DXR130908 EHL130908:EHN130908 ERH130908:ERJ130908 FBD130908:FBF130908 FKZ130908:FLB130908 FUV130908:FUX130908 GER130908:GET130908 GON130908:GOP130908 GYJ130908:GYL130908 HIF130908:HIH130908 HSB130908:HSD130908 IBX130908:IBZ130908 ILT130908:ILV130908 IVP130908:IVR130908 JFL130908:JFN130908 JPH130908:JPJ130908 JZD130908:JZF130908 KIZ130908:KJB130908 KSV130908:KSX130908 LCR130908:LCT130908 LMN130908:LMP130908 LWJ130908:LWL130908 MGF130908:MGH130908 MQB130908:MQD130908 MZX130908:MZZ130908 NJT130908:NJV130908 NTP130908:NTR130908 ODL130908:ODN130908 ONH130908:ONJ130908 OXD130908:OXF130908 PGZ130908:PHB130908 PQV130908:PQX130908 QAR130908:QAT130908 QKN130908:QKP130908 QUJ130908:QUL130908 REF130908:REH130908 ROB130908:ROD130908 RXX130908:RXZ130908 SHT130908:SHV130908 SRP130908:SRR130908 TBL130908:TBN130908 TLH130908:TLJ130908 TVD130908:TVF130908 UEZ130908:UFB130908 UOV130908:UOX130908 UYR130908:UYT130908 VIN130908:VIP130908 VSJ130908:VSL130908 WCF130908:WCH130908 WMB130908:WMD130908 WVX130908:WVZ130908 P196444:R196444 JL196444:JN196444 TH196444:TJ196444 ADD196444:ADF196444 AMZ196444:ANB196444 AWV196444:AWX196444 BGR196444:BGT196444 BQN196444:BQP196444 CAJ196444:CAL196444 CKF196444:CKH196444 CUB196444:CUD196444 DDX196444:DDZ196444 DNT196444:DNV196444 DXP196444:DXR196444 EHL196444:EHN196444 ERH196444:ERJ196444 FBD196444:FBF196444 FKZ196444:FLB196444 FUV196444:FUX196444 GER196444:GET196444 GON196444:GOP196444 GYJ196444:GYL196444 HIF196444:HIH196444 HSB196444:HSD196444 IBX196444:IBZ196444 ILT196444:ILV196444 IVP196444:IVR196444 JFL196444:JFN196444 JPH196444:JPJ196444 JZD196444:JZF196444 KIZ196444:KJB196444 KSV196444:KSX196444 LCR196444:LCT196444 LMN196444:LMP196444 LWJ196444:LWL196444 MGF196444:MGH196444 MQB196444:MQD196444 MZX196444:MZZ196444 NJT196444:NJV196444 NTP196444:NTR196444 ODL196444:ODN196444 ONH196444:ONJ196444 OXD196444:OXF196444 PGZ196444:PHB196444 PQV196444:PQX196444 QAR196444:QAT196444 QKN196444:QKP196444 QUJ196444:QUL196444 REF196444:REH196444 ROB196444:ROD196444 RXX196444:RXZ196444 SHT196444:SHV196444 SRP196444:SRR196444 TBL196444:TBN196444 TLH196444:TLJ196444 TVD196444:TVF196444 UEZ196444:UFB196444 UOV196444:UOX196444 UYR196444:UYT196444 VIN196444:VIP196444 VSJ196444:VSL196444 WCF196444:WCH196444 WMB196444:WMD196444 WVX196444:WVZ196444 P261980:R261980 JL261980:JN261980 TH261980:TJ261980 ADD261980:ADF261980 AMZ261980:ANB261980 AWV261980:AWX261980 BGR261980:BGT261980 BQN261980:BQP261980 CAJ261980:CAL261980 CKF261980:CKH261980 CUB261980:CUD261980 DDX261980:DDZ261980 DNT261980:DNV261980 DXP261980:DXR261980 EHL261980:EHN261980 ERH261980:ERJ261980 FBD261980:FBF261980 FKZ261980:FLB261980 FUV261980:FUX261980 GER261980:GET261980 GON261980:GOP261980 GYJ261980:GYL261980 HIF261980:HIH261980 HSB261980:HSD261980 IBX261980:IBZ261980 ILT261980:ILV261980 IVP261980:IVR261980 JFL261980:JFN261980 JPH261980:JPJ261980 JZD261980:JZF261980 KIZ261980:KJB261980 KSV261980:KSX261980 LCR261980:LCT261980 LMN261980:LMP261980 LWJ261980:LWL261980 MGF261980:MGH261980 MQB261980:MQD261980 MZX261980:MZZ261980 NJT261980:NJV261980 NTP261980:NTR261980 ODL261980:ODN261980 ONH261980:ONJ261980 OXD261980:OXF261980 PGZ261980:PHB261980 PQV261980:PQX261980 QAR261980:QAT261980 QKN261980:QKP261980 QUJ261980:QUL261980 REF261980:REH261980 ROB261980:ROD261980 RXX261980:RXZ261980 SHT261980:SHV261980 SRP261980:SRR261980 TBL261980:TBN261980 TLH261980:TLJ261980 TVD261980:TVF261980 UEZ261980:UFB261980 UOV261980:UOX261980 UYR261980:UYT261980 VIN261980:VIP261980 VSJ261980:VSL261980 WCF261980:WCH261980 WMB261980:WMD261980 WVX261980:WVZ261980 P327516:R327516 JL327516:JN327516 TH327516:TJ327516 ADD327516:ADF327516 AMZ327516:ANB327516 AWV327516:AWX327516 BGR327516:BGT327516 BQN327516:BQP327516 CAJ327516:CAL327516 CKF327516:CKH327516 CUB327516:CUD327516 DDX327516:DDZ327516 DNT327516:DNV327516 DXP327516:DXR327516 EHL327516:EHN327516 ERH327516:ERJ327516 FBD327516:FBF327516 FKZ327516:FLB327516 FUV327516:FUX327516 GER327516:GET327516 GON327516:GOP327516 GYJ327516:GYL327516 HIF327516:HIH327516 HSB327516:HSD327516 IBX327516:IBZ327516 ILT327516:ILV327516 IVP327516:IVR327516 JFL327516:JFN327516 JPH327516:JPJ327516 JZD327516:JZF327516 KIZ327516:KJB327516 KSV327516:KSX327516 LCR327516:LCT327516 LMN327516:LMP327516 LWJ327516:LWL327516 MGF327516:MGH327516 MQB327516:MQD327516 MZX327516:MZZ327516 NJT327516:NJV327516 NTP327516:NTR327516 ODL327516:ODN327516 ONH327516:ONJ327516 OXD327516:OXF327516 PGZ327516:PHB327516 PQV327516:PQX327516 QAR327516:QAT327516 QKN327516:QKP327516 QUJ327516:QUL327516 REF327516:REH327516 ROB327516:ROD327516 RXX327516:RXZ327516 SHT327516:SHV327516 SRP327516:SRR327516 TBL327516:TBN327516 TLH327516:TLJ327516 TVD327516:TVF327516 UEZ327516:UFB327516 UOV327516:UOX327516 UYR327516:UYT327516 VIN327516:VIP327516 VSJ327516:VSL327516 WCF327516:WCH327516 WMB327516:WMD327516 WVX327516:WVZ327516 P393052:R393052 JL393052:JN393052 TH393052:TJ393052 ADD393052:ADF393052 AMZ393052:ANB393052 AWV393052:AWX393052 BGR393052:BGT393052 BQN393052:BQP393052 CAJ393052:CAL393052 CKF393052:CKH393052 CUB393052:CUD393052 DDX393052:DDZ393052 DNT393052:DNV393052 DXP393052:DXR393052 EHL393052:EHN393052 ERH393052:ERJ393052 FBD393052:FBF393052 FKZ393052:FLB393052 FUV393052:FUX393052 GER393052:GET393052 GON393052:GOP393052 GYJ393052:GYL393052 HIF393052:HIH393052 HSB393052:HSD393052 IBX393052:IBZ393052 ILT393052:ILV393052 IVP393052:IVR393052 JFL393052:JFN393052 JPH393052:JPJ393052 JZD393052:JZF393052 KIZ393052:KJB393052 KSV393052:KSX393052 LCR393052:LCT393052 LMN393052:LMP393052 LWJ393052:LWL393052 MGF393052:MGH393052 MQB393052:MQD393052 MZX393052:MZZ393052 NJT393052:NJV393052 NTP393052:NTR393052 ODL393052:ODN393052 ONH393052:ONJ393052 OXD393052:OXF393052 PGZ393052:PHB393052 PQV393052:PQX393052 QAR393052:QAT393052 QKN393052:QKP393052 QUJ393052:QUL393052 REF393052:REH393052 ROB393052:ROD393052 RXX393052:RXZ393052 SHT393052:SHV393052 SRP393052:SRR393052 TBL393052:TBN393052 TLH393052:TLJ393052 TVD393052:TVF393052 UEZ393052:UFB393052 UOV393052:UOX393052 UYR393052:UYT393052 VIN393052:VIP393052 VSJ393052:VSL393052 WCF393052:WCH393052 WMB393052:WMD393052 WVX393052:WVZ393052 P458588:R458588 JL458588:JN458588 TH458588:TJ458588 ADD458588:ADF458588 AMZ458588:ANB458588 AWV458588:AWX458588 BGR458588:BGT458588 BQN458588:BQP458588 CAJ458588:CAL458588 CKF458588:CKH458588 CUB458588:CUD458588 DDX458588:DDZ458588 DNT458588:DNV458588 DXP458588:DXR458588 EHL458588:EHN458588 ERH458588:ERJ458588 FBD458588:FBF458588 FKZ458588:FLB458588 FUV458588:FUX458588 GER458588:GET458588 GON458588:GOP458588 GYJ458588:GYL458588 HIF458588:HIH458588 HSB458588:HSD458588 IBX458588:IBZ458588 ILT458588:ILV458588 IVP458588:IVR458588 JFL458588:JFN458588 JPH458588:JPJ458588 JZD458588:JZF458588 KIZ458588:KJB458588 KSV458588:KSX458588 LCR458588:LCT458588 LMN458588:LMP458588 LWJ458588:LWL458588 MGF458588:MGH458588 MQB458588:MQD458588 MZX458588:MZZ458588 NJT458588:NJV458588 NTP458588:NTR458588 ODL458588:ODN458588 ONH458588:ONJ458588 OXD458588:OXF458588 PGZ458588:PHB458588 PQV458588:PQX458588 QAR458588:QAT458588 QKN458588:QKP458588 QUJ458588:QUL458588 REF458588:REH458588 ROB458588:ROD458588 RXX458588:RXZ458588 SHT458588:SHV458588 SRP458588:SRR458588 TBL458588:TBN458588 TLH458588:TLJ458588 TVD458588:TVF458588 UEZ458588:UFB458588 UOV458588:UOX458588 UYR458588:UYT458588 VIN458588:VIP458588 VSJ458588:VSL458588 WCF458588:WCH458588 WMB458588:WMD458588 WVX458588:WVZ458588 P524124:R524124 JL524124:JN524124 TH524124:TJ524124 ADD524124:ADF524124 AMZ524124:ANB524124 AWV524124:AWX524124 BGR524124:BGT524124 BQN524124:BQP524124 CAJ524124:CAL524124 CKF524124:CKH524124 CUB524124:CUD524124 DDX524124:DDZ524124 DNT524124:DNV524124 DXP524124:DXR524124 EHL524124:EHN524124 ERH524124:ERJ524124 FBD524124:FBF524124 FKZ524124:FLB524124 FUV524124:FUX524124 GER524124:GET524124 GON524124:GOP524124 GYJ524124:GYL524124 HIF524124:HIH524124 HSB524124:HSD524124 IBX524124:IBZ524124 ILT524124:ILV524124 IVP524124:IVR524124 JFL524124:JFN524124 JPH524124:JPJ524124 JZD524124:JZF524124 KIZ524124:KJB524124 KSV524124:KSX524124 LCR524124:LCT524124 LMN524124:LMP524124 LWJ524124:LWL524124 MGF524124:MGH524124 MQB524124:MQD524124 MZX524124:MZZ524124 NJT524124:NJV524124 NTP524124:NTR524124 ODL524124:ODN524124 ONH524124:ONJ524124 OXD524124:OXF524124 PGZ524124:PHB524124 PQV524124:PQX524124 QAR524124:QAT524124 QKN524124:QKP524124 QUJ524124:QUL524124 REF524124:REH524124 ROB524124:ROD524124 RXX524124:RXZ524124 SHT524124:SHV524124 SRP524124:SRR524124 TBL524124:TBN524124 TLH524124:TLJ524124 TVD524124:TVF524124 UEZ524124:UFB524124 UOV524124:UOX524124 UYR524124:UYT524124 VIN524124:VIP524124 VSJ524124:VSL524124 WCF524124:WCH524124 WMB524124:WMD524124 WVX524124:WVZ524124 P589660:R589660 JL589660:JN589660 TH589660:TJ589660 ADD589660:ADF589660 AMZ589660:ANB589660 AWV589660:AWX589660 BGR589660:BGT589660 BQN589660:BQP589660 CAJ589660:CAL589660 CKF589660:CKH589660 CUB589660:CUD589660 DDX589660:DDZ589660 DNT589660:DNV589660 DXP589660:DXR589660 EHL589660:EHN589660 ERH589660:ERJ589660 FBD589660:FBF589660 FKZ589660:FLB589660 FUV589660:FUX589660 GER589660:GET589660 GON589660:GOP589660 GYJ589660:GYL589660 HIF589660:HIH589660 HSB589660:HSD589660 IBX589660:IBZ589660 ILT589660:ILV589660 IVP589660:IVR589660 JFL589660:JFN589660 JPH589660:JPJ589660 JZD589660:JZF589660 KIZ589660:KJB589660 KSV589660:KSX589660 LCR589660:LCT589660 LMN589660:LMP589660 LWJ589660:LWL589660 MGF589660:MGH589660 MQB589660:MQD589660 MZX589660:MZZ589660 NJT589660:NJV589660 NTP589660:NTR589660 ODL589660:ODN589660 ONH589660:ONJ589660 OXD589660:OXF589660 PGZ589660:PHB589660 PQV589660:PQX589660 QAR589660:QAT589660 QKN589660:QKP589660 QUJ589660:QUL589660 REF589660:REH589660 ROB589660:ROD589660 RXX589660:RXZ589660 SHT589660:SHV589660 SRP589660:SRR589660 TBL589660:TBN589660 TLH589660:TLJ589660 TVD589660:TVF589660 UEZ589660:UFB589660 UOV589660:UOX589660 UYR589660:UYT589660 VIN589660:VIP589660 VSJ589660:VSL589660 WCF589660:WCH589660 WMB589660:WMD589660 WVX589660:WVZ589660 P655196:R655196 JL655196:JN655196 TH655196:TJ655196 ADD655196:ADF655196 AMZ655196:ANB655196 AWV655196:AWX655196 BGR655196:BGT655196 BQN655196:BQP655196 CAJ655196:CAL655196 CKF655196:CKH655196 CUB655196:CUD655196 DDX655196:DDZ655196 DNT655196:DNV655196 DXP655196:DXR655196 EHL655196:EHN655196 ERH655196:ERJ655196 FBD655196:FBF655196 FKZ655196:FLB655196 FUV655196:FUX655196 GER655196:GET655196 GON655196:GOP655196 GYJ655196:GYL655196 HIF655196:HIH655196 HSB655196:HSD655196 IBX655196:IBZ655196 ILT655196:ILV655196 IVP655196:IVR655196 JFL655196:JFN655196 JPH655196:JPJ655196 JZD655196:JZF655196 KIZ655196:KJB655196 KSV655196:KSX655196 LCR655196:LCT655196 LMN655196:LMP655196 LWJ655196:LWL655196 MGF655196:MGH655196 MQB655196:MQD655196 MZX655196:MZZ655196 NJT655196:NJV655196 NTP655196:NTR655196 ODL655196:ODN655196 ONH655196:ONJ655196 OXD655196:OXF655196 PGZ655196:PHB655196 PQV655196:PQX655196 QAR655196:QAT655196 QKN655196:QKP655196 QUJ655196:QUL655196 REF655196:REH655196 ROB655196:ROD655196 RXX655196:RXZ655196 SHT655196:SHV655196 SRP655196:SRR655196 TBL655196:TBN655196 TLH655196:TLJ655196 TVD655196:TVF655196 UEZ655196:UFB655196 UOV655196:UOX655196 UYR655196:UYT655196 VIN655196:VIP655196 VSJ655196:VSL655196 WCF655196:WCH655196 WMB655196:WMD655196 WVX655196:WVZ655196 P720732:R720732 JL720732:JN720732 TH720732:TJ720732 ADD720732:ADF720732 AMZ720732:ANB720732 AWV720732:AWX720732 BGR720732:BGT720732 BQN720732:BQP720732 CAJ720732:CAL720732 CKF720732:CKH720732 CUB720732:CUD720732 DDX720732:DDZ720732 DNT720732:DNV720732 DXP720732:DXR720732 EHL720732:EHN720732 ERH720732:ERJ720732 FBD720732:FBF720732 FKZ720732:FLB720732 FUV720732:FUX720732 GER720732:GET720732 GON720732:GOP720732 GYJ720732:GYL720732 HIF720732:HIH720732 HSB720732:HSD720732 IBX720732:IBZ720732 ILT720732:ILV720732 IVP720732:IVR720732 JFL720732:JFN720732 JPH720732:JPJ720732 JZD720732:JZF720732 KIZ720732:KJB720732 KSV720732:KSX720732 LCR720732:LCT720732 LMN720732:LMP720732 LWJ720732:LWL720732 MGF720732:MGH720732 MQB720732:MQD720732 MZX720732:MZZ720732 NJT720732:NJV720732 NTP720732:NTR720732 ODL720732:ODN720732 ONH720732:ONJ720732 OXD720732:OXF720732 PGZ720732:PHB720732 PQV720732:PQX720732 QAR720732:QAT720732 QKN720732:QKP720732 QUJ720732:QUL720732 REF720732:REH720732 ROB720732:ROD720732 RXX720732:RXZ720732 SHT720732:SHV720732 SRP720732:SRR720732 TBL720732:TBN720732 TLH720732:TLJ720732 TVD720732:TVF720732 UEZ720732:UFB720732 UOV720732:UOX720732 UYR720732:UYT720732 VIN720732:VIP720732 VSJ720732:VSL720732 WCF720732:WCH720732 WMB720732:WMD720732 WVX720732:WVZ720732 P786268:R786268 JL786268:JN786268 TH786268:TJ786268 ADD786268:ADF786268 AMZ786268:ANB786268 AWV786268:AWX786268 BGR786268:BGT786268 BQN786268:BQP786268 CAJ786268:CAL786268 CKF786268:CKH786268 CUB786268:CUD786268 DDX786268:DDZ786268 DNT786268:DNV786268 DXP786268:DXR786268 EHL786268:EHN786268 ERH786268:ERJ786268 FBD786268:FBF786268 FKZ786268:FLB786268 FUV786268:FUX786268 GER786268:GET786268 GON786268:GOP786268 GYJ786268:GYL786268 HIF786268:HIH786268 HSB786268:HSD786268 IBX786268:IBZ786268 ILT786268:ILV786268 IVP786268:IVR786268 JFL786268:JFN786268 JPH786268:JPJ786268 JZD786268:JZF786268 KIZ786268:KJB786268 KSV786268:KSX786268 LCR786268:LCT786268 LMN786268:LMP786268 LWJ786268:LWL786268 MGF786268:MGH786268 MQB786268:MQD786268 MZX786268:MZZ786268 NJT786268:NJV786268 NTP786268:NTR786268 ODL786268:ODN786268 ONH786268:ONJ786268 OXD786268:OXF786268 PGZ786268:PHB786268 PQV786268:PQX786268 QAR786268:QAT786268 QKN786268:QKP786268 QUJ786268:QUL786268 REF786268:REH786268 ROB786268:ROD786268 RXX786268:RXZ786268 SHT786268:SHV786268 SRP786268:SRR786268 TBL786268:TBN786268 TLH786268:TLJ786268 TVD786268:TVF786268 UEZ786268:UFB786268 UOV786268:UOX786268 UYR786268:UYT786268 VIN786268:VIP786268 VSJ786268:VSL786268 WCF786268:WCH786268 WMB786268:WMD786268 WVX786268:WVZ786268 P851804:R851804 JL851804:JN851804 TH851804:TJ851804 ADD851804:ADF851804 AMZ851804:ANB851804 AWV851804:AWX851804 BGR851804:BGT851804 BQN851804:BQP851804 CAJ851804:CAL851804 CKF851804:CKH851804 CUB851804:CUD851804 DDX851804:DDZ851804 DNT851804:DNV851804 DXP851804:DXR851804 EHL851804:EHN851804 ERH851804:ERJ851804 FBD851804:FBF851804 FKZ851804:FLB851804 FUV851804:FUX851804 GER851804:GET851804 GON851804:GOP851804 GYJ851804:GYL851804 HIF851804:HIH851804 HSB851804:HSD851804 IBX851804:IBZ851804 ILT851804:ILV851804 IVP851804:IVR851804 JFL851804:JFN851804 JPH851804:JPJ851804 JZD851804:JZF851804 KIZ851804:KJB851804 KSV851804:KSX851804 LCR851804:LCT851804 LMN851804:LMP851804 LWJ851804:LWL851804 MGF851804:MGH851804 MQB851804:MQD851804 MZX851804:MZZ851804 NJT851804:NJV851804 NTP851804:NTR851804 ODL851804:ODN851804 ONH851804:ONJ851804 OXD851804:OXF851804 PGZ851804:PHB851804 PQV851804:PQX851804 QAR851804:QAT851804 QKN851804:QKP851804 QUJ851804:QUL851804 REF851804:REH851804 ROB851804:ROD851804 RXX851804:RXZ851804 SHT851804:SHV851804 SRP851804:SRR851804 TBL851804:TBN851804 TLH851804:TLJ851804 TVD851804:TVF851804 UEZ851804:UFB851804 UOV851804:UOX851804 UYR851804:UYT851804 VIN851804:VIP851804 VSJ851804:VSL851804 WCF851804:WCH851804 WMB851804:WMD851804 WVX851804:WVZ851804 P917340:R917340 JL917340:JN917340 TH917340:TJ917340 ADD917340:ADF917340 AMZ917340:ANB917340 AWV917340:AWX917340 BGR917340:BGT917340 BQN917340:BQP917340 CAJ917340:CAL917340 CKF917340:CKH917340 CUB917340:CUD917340 DDX917340:DDZ917340 DNT917340:DNV917340 DXP917340:DXR917340 EHL917340:EHN917340 ERH917340:ERJ917340 FBD917340:FBF917340 FKZ917340:FLB917340 FUV917340:FUX917340 GER917340:GET917340 GON917340:GOP917340 GYJ917340:GYL917340 HIF917340:HIH917340 HSB917340:HSD917340 IBX917340:IBZ917340 ILT917340:ILV917340 IVP917340:IVR917340 JFL917340:JFN917340 JPH917340:JPJ917340 JZD917340:JZF917340 KIZ917340:KJB917340 KSV917340:KSX917340 LCR917340:LCT917340 LMN917340:LMP917340 LWJ917340:LWL917340 MGF917340:MGH917340 MQB917340:MQD917340 MZX917340:MZZ917340 NJT917340:NJV917340 NTP917340:NTR917340 ODL917340:ODN917340 ONH917340:ONJ917340 OXD917340:OXF917340 PGZ917340:PHB917340 PQV917340:PQX917340 QAR917340:QAT917340 QKN917340:QKP917340 QUJ917340:QUL917340 REF917340:REH917340 ROB917340:ROD917340 RXX917340:RXZ917340 SHT917340:SHV917340 SRP917340:SRR917340 TBL917340:TBN917340 TLH917340:TLJ917340 TVD917340:TVF917340 UEZ917340:UFB917340 UOV917340:UOX917340 UYR917340:UYT917340 VIN917340:VIP917340 VSJ917340:VSL917340 WCF917340:WCH917340 WMB917340:WMD917340 WVX917340:WVZ917340 P982876:R982876 JL982876:JN982876 TH982876:TJ982876 ADD982876:ADF982876 AMZ982876:ANB982876 AWV982876:AWX982876 BGR982876:BGT982876 BQN982876:BQP982876 CAJ982876:CAL982876 CKF982876:CKH982876 CUB982876:CUD982876 DDX982876:DDZ982876 DNT982876:DNV982876 DXP982876:DXR982876 EHL982876:EHN982876 ERH982876:ERJ982876 FBD982876:FBF982876 FKZ982876:FLB982876 FUV982876:FUX982876 GER982876:GET982876 GON982876:GOP982876 GYJ982876:GYL982876 HIF982876:HIH982876 HSB982876:HSD982876 IBX982876:IBZ982876 ILT982876:ILV982876 IVP982876:IVR982876 JFL982876:JFN982876 JPH982876:JPJ982876 JZD982876:JZF982876 KIZ982876:KJB982876 KSV982876:KSX982876 LCR982876:LCT982876 LMN982876:LMP982876 LWJ982876:LWL982876 MGF982876:MGH982876 MQB982876:MQD982876 MZX982876:MZZ982876 NJT982876:NJV982876 NTP982876:NTR982876 ODL982876:ODN982876 ONH982876:ONJ982876 OXD982876:OXF982876 PGZ982876:PHB982876 PQV982876:PQX982876 QAR982876:QAT982876 QKN982876:QKP982876 QUJ982876:QUL982876 REF982876:REH982876 ROB982876:ROD982876 RXX982876:RXZ982876 SHT982876:SHV982876 SRP982876:SRR982876 TBL982876:TBN982876 TLH982876:TLJ982876 TVD982876:TVF982876 UEZ982876:UFB982876 UOV982876:UOX982876 UYR982876:UYT982876 VIN982876:VIP982876 VSJ982876:VSL982876 WCF982876:WCH982876 WMB982876:WMD982876 JL43:JN43" xr:uid="{00000000-0002-0000-0B00-000002000000}">
      <formula1>#REF!</formula1>
    </dataValidation>
    <dataValidation type="list" allowBlank="1" showInputMessage="1" showErrorMessage="1" promptTitle="Development Place" sqref="WVX982855:WVZ982855 JL22:JN22 TH22:TJ22 ADD22:ADF22 AMZ22:ANB22 AWV22:AWX22 BGR22:BGT22 BQN22:BQP22 CAJ22:CAL22 CKF22:CKH22 CUB22:CUD22 DDX22:DDZ22 DNT22:DNV22 DXP22:DXR22 EHL22:EHN22 ERH22:ERJ22 FBD22:FBF22 FKZ22:FLB22 FUV22:FUX22 GER22:GET22 GON22:GOP22 GYJ22:GYL22 HIF22:HIH22 HSB22:HSD22 IBX22:IBZ22 ILT22:ILV22 IVP22:IVR22 JFL22:JFN22 JPH22:JPJ22 JZD22:JZF22 KIZ22:KJB22 KSV22:KSX22 LCR22:LCT22 LMN22:LMP22 LWJ22:LWL22 MGF22:MGH22 MQB22:MQD22 MZX22:MZZ22 NJT22:NJV22 NTP22:NTR22 ODL22:ODN22 ONH22:ONJ22 OXD22:OXF22 PGZ22:PHB22 PQV22:PQX22 QAR22:QAT22 QKN22:QKP22 QUJ22:QUL22 REF22:REH22 ROB22:ROD22 RXX22:RXZ22 SHT22:SHV22 SRP22:SRR22 TBL22:TBN22 TLH22:TLJ22 TVD22:TVF22 UEZ22:UFB22 UOV22:UOX22 UYR22:UYT22 VIN22:VIP22 VSJ22:VSL22 WCF22:WCH22 WMB22:WMD22 WVX22:WVZ22 P65351:R65351 JL65351:JN65351 TH65351:TJ65351 ADD65351:ADF65351 AMZ65351:ANB65351 AWV65351:AWX65351 BGR65351:BGT65351 BQN65351:BQP65351 CAJ65351:CAL65351 CKF65351:CKH65351 CUB65351:CUD65351 DDX65351:DDZ65351 DNT65351:DNV65351 DXP65351:DXR65351 EHL65351:EHN65351 ERH65351:ERJ65351 FBD65351:FBF65351 FKZ65351:FLB65351 FUV65351:FUX65351 GER65351:GET65351 GON65351:GOP65351 GYJ65351:GYL65351 HIF65351:HIH65351 HSB65351:HSD65351 IBX65351:IBZ65351 ILT65351:ILV65351 IVP65351:IVR65351 JFL65351:JFN65351 JPH65351:JPJ65351 JZD65351:JZF65351 KIZ65351:KJB65351 KSV65351:KSX65351 LCR65351:LCT65351 LMN65351:LMP65351 LWJ65351:LWL65351 MGF65351:MGH65351 MQB65351:MQD65351 MZX65351:MZZ65351 NJT65351:NJV65351 NTP65351:NTR65351 ODL65351:ODN65351 ONH65351:ONJ65351 OXD65351:OXF65351 PGZ65351:PHB65351 PQV65351:PQX65351 QAR65351:QAT65351 QKN65351:QKP65351 QUJ65351:QUL65351 REF65351:REH65351 ROB65351:ROD65351 RXX65351:RXZ65351 SHT65351:SHV65351 SRP65351:SRR65351 TBL65351:TBN65351 TLH65351:TLJ65351 TVD65351:TVF65351 UEZ65351:UFB65351 UOV65351:UOX65351 UYR65351:UYT65351 VIN65351:VIP65351 VSJ65351:VSL65351 WCF65351:WCH65351 WMB65351:WMD65351 WVX65351:WVZ65351 P130887:R130887 JL130887:JN130887 TH130887:TJ130887 ADD130887:ADF130887 AMZ130887:ANB130887 AWV130887:AWX130887 BGR130887:BGT130887 BQN130887:BQP130887 CAJ130887:CAL130887 CKF130887:CKH130887 CUB130887:CUD130887 DDX130887:DDZ130887 DNT130887:DNV130887 DXP130887:DXR130887 EHL130887:EHN130887 ERH130887:ERJ130887 FBD130887:FBF130887 FKZ130887:FLB130887 FUV130887:FUX130887 GER130887:GET130887 GON130887:GOP130887 GYJ130887:GYL130887 HIF130887:HIH130887 HSB130887:HSD130887 IBX130887:IBZ130887 ILT130887:ILV130887 IVP130887:IVR130887 JFL130887:JFN130887 JPH130887:JPJ130887 JZD130887:JZF130887 KIZ130887:KJB130887 KSV130887:KSX130887 LCR130887:LCT130887 LMN130887:LMP130887 LWJ130887:LWL130887 MGF130887:MGH130887 MQB130887:MQD130887 MZX130887:MZZ130887 NJT130887:NJV130887 NTP130887:NTR130887 ODL130887:ODN130887 ONH130887:ONJ130887 OXD130887:OXF130887 PGZ130887:PHB130887 PQV130887:PQX130887 QAR130887:QAT130887 QKN130887:QKP130887 QUJ130887:QUL130887 REF130887:REH130887 ROB130887:ROD130887 RXX130887:RXZ130887 SHT130887:SHV130887 SRP130887:SRR130887 TBL130887:TBN130887 TLH130887:TLJ130887 TVD130887:TVF130887 UEZ130887:UFB130887 UOV130887:UOX130887 UYR130887:UYT130887 VIN130887:VIP130887 VSJ130887:VSL130887 WCF130887:WCH130887 WMB130887:WMD130887 WVX130887:WVZ130887 P196423:R196423 JL196423:JN196423 TH196423:TJ196423 ADD196423:ADF196423 AMZ196423:ANB196423 AWV196423:AWX196423 BGR196423:BGT196423 BQN196423:BQP196423 CAJ196423:CAL196423 CKF196423:CKH196423 CUB196423:CUD196423 DDX196423:DDZ196423 DNT196423:DNV196423 DXP196423:DXR196423 EHL196423:EHN196423 ERH196423:ERJ196423 FBD196423:FBF196423 FKZ196423:FLB196423 FUV196423:FUX196423 GER196423:GET196423 GON196423:GOP196423 GYJ196423:GYL196423 HIF196423:HIH196423 HSB196423:HSD196423 IBX196423:IBZ196423 ILT196423:ILV196423 IVP196423:IVR196423 JFL196423:JFN196423 JPH196423:JPJ196423 JZD196423:JZF196423 KIZ196423:KJB196423 KSV196423:KSX196423 LCR196423:LCT196423 LMN196423:LMP196423 LWJ196423:LWL196423 MGF196423:MGH196423 MQB196423:MQD196423 MZX196423:MZZ196423 NJT196423:NJV196423 NTP196423:NTR196423 ODL196423:ODN196423 ONH196423:ONJ196423 OXD196423:OXF196423 PGZ196423:PHB196423 PQV196423:PQX196423 QAR196423:QAT196423 QKN196423:QKP196423 QUJ196423:QUL196423 REF196423:REH196423 ROB196423:ROD196423 RXX196423:RXZ196423 SHT196423:SHV196423 SRP196423:SRR196423 TBL196423:TBN196423 TLH196423:TLJ196423 TVD196423:TVF196423 UEZ196423:UFB196423 UOV196423:UOX196423 UYR196423:UYT196423 VIN196423:VIP196423 VSJ196423:VSL196423 WCF196423:WCH196423 WMB196423:WMD196423 WVX196423:WVZ196423 P261959:R261959 JL261959:JN261959 TH261959:TJ261959 ADD261959:ADF261959 AMZ261959:ANB261959 AWV261959:AWX261959 BGR261959:BGT261959 BQN261959:BQP261959 CAJ261959:CAL261959 CKF261959:CKH261959 CUB261959:CUD261959 DDX261959:DDZ261959 DNT261959:DNV261959 DXP261959:DXR261959 EHL261959:EHN261959 ERH261959:ERJ261959 FBD261959:FBF261959 FKZ261959:FLB261959 FUV261959:FUX261959 GER261959:GET261959 GON261959:GOP261959 GYJ261959:GYL261959 HIF261959:HIH261959 HSB261959:HSD261959 IBX261959:IBZ261959 ILT261959:ILV261959 IVP261959:IVR261959 JFL261959:JFN261959 JPH261959:JPJ261959 JZD261959:JZF261959 KIZ261959:KJB261959 KSV261959:KSX261959 LCR261959:LCT261959 LMN261959:LMP261959 LWJ261959:LWL261959 MGF261959:MGH261959 MQB261959:MQD261959 MZX261959:MZZ261959 NJT261959:NJV261959 NTP261959:NTR261959 ODL261959:ODN261959 ONH261959:ONJ261959 OXD261959:OXF261959 PGZ261959:PHB261959 PQV261959:PQX261959 QAR261959:QAT261959 QKN261959:QKP261959 QUJ261959:QUL261959 REF261959:REH261959 ROB261959:ROD261959 RXX261959:RXZ261959 SHT261959:SHV261959 SRP261959:SRR261959 TBL261959:TBN261959 TLH261959:TLJ261959 TVD261959:TVF261959 UEZ261959:UFB261959 UOV261959:UOX261959 UYR261959:UYT261959 VIN261959:VIP261959 VSJ261959:VSL261959 WCF261959:WCH261959 WMB261959:WMD261959 WVX261959:WVZ261959 P327495:R327495 JL327495:JN327495 TH327495:TJ327495 ADD327495:ADF327495 AMZ327495:ANB327495 AWV327495:AWX327495 BGR327495:BGT327495 BQN327495:BQP327495 CAJ327495:CAL327495 CKF327495:CKH327495 CUB327495:CUD327495 DDX327495:DDZ327495 DNT327495:DNV327495 DXP327495:DXR327495 EHL327495:EHN327495 ERH327495:ERJ327495 FBD327495:FBF327495 FKZ327495:FLB327495 FUV327495:FUX327495 GER327495:GET327495 GON327495:GOP327495 GYJ327495:GYL327495 HIF327495:HIH327495 HSB327495:HSD327495 IBX327495:IBZ327495 ILT327495:ILV327495 IVP327495:IVR327495 JFL327495:JFN327495 JPH327495:JPJ327495 JZD327495:JZF327495 KIZ327495:KJB327495 KSV327495:KSX327495 LCR327495:LCT327495 LMN327495:LMP327495 LWJ327495:LWL327495 MGF327495:MGH327495 MQB327495:MQD327495 MZX327495:MZZ327495 NJT327495:NJV327495 NTP327495:NTR327495 ODL327495:ODN327495 ONH327495:ONJ327495 OXD327495:OXF327495 PGZ327495:PHB327495 PQV327495:PQX327495 QAR327495:QAT327495 QKN327495:QKP327495 QUJ327495:QUL327495 REF327495:REH327495 ROB327495:ROD327495 RXX327495:RXZ327495 SHT327495:SHV327495 SRP327495:SRR327495 TBL327495:TBN327495 TLH327495:TLJ327495 TVD327495:TVF327495 UEZ327495:UFB327495 UOV327495:UOX327495 UYR327495:UYT327495 VIN327495:VIP327495 VSJ327495:VSL327495 WCF327495:WCH327495 WMB327495:WMD327495 WVX327495:WVZ327495 P393031:R393031 JL393031:JN393031 TH393031:TJ393031 ADD393031:ADF393031 AMZ393031:ANB393031 AWV393031:AWX393031 BGR393031:BGT393031 BQN393031:BQP393031 CAJ393031:CAL393031 CKF393031:CKH393031 CUB393031:CUD393031 DDX393031:DDZ393031 DNT393031:DNV393031 DXP393031:DXR393031 EHL393031:EHN393031 ERH393031:ERJ393031 FBD393031:FBF393031 FKZ393031:FLB393031 FUV393031:FUX393031 GER393031:GET393031 GON393031:GOP393031 GYJ393031:GYL393031 HIF393031:HIH393031 HSB393031:HSD393031 IBX393031:IBZ393031 ILT393031:ILV393031 IVP393031:IVR393031 JFL393031:JFN393031 JPH393031:JPJ393031 JZD393031:JZF393031 KIZ393031:KJB393031 KSV393031:KSX393031 LCR393031:LCT393031 LMN393031:LMP393031 LWJ393031:LWL393031 MGF393031:MGH393031 MQB393031:MQD393031 MZX393031:MZZ393031 NJT393031:NJV393031 NTP393031:NTR393031 ODL393031:ODN393031 ONH393031:ONJ393031 OXD393031:OXF393031 PGZ393031:PHB393031 PQV393031:PQX393031 QAR393031:QAT393031 QKN393031:QKP393031 QUJ393031:QUL393031 REF393031:REH393031 ROB393031:ROD393031 RXX393031:RXZ393031 SHT393031:SHV393031 SRP393031:SRR393031 TBL393031:TBN393031 TLH393031:TLJ393031 TVD393031:TVF393031 UEZ393031:UFB393031 UOV393031:UOX393031 UYR393031:UYT393031 VIN393031:VIP393031 VSJ393031:VSL393031 WCF393031:WCH393031 WMB393031:WMD393031 WVX393031:WVZ393031 P458567:R458567 JL458567:JN458567 TH458567:TJ458567 ADD458567:ADF458567 AMZ458567:ANB458567 AWV458567:AWX458567 BGR458567:BGT458567 BQN458567:BQP458567 CAJ458567:CAL458567 CKF458567:CKH458567 CUB458567:CUD458567 DDX458567:DDZ458567 DNT458567:DNV458567 DXP458567:DXR458567 EHL458567:EHN458567 ERH458567:ERJ458567 FBD458567:FBF458567 FKZ458567:FLB458567 FUV458567:FUX458567 GER458567:GET458567 GON458567:GOP458567 GYJ458567:GYL458567 HIF458567:HIH458567 HSB458567:HSD458567 IBX458567:IBZ458567 ILT458567:ILV458567 IVP458567:IVR458567 JFL458567:JFN458567 JPH458567:JPJ458567 JZD458567:JZF458567 KIZ458567:KJB458567 KSV458567:KSX458567 LCR458567:LCT458567 LMN458567:LMP458567 LWJ458567:LWL458567 MGF458567:MGH458567 MQB458567:MQD458567 MZX458567:MZZ458567 NJT458567:NJV458567 NTP458567:NTR458567 ODL458567:ODN458567 ONH458567:ONJ458567 OXD458567:OXF458567 PGZ458567:PHB458567 PQV458567:PQX458567 QAR458567:QAT458567 QKN458567:QKP458567 QUJ458567:QUL458567 REF458567:REH458567 ROB458567:ROD458567 RXX458567:RXZ458567 SHT458567:SHV458567 SRP458567:SRR458567 TBL458567:TBN458567 TLH458567:TLJ458567 TVD458567:TVF458567 UEZ458567:UFB458567 UOV458567:UOX458567 UYR458567:UYT458567 VIN458567:VIP458567 VSJ458567:VSL458567 WCF458567:WCH458567 WMB458567:WMD458567 WVX458567:WVZ458567 P524103:R524103 JL524103:JN524103 TH524103:TJ524103 ADD524103:ADF524103 AMZ524103:ANB524103 AWV524103:AWX524103 BGR524103:BGT524103 BQN524103:BQP524103 CAJ524103:CAL524103 CKF524103:CKH524103 CUB524103:CUD524103 DDX524103:DDZ524103 DNT524103:DNV524103 DXP524103:DXR524103 EHL524103:EHN524103 ERH524103:ERJ524103 FBD524103:FBF524103 FKZ524103:FLB524103 FUV524103:FUX524103 GER524103:GET524103 GON524103:GOP524103 GYJ524103:GYL524103 HIF524103:HIH524103 HSB524103:HSD524103 IBX524103:IBZ524103 ILT524103:ILV524103 IVP524103:IVR524103 JFL524103:JFN524103 JPH524103:JPJ524103 JZD524103:JZF524103 KIZ524103:KJB524103 KSV524103:KSX524103 LCR524103:LCT524103 LMN524103:LMP524103 LWJ524103:LWL524103 MGF524103:MGH524103 MQB524103:MQD524103 MZX524103:MZZ524103 NJT524103:NJV524103 NTP524103:NTR524103 ODL524103:ODN524103 ONH524103:ONJ524103 OXD524103:OXF524103 PGZ524103:PHB524103 PQV524103:PQX524103 QAR524103:QAT524103 QKN524103:QKP524103 QUJ524103:QUL524103 REF524103:REH524103 ROB524103:ROD524103 RXX524103:RXZ524103 SHT524103:SHV524103 SRP524103:SRR524103 TBL524103:TBN524103 TLH524103:TLJ524103 TVD524103:TVF524103 UEZ524103:UFB524103 UOV524103:UOX524103 UYR524103:UYT524103 VIN524103:VIP524103 VSJ524103:VSL524103 WCF524103:WCH524103 WMB524103:WMD524103 WVX524103:WVZ524103 P589639:R589639 JL589639:JN589639 TH589639:TJ589639 ADD589639:ADF589639 AMZ589639:ANB589639 AWV589639:AWX589639 BGR589639:BGT589639 BQN589639:BQP589639 CAJ589639:CAL589639 CKF589639:CKH589639 CUB589639:CUD589639 DDX589639:DDZ589639 DNT589639:DNV589639 DXP589639:DXR589639 EHL589639:EHN589639 ERH589639:ERJ589639 FBD589639:FBF589639 FKZ589639:FLB589639 FUV589639:FUX589639 GER589639:GET589639 GON589639:GOP589639 GYJ589639:GYL589639 HIF589639:HIH589639 HSB589639:HSD589639 IBX589639:IBZ589639 ILT589639:ILV589639 IVP589639:IVR589639 JFL589639:JFN589639 JPH589639:JPJ589639 JZD589639:JZF589639 KIZ589639:KJB589639 KSV589639:KSX589639 LCR589639:LCT589639 LMN589639:LMP589639 LWJ589639:LWL589639 MGF589639:MGH589639 MQB589639:MQD589639 MZX589639:MZZ589639 NJT589639:NJV589639 NTP589639:NTR589639 ODL589639:ODN589639 ONH589639:ONJ589639 OXD589639:OXF589639 PGZ589639:PHB589639 PQV589639:PQX589639 QAR589639:QAT589639 QKN589639:QKP589639 QUJ589639:QUL589639 REF589639:REH589639 ROB589639:ROD589639 RXX589639:RXZ589639 SHT589639:SHV589639 SRP589639:SRR589639 TBL589639:TBN589639 TLH589639:TLJ589639 TVD589639:TVF589639 UEZ589639:UFB589639 UOV589639:UOX589639 UYR589639:UYT589639 VIN589639:VIP589639 VSJ589639:VSL589639 WCF589639:WCH589639 WMB589639:WMD589639 WVX589639:WVZ589639 P655175:R655175 JL655175:JN655175 TH655175:TJ655175 ADD655175:ADF655175 AMZ655175:ANB655175 AWV655175:AWX655175 BGR655175:BGT655175 BQN655175:BQP655175 CAJ655175:CAL655175 CKF655175:CKH655175 CUB655175:CUD655175 DDX655175:DDZ655175 DNT655175:DNV655175 DXP655175:DXR655175 EHL655175:EHN655175 ERH655175:ERJ655175 FBD655175:FBF655175 FKZ655175:FLB655175 FUV655175:FUX655175 GER655175:GET655175 GON655175:GOP655175 GYJ655175:GYL655175 HIF655175:HIH655175 HSB655175:HSD655175 IBX655175:IBZ655175 ILT655175:ILV655175 IVP655175:IVR655175 JFL655175:JFN655175 JPH655175:JPJ655175 JZD655175:JZF655175 KIZ655175:KJB655175 KSV655175:KSX655175 LCR655175:LCT655175 LMN655175:LMP655175 LWJ655175:LWL655175 MGF655175:MGH655175 MQB655175:MQD655175 MZX655175:MZZ655175 NJT655175:NJV655175 NTP655175:NTR655175 ODL655175:ODN655175 ONH655175:ONJ655175 OXD655175:OXF655175 PGZ655175:PHB655175 PQV655175:PQX655175 QAR655175:QAT655175 QKN655175:QKP655175 QUJ655175:QUL655175 REF655175:REH655175 ROB655175:ROD655175 RXX655175:RXZ655175 SHT655175:SHV655175 SRP655175:SRR655175 TBL655175:TBN655175 TLH655175:TLJ655175 TVD655175:TVF655175 UEZ655175:UFB655175 UOV655175:UOX655175 UYR655175:UYT655175 VIN655175:VIP655175 VSJ655175:VSL655175 WCF655175:WCH655175 WMB655175:WMD655175 WVX655175:WVZ655175 P720711:R720711 JL720711:JN720711 TH720711:TJ720711 ADD720711:ADF720711 AMZ720711:ANB720711 AWV720711:AWX720711 BGR720711:BGT720711 BQN720711:BQP720711 CAJ720711:CAL720711 CKF720711:CKH720711 CUB720711:CUD720711 DDX720711:DDZ720711 DNT720711:DNV720711 DXP720711:DXR720711 EHL720711:EHN720711 ERH720711:ERJ720711 FBD720711:FBF720711 FKZ720711:FLB720711 FUV720711:FUX720711 GER720711:GET720711 GON720711:GOP720711 GYJ720711:GYL720711 HIF720711:HIH720711 HSB720711:HSD720711 IBX720711:IBZ720711 ILT720711:ILV720711 IVP720711:IVR720711 JFL720711:JFN720711 JPH720711:JPJ720711 JZD720711:JZF720711 KIZ720711:KJB720711 KSV720711:KSX720711 LCR720711:LCT720711 LMN720711:LMP720711 LWJ720711:LWL720711 MGF720711:MGH720711 MQB720711:MQD720711 MZX720711:MZZ720711 NJT720711:NJV720711 NTP720711:NTR720711 ODL720711:ODN720711 ONH720711:ONJ720711 OXD720711:OXF720711 PGZ720711:PHB720711 PQV720711:PQX720711 QAR720711:QAT720711 QKN720711:QKP720711 QUJ720711:QUL720711 REF720711:REH720711 ROB720711:ROD720711 RXX720711:RXZ720711 SHT720711:SHV720711 SRP720711:SRR720711 TBL720711:TBN720711 TLH720711:TLJ720711 TVD720711:TVF720711 UEZ720711:UFB720711 UOV720711:UOX720711 UYR720711:UYT720711 VIN720711:VIP720711 VSJ720711:VSL720711 WCF720711:WCH720711 WMB720711:WMD720711 WVX720711:WVZ720711 P786247:R786247 JL786247:JN786247 TH786247:TJ786247 ADD786247:ADF786247 AMZ786247:ANB786247 AWV786247:AWX786247 BGR786247:BGT786247 BQN786247:BQP786247 CAJ786247:CAL786247 CKF786247:CKH786247 CUB786247:CUD786247 DDX786247:DDZ786247 DNT786247:DNV786247 DXP786247:DXR786247 EHL786247:EHN786247 ERH786247:ERJ786247 FBD786247:FBF786247 FKZ786247:FLB786247 FUV786247:FUX786247 GER786247:GET786247 GON786247:GOP786247 GYJ786247:GYL786247 HIF786247:HIH786247 HSB786247:HSD786247 IBX786247:IBZ786247 ILT786247:ILV786247 IVP786247:IVR786247 JFL786247:JFN786247 JPH786247:JPJ786247 JZD786247:JZF786247 KIZ786247:KJB786247 KSV786247:KSX786247 LCR786247:LCT786247 LMN786247:LMP786247 LWJ786247:LWL786247 MGF786247:MGH786247 MQB786247:MQD786247 MZX786247:MZZ786247 NJT786247:NJV786247 NTP786247:NTR786247 ODL786247:ODN786247 ONH786247:ONJ786247 OXD786247:OXF786247 PGZ786247:PHB786247 PQV786247:PQX786247 QAR786247:QAT786247 QKN786247:QKP786247 QUJ786247:QUL786247 REF786247:REH786247 ROB786247:ROD786247 RXX786247:RXZ786247 SHT786247:SHV786247 SRP786247:SRR786247 TBL786247:TBN786247 TLH786247:TLJ786247 TVD786247:TVF786247 UEZ786247:UFB786247 UOV786247:UOX786247 UYR786247:UYT786247 VIN786247:VIP786247 VSJ786247:VSL786247 WCF786247:WCH786247 WMB786247:WMD786247 WVX786247:WVZ786247 P851783:R851783 JL851783:JN851783 TH851783:TJ851783 ADD851783:ADF851783 AMZ851783:ANB851783 AWV851783:AWX851783 BGR851783:BGT851783 BQN851783:BQP851783 CAJ851783:CAL851783 CKF851783:CKH851783 CUB851783:CUD851783 DDX851783:DDZ851783 DNT851783:DNV851783 DXP851783:DXR851783 EHL851783:EHN851783 ERH851783:ERJ851783 FBD851783:FBF851783 FKZ851783:FLB851783 FUV851783:FUX851783 GER851783:GET851783 GON851783:GOP851783 GYJ851783:GYL851783 HIF851783:HIH851783 HSB851783:HSD851783 IBX851783:IBZ851783 ILT851783:ILV851783 IVP851783:IVR851783 JFL851783:JFN851783 JPH851783:JPJ851783 JZD851783:JZF851783 KIZ851783:KJB851783 KSV851783:KSX851783 LCR851783:LCT851783 LMN851783:LMP851783 LWJ851783:LWL851783 MGF851783:MGH851783 MQB851783:MQD851783 MZX851783:MZZ851783 NJT851783:NJV851783 NTP851783:NTR851783 ODL851783:ODN851783 ONH851783:ONJ851783 OXD851783:OXF851783 PGZ851783:PHB851783 PQV851783:PQX851783 QAR851783:QAT851783 QKN851783:QKP851783 QUJ851783:QUL851783 REF851783:REH851783 ROB851783:ROD851783 RXX851783:RXZ851783 SHT851783:SHV851783 SRP851783:SRR851783 TBL851783:TBN851783 TLH851783:TLJ851783 TVD851783:TVF851783 UEZ851783:UFB851783 UOV851783:UOX851783 UYR851783:UYT851783 VIN851783:VIP851783 VSJ851783:VSL851783 WCF851783:WCH851783 WMB851783:WMD851783 WVX851783:WVZ851783 P917319:R917319 JL917319:JN917319 TH917319:TJ917319 ADD917319:ADF917319 AMZ917319:ANB917319 AWV917319:AWX917319 BGR917319:BGT917319 BQN917319:BQP917319 CAJ917319:CAL917319 CKF917319:CKH917319 CUB917319:CUD917319 DDX917319:DDZ917319 DNT917319:DNV917319 DXP917319:DXR917319 EHL917319:EHN917319 ERH917319:ERJ917319 FBD917319:FBF917319 FKZ917319:FLB917319 FUV917319:FUX917319 GER917319:GET917319 GON917319:GOP917319 GYJ917319:GYL917319 HIF917319:HIH917319 HSB917319:HSD917319 IBX917319:IBZ917319 ILT917319:ILV917319 IVP917319:IVR917319 JFL917319:JFN917319 JPH917319:JPJ917319 JZD917319:JZF917319 KIZ917319:KJB917319 KSV917319:KSX917319 LCR917319:LCT917319 LMN917319:LMP917319 LWJ917319:LWL917319 MGF917319:MGH917319 MQB917319:MQD917319 MZX917319:MZZ917319 NJT917319:NJV917319 NTP917319:NTR917319 ODL917319:ODN917319 ONH917319:ONJ917319 OXD917319:OXF917319 PGZ917319:PHB917319 PQV917319:PQX917319 QAR917319:QAT917319 QKN917319:QKP917319 QUJ917319:QUL917319 REF917319:REH917319 ROB917319:ROD917319 RXX917319:RXZ917319 SHT917319:SHV917319 SRP917319:SRR917319 TBL917319:TBN917319 TLH917319:TLJ917319 TVD917319:TVF917319 UEZ917319:UFB917319 UOV917319:UOX917319 UYR917319:UYT917319 VIN917319:VIP917319 VSJ917319:VSL917319 WCF917319:WCH917319 WMB917319:WMD917319 WVX917319:WVZ917319 P982855:R982855 JL982855:JN982855 TH982855:TJ982855 ADD982855:ADF982855 AMZ982855:ANB982855 AWV982855:AWX982855 BGR982855:BGT982855 BQN982855:BQP982855 CAJ982855:CAL982855 CKF982855:CKH982855 CUB982855:CUD982855 DDX982855:DDZ982855 DNT982855:DNV982855 DXP982855:DXR982855 EHL982855:EHN982855 ERH982855:ERJ982855 FBD982855:FBF982855 FKZ982855:FLB982855 FUV982855:FUX982855 GER982855:GET982855 GON982855:GOP982855 GYJ982855:GYL982855 HIF982855:HIH982855 HSB982855:HSD982855 IBX982855:IBZ982855 ILT982855:ILV982855 IVP982855:IVR982855 JFL982855:JFN982855 JPH982855:JPJ982855 JZD982855:JZF982855 KIZ982855:KJB982855 KSV982855:KSX982855 LCR982855:LCT982855 LMN982855:LMP982855 LWJ982855:LWL982855 MGF982855:MGH982855 MQB982855:MQD982855 MZX982855:MZZ982855 NJT982855:NJV982855 NTP982855:NTR982855 ODL982855:ODN982855 ONH982855:ONJ982855 OXD982855:OXF982855 PGZ982855:PHB982855 PQV982855:PQX982855 QAR982855:QAT982855 QKN982855:QKP982855 QUJ982855:QUL982855 REF982855:REH982855 ROB982855:ROD982855 RXX982855:RXZ982855 SHT982855:SHV982855 SRP982855:SRR982855 TBL982855:TBN982855 TLH982855:TLJ982855 TVD982855:TVF982855 UEZ982855:UFB982855 UOV982855:UOX982855 UYR982855:UYT982855 VIN982855:VIP982855 VSJ982855:VSL982855 WCF982855:WCH982855 WMB982855:WMD982855" xr:uid="{00000000-0002-0000-0B00-000003000000}">
      <formula1>$X$3:$X$56</formula1>
    </dataValidation>
    <dataValidation type="list" allowBlank="1" showInputMessage="1" showErrorMessage="1" promptTitle="Program Type" sqref="WVX982849:WVZ982849 WVX16:WVZ16 WMB16:WMD16 WCF16:WCH16 VSJ16:VSL16 VIN16:VIP16 UYR16:UYT16 UOV16:UOX16 UEZ16:UFB16 TVD16:TVF16 TLH16:TLJ16 TBL16:TBN16 SRP16:SRR16 SHT16:SHV16 RXX16:RXZ16 ROB16:ROD16 REF16:REH16 QUJ16:QUL16 QKN16:QKP16 QAR16:QAT16 PQV16:PQX16 PGZ16:PHB16 OXD16:OXF16 ONH16:ONJ16 ODL16:ODN16 NTP16:NTR16 NJT16:NJV16 MZX16:MZZ16 MQB16:MQD16 MGF16:MGH16 LWJ16:LWL16 LMN16:LMP16 LCR16:LCT16 KSV16:KSX16 KIZ16:KJB16 JZD16:JZF16 JPH16:JPJ16 JFL16:JFN16 IVP16:IVR16 ILT16:ILV16 IBX16:IBZ16 HSB16:HSD16 HIF16:HIH16 GYJ16:GYL16 GON16:GOP16 GER16:GET16 FUV16:FUX16 FKZ16:FLB16 FBD16:FBF16 ERH16:ERJ16 EHL16:EHN16 DXP16:DXR16 DNT16:DNV16 DDX16:DDZ16 CUB16:CUD16 CKF16:CKH16 CAJ16:CAL16 BQN16:BQP16 BGR16:BGT16 AWV16:AWX16 AMZ16:ANB16 ADD16:ADF16 TH16:TJ16 JL16:JN16 WVX14:WVZ14 WMB14:WMD14 WCF14:WCH14 VSJ14:VSL14 VIN14:VIP14 UYR14:UYT14 UOV14:UOX14 UEZ14:UFB14 TVD14:TVF14 TLH14:TLJ14 TBL14:TBN14 SRP14:SRR14 SHT14:SHV14 RXX14:RXZ14 ROB14:ROD14 REF14:REH14 QUJ14:QUL14 QKN14:QKP14 QAR14:QAT14 PQV14:PQX14 PGZ14:PHB14 OXD14:OXF14 ONH14:ONJ14 ODL14:ODN14 NTP14:NTR14 NJT14:NJV14 MZX14:MZZ14 MQB14:MQD14 MGF14:MGH14 LWJ14:LWL14 LMN14:LMP14 LCR14:LCT14 KSV14:KSX14 KIZ14:KJB14 JZD14:JZF14 JPH14:JPJ14 JFL14:JFN14 IVP14:IVR14 ILT14:ILV14 IBX14:IBZ14 HSB14:HSD14 HIF14:HIH14 GYJ14:GYL14 GON14:GOP14 GER14:GET14 FUV14:FUX14 FKZ14:FLB14 FBD14:FBF14 ERH14:ERJ14 EHL14:EHN14 DXP14:DXR14 DNT14:DNV14 DDX14:DDZ14 CUB14:CUD14 CKF14:CKH14 CAJ14:CAL14 BQN14:BQP14 BGR14:BGT14 AWV14:AWX14 AMZ14:ANB14 ADD14:ADF14 TH14:TJ14 JL14:JN14 WVX12:WVZ12 WMB12:WMD12 WCF12:WCH12 VSJ12:VSL12 VIN12:VIP12 UYR12:UYT12 UOV12:UOX12 UEZ12:UFB12 TVD12:TVF12 TLH12:TLJ12 TBL12:TBN12 SRP12:SRR12 SHT12:SHV12 RXX12:RXZ12 ROB12:ROD12 REF12:REH12 QUJ12:QUL12 QKN12:QKP12 QAR12:QAT12 PQV12:PQX12 PGZ12:PHB12 OXD12:OXF12 ONH12:ONJ12 ODL12:ODN12 NTP12:NTR12 NJT12:NJV12 MZX12:MZZ12 MQB12:MQD12 MGF12:MGH12 LWJ12:LWL12 LMN12:LMP12 LCR12:LCT12 KSV12:KSX12 KIZ12:KJB12 JZD12:JZF12 JPH12:JPJ12 JFL12:JFN12 IVP12:IVR12 ILT12:ILV12 IBX12:IBZ12 HSB12:HSD12 HIF12:HIH12 GYJ12:GYL12 GON12:GOP12 GER12:GET12 FUV12:FUX12 FKZ12:FLB12 FBD12:FBF12 ERH12:ERJ12 EHL12:EHN12 DXP12:DXR12 DNT12:DNV12 DDX12:DDZ12 CUB12:CUD12 CKF12:CKH12 CAJ12:CAL12 BQN12:BQP12 BGR12:BGT12 AWV12:AWX12 AMZ12:ANB12 ADD12:ADF12 TH12:TJ12 JL12:JN12 WMB982849:WMD982849 WCF982849:WCH982849 VSJ982849:VSL982849 VIN982849:VIP982849 UYR982849:UYT982849 UOV982849:UOX982849 UEZ982849:UFB982849 TVD982849:TVF982849 TLH982849:TLJ982849 TBL982849:TBN982849 SRP982849:SRR982849 SHT982849:SHV982849 RXX982849:RXZ982849 ROB982849:ROD982849 REF982849:REH982849 QUJ982849:QUL982849 QKN982849:QKP982849 QAR982849:QAT982849 PQV982849:PQX982849 PGZ982849:PHB982849 OXD982849:OXF982849 ONH982849:ONJ982849 ODL982849:ODN982849 NTP982849:NTR982849 NJT982849:NJV982849 MZX982849:MZZ982849 MQB982849:MQD982849 MGF982849:MGH982849 LWJ982849:LWL982849 LMN982849:LMP982849 LCR982849:LCT982849 KSV982849:KSX982849 KIZ982849:KJB982849 JZD982849:JZF982849 JPH982849:JPJ982849 JFL982849:JFN982849 IVP982849:IVR982849 ILT982849:ILV982849 IBX982849:IBZ982849 HSB982849:HSD982849 HIF982849:HIH982849 GYJ982849:GYL982849 GON982849:GOP982849 GER982849:GET982849 FUV982849:FUX982849 FKZ982849:FLB982849 FBD982849:FBF982849 ERH982849:ERJ982849 EHL982849:EHN982849 DXP982849:DXR982849 DNT982849:DNV982849 DDX982849:DDZ982849 CUB982849:CUD982849 CKF982849:CKH982849 CAJ982849:CAL982849 BQN982849:BQP982849 BGR982849:BGT982849 AWV982849:AWX982849 AMZ982849:ANB982849 ADD982849:ADF982849 TH982849:TJ982849 JL982849:JN982849 P982849:R982849 WVX917313:WVZ917313 WMB917313:WMD917313 WCF917313:WCH917313 VSJ917313:VSL917313 VIN917313:VIP917313 UYR917313:UYT917313 UOV917313:UOX917313 UEZ917313:UFB917313 TVD917313:TVF917313 TLH917313:TLJ917313 TBL917313:TBN917313 SRP917313:SRR917313 SHT917313:SHV917313 RXX917313:RXZ917313 ROB917313:ROD917313 REF917313:REH917313 QUJ917313:QUL917313 QKN917313:QKP917313 QAR917313:QAT917313 PQV917313:PQX917313 PGZ917313:PHB917313 OXD917313:OXF917313 ONH917313:ONJ917313 ODL917313:ODN917313 NTP917313:NTR917313 NJT917313:NJV917313 MZX917313:MZZ917313 MQB917313:MQD917313 MGF917313:MGH917313 LWJ917313:LWL917313 LMN917313:LMP917313 LCR917313:LCT917313 KSV917313:KSX917313 KIZ917313:KJB917313 JZD917313:JZF917313 JPH917313:JPJ917313 JFL917313:JFN917313 IVP917313:IVR917313 ILT917313:ILV917313 IBX917313:IBZ917313 HSB917313:HSD917313 HIF917313:HIH917313 GYJ917313:GYL917313 GON917313:GOP917313 GER917313:GET917313 FUV917313:FUX917313 FKZ917313:FLB917313 FBD917313:FBF917313 ERH917313:ERJ917313 EHL917313:EHN917313 DXP917313:DXR917313 DNT917313:DNV917313 DDX917313:DDZ917313 CUB917313:CUD917313 CKF917313:CKH917313 CAJ917313:CAL917313 BQN917313:BQP917313 BGR917313:BGT917313 AWV917313:AWX917313 AMZ917313:ANB917313 ADD917313:ADF917313 TH917313:TJ917313 JL917313:JN917313 P917313:R917313 WVX851777:WVZ851777 WMB851777:WMD851777 WCF851777:WCH851777 VSJ851777:VSL851777 VIN851777:VIP851777 UYR851777:UYT851777 UOV851777:UOX851777 UEZ851777:UFB851777 TVD851777:TVF851777 TLH851777:TLJ851777 TBL851777:TBN851777 SRP851777:SRR851777 SHT851777:SHV851777 RXX851777:RXZ851777 ROB851777:ROD851777 REF851777:REH851777 QUJ851777:QUL851777 QKN851777:QKP851777 QAR851777:QAT851777 PQV851777:PQX851777 PGZ851777:PHB851777 OXD851777:OXF851777 ONH851777:ONJ851777 ODL851777:ODN851777 NTP851777:NTR851777 NJT851777:NJV851777 MZX851777:MZZ851777 MQB851777:MQD851777 MGF851777:MGH851777 LWJ851777:LWL851777 LMN851777:LMP851777 LCR851777:LCT851777 KSV851777:KSX851777 KIZ851777:KJB851777 JZD851777:JZF851777 JPH851777:JPJ851777 JFL851777:JFN851777 IVP851777:IVR851777 ILT851777:ILV851777 IBX851777:IBZ851777 HSB851777:HSD851777 HIF851777:HIH851777 GYJ851777:GYL851777 GON851777:GOP851777 GER851777:GET851777 FUV851777:FUX851777 FKZ851777:FLB851777 FBD851777:FBF851777 ERH851777:ERJ851777 EHL851777:EHN851777 DXP851777:DXR851777 DNT851777:DNV851777 DDX851777:DDZ851777 CUB851777:CUD851777 CKF851777:CKH851777 CAJ851777:CAL851777 BQN851777:BQP851777 BGR851777:BGT851777 AWV851777:AWX851777 AMZ851777:ANB851777 ADD851777:ADF851777 TH851777:TJ851777 JL851777:JN851777 P851777:R851777 WVX786241:WVZ786241 WMB786241:WMD786241 WCF786241:WCH786241 VSJ786241:VSL786241 VIN786241:VIP786241 UYR786241:UYT786241 UOV786241:UOX786241 UEZ786241:UFB786241 TVD786241:TVF786241 TLH786241:TLJ786241 TBL786241:TBN786241 SRP786241:SRR786241 SHT786241:SHV786241 RXX786241:RXZ786241 ROB786241:ROD786241 REF786241:REH786241 QUJ786241:QUL786241 QKN786241:QKP786241 QAR786241:QAT786241 PQV786241:PQX786241 PGZ786241:PHB786241 OXD786241:OXF786241 ONH786241:ONJ786241 ODL786241:ODN786241 NTP786241:NTR786241 NJT786241:NJV786241 MZX786241:MZZ786241 MQB786241:MQD786241 MGF786241:MGH786241 LWJ786241:LWL786241 LMN786241:LMP786241 LCR786241:LCT786241 KSV786241:KSX786241 KIZ786241:KJB786241 JZD786241:JZF786241 JPH786241:JPJ786241 JFL786241:JFN786241 IVP786241:IVR786241 ILT786241:ILV786241 IBX786241:IBZ786241 HSB786241:HSD786241 HIF786241:HIH786241 GYJ786241:GYL786241 GON786241:GOP786241 GER786241:GET786241 FUV786241:FUX786241 FKZ786241:FLB786241 FBD786241:FBF786241 ERH786241:ERJ786241 EHL786241:EHN786241 DXP786241:DXR786241 DNT786241:DNV786241 DDX786241:DDZ786241 CUB786241:CUD786241 CKF786241:CKH786241 CAJ786241:CAL786241 BQN786241:BQP786241 BGR786241:BGT786241 AWV786241:AWX786241 AMZ786241:ANB786241 ADD786241:ADF786241 TH786241:TJ786241 JL786241:JN786241 P786241:R786241 WVX720705:WVZ720705 WMB720705:WMD720705 WCF720705:WCH720705 VSJ720705:VSL720705 VIN720705:VIP720705 UYR720705:UYT720705 UOV720705:UOX720705 UEZ720705:UFB720705 TVD720705:TVF720705 TLH720705:TLJ720705 TBL720705:TBN720705 SRP720705:SRR720705 SHT720705:SHV720705 RXX720705:RXZ720705 ROB720705:ROD720705 REF720705:REH720705 QUJ720705:QUL720705 QKN720705:QKP720705 QAR720705:QAT720705 PQV720705:PQX720705 PGZ720705:PHB720705 OXD720705:OXF720705 ONH720705:ONJ720705 ODL720705:ODN720705 NTP720705:NTR720705 NJT720705:NJV720705 MZX720705:MZZ720705 MQB720705:MQD720705 MGF720705:MGH720705 LWJ720705:LWL720705 LMN720705:LMP720705 LCR720705:LCT720705 KSV720705:KSX720705 KIZ720705:KJB720705 JZD720705:JZF720705 JPH720705:JPJ720705 JFL720705:JFN720705 IVP720705:IVR720705 ILT720705:ILV720705 IBX720705:IBZ720705 HSB720705:HSD720705 HIF720705:HIH720705 GYJ720705:GYL720705 GON720705:GOP720705 GER720705:GET720705 FUV720705:FUX720705 FKZ720705:FLB720705 FBD720705:FBF720705 ERH720705:ERJ720705 EHL720705:EHN720705 DXP720705:DXR720705 DNT720705:DNV720705 DDX720705:DDZ720705 CUB720705:CUD720705 CKF720705:CKH720705 CAJ720705:CAL720705 BQN720705:BQP720705 BGR720705:BGT720705 AWV720705:AWX720705 AMZ720705:ANB720705 ADD720705:ADF720705 TH720705:TJ720705 JL720705:JN720705 P720705:R720705 WVX655169:WVZ655169 WMB655169:WMD655169 WCF655169:WCH655169 VSJ655169:VSL655169 VIN655169:VIP655169 UYR655169:UYT655169 UOV655169:UOX655169 UEZ655169:UFB655169 TVD655169:TVF655169 TLH655169:TLJ655169 TBL655169:TBN655169 SRP655169:SRR655169 SHT655169:SHV655169 RXX655169:RXZ655169 ROB655169:ROD655169 REF655169:REH655169 QUJ655169:QUL655169 QKN655169:QKP655169 QAR655169:QAT655169 PQV655169:PQX655169 PGZ655169:PHB655169 OXD655169:OXF655169 ONH655169:ONJ655169 ODL655169:ODN655169 NTP655169:NTR655169 NJT655169:NJV655169 MZX655169:MZZ655169 MQB655169:MQD655169 MGF655169:MGH655169 LWJ655169:LWL655169 LMN655169:LMP655169 LCR655169:LCT655169 KSV655169:KSX655169 KIZ655169:KJB655169 JZD655169:JZF655169 JPH655169:JPJ655169 JFL655169:JFN655169 IVP655169:IVR655169 ILT655169:ILV655169 IBX655169:IBZ655169 HSB655169:HSD655169 HIF655169:HIH655169 GYJ655169:GYL655169 GON655169:GOP655169 GER655169:GET655169 FUV655169:FUX655169 FKZ655169:FLB655169 FBD655169:FBF655169 ERH655169:ERJ655169 EHL655169:EHN655169 DXP655169:DXR655169 DNT655169:DNV655169 DDX655169:DDZ655169 CUB655169:CUD655169 CKF655169:CKH655169 CAJ655169:CAL655169 BQN655169:BQP655169 BGR655169:BGT655169 AWV655169:AWX655169 AMZ655169:ANB655169 ADD655169:ADF655169 TH655169:TJ655169 JL655169:JN655169 P655169:R655169 WVX589633:WVZ589633 WMB589633:WMD589633 WCF589633:WCH589633 VSJ589633:VSL589633 VIN589633:VIP589633 UYR589633:UYT589633 UOV589633:UOX589633 UEZ589633:UFB589633 TVD589633:TVF589633 TLH589633:TLJ589633 TBL589633:TBN589633 SRP589633:SRR589633 SHT589633:SHV589633 RXX589633:RXZ589633 ROB589633:ROD589633 REF589633:REH589633 QUJ589633:QUL589633 QKN589633:QKP589633 QAR589633:QAT589633 PQV589633:PQX589633 PGZ589633:PHB589633 OXD589633:OXF589633 ONH589633:ONJ589633 ODL589633:ODN589633 NTP589633:NTR589633 NJT589633:NJV589633 MZX589633:MZZ589633 MQB589633:MQD589633 MGF589633:MGH589633 LWJ589633:LWL589633 LMN589633:LMP589633 LCR589633:LCT589633 KSV589633:KSX589633 KIZ589633:KJB589633 JZD589633:JZF589633 JPH589633:JPJ589633 JFL589633:JFN589633 IVP589633:IVR589633 ILT589633:ILV589633 IBX589633:IBZ589633 HSB589633:HSD589633 HIF589633:HIH589633 GYJ589633:GYL589633 GON589633:GOP589633 GER589633:GET589633 FUV589633:FUX589633 FKZ589633:FLB589633 FBD589633:FBF589633 ERH589633:ERJ589633 EHL589633:EHN589633 DXP589633:DXR589633 DNT589633:DNV589633 DDX589633:DDZ589633 CUB589633:CUD589633 CKF589633:CKH589633 CAJ589633:CAL589633 BQN589633:BQP589633 BGR589633:BGT589633 AWV589633:AWX589633 AMZ589633:ANB589633 ADD589633:ADF589633 TH589633:TJ589633 JL589633:JN589633 P589633:R589633 WVX524097:WVZ524097 WMB524097:WMD524097 WCF524097:WCH524097 VSJ524097:VSL524097 VIN524097:VIP524097 UYR524097:UYT524097 UOV524097:UOX524097 UEZ524097:UFB524097 TVD524097:TVF524097 TLH524097:TLJ524097 TBL524097:TBN524097 SRP524097:SRR524097 SHT524097:SHV524097 RXX524097:RXZ524097 ROB524097:ROD524097 REF524097:REH524097 QUJ524097:QUL524097 QKN524097:QKP524097 QAR524097:QAT524097 PQV524097:PQX524097 PGZ524097:PHB524097 OXD524097:OXF524097 ONH524097:ONJ524097 ODL524097:ODN524097 NTP524097:NTR524097 NJT524097:NJV524097 MZX524097:MZZ524097 MQB524097:MQD524097 MGF524097:MGH524097 LWJ524097:LWL524097 LMN524097:LMP524097 LCR524097:LCT524097 KSV524097:KSX524097 KIZ524097:KJB524097 JZD524097:JZF524097 JPH524097:JPJ524097 JFL524097:JFN524097 IVP524097:IVR524097 ILT524097:ILV524097 IBX524097:IBZ524097 HSB524097:HSD524097 HIF524097:HIH524097 GYJ524097:GYL524097 GON524097:GOP524097 GER524097:GET524097 FUV524097:FUX524097 FKZ524097:FLB524097 FBD524097:FBF524097 ERH524097:ERJ524097 EHL524097:EHN524097 DXP524097:DXR524097 DNT524097:DNV524097 DDX524097:DDZ524097 CUB524097:CUD524097 CKF524097:CKH524097 CAJ524097:CAL524097 BQN524097:BQP524097 BGR524097:BGT524097 AWV524097:AWX524097 AMZ524097:ANB524097 ADD524097:ADF524097 TH524097:TJ524097 JL524097:JN524097 P524097:R524097 WVX458561:WVZ458561 WMB458561:WMD458561 WCF458561:WCH458561 VSJ458561:VSL458561 VIN458561:VIP458561 UYR458561:UYT458561 UOV458561:UOX458561 UEZ458561:UFB458561 TVD458561:TVF458561 TLH458561:TLJ458561 TBL458561:TBN458561 SRP458561:SRR458561 SHT458561:SHV458561 RXX458561:RXZ458561 ROB458561:ROD458561 REF458561:REH458561 QUJ458561:QUL458561 QKN458561:QKP458561 QAR458561:QAT458561 PQV458561:PQX458561 PGZ458561:PHB458561 OXD458561:OXF458561 ONH458561:ONJ458561 ODL458561:ODN458561 NTP458561:NTR458561 NJT458561:NJV458561 MZX458561:MZZ458561 MQB458561:MQD458561 MGF458561:MGH458561 LWJ458561:LWL458561 LMN458561:LMP458561 LCR458561:LCT458561 KSV458561:KSX458561 KIZ458561:KJB458561 JZD458561:JZF458561 JPH458561:JPJ458561 JFL458561:JFN458561 IVP458561:IVR458561 ILT458561:ILV458561 IBX458561:IBZ458561 HSB458561:HSD458561 HIF458561:HIH458561 GYJ458561:GYL458561 GON458561:GOP458561 GER458561:GET458561 FUV458561:FUX458561 FKZ458561:FLB458561 FBD458561:FBF458561 ERH458561:ERJ458561 EHL458561:EHN458561 DXP458561:DXR458561 DNT458561:DNV458561 DDX458561:DDZ458561 CUB458561:CUD458561 CKF458561:CKH458561 CAJ458561:CAL458561 BQN458561:BQP458561 BGR458561:BGT458561 AWV458561:AWX458561 AMZ458561:ANB458561 ADD458561:ADF458561 TH458561:TJ458561 JL458561:JN458561 P458561:R458561 WVX393025:WVZ393025 WMB393025:WMD393025 WCF393025:WCH393025 VSJ393025:VSL393025 VIN393025:VIP393025 UYR393025:UYT393025 UOV393025:UOX393025 UEZ393025:UFB393025 TVD393025:TVF393025 TLH393025:TLJ393025 TBL393025:TBN393025 SRP393025:SRR393025 SHT393025:SHV393025 RXX393025:RXZ393025 ROB393025:ROD393025 REF393025:REH393025 QUJ393025:QUL393025 QKN393025:QKP393025 QAR393025:QAT393025 PQV393025:PQX393025 PGZ393025:PHB393025 OXD393025:OXF393025 ONH393025:ONJ393025 ODL393025:ODN393025 NTP393025:NTR393025 NJT393025:NJV393025 MZX393025:MZZ393025 MQB393025:MQD393025 MGF393025:MGH393025 LWJ393025:LWL393025 LMN393025:LMP393025 LCR393025:LCT393025 KSV393025:KSX393025 KIZ393025:KJB393025 JZD393025:JZF393025 JPH393025:JPJ393025 JFL393025:JFN393025 IVP393025:IVR393025 ILT393025:ILV393025 IBX393025:IBZ393025 HSB393025:HSD393025 HIF393025:HIH393025 GYJ393025:GYL393025 GON393025:GOP393025 GER393025:GET393025 FUV393025:FUX393025 FKZ393025:FLB393025 FBD393025:FBF393025 ERH393025:ERJ393025 EHL393025:EHN393025 DXP393025:DXR393025 DNT393025:DNV393025 DDX393025:DDZ393025 CUB393025:CUD393025 CKF393025:CKH393025 CAJ393025:CAL393025 BQN393025:BQP393025 BGR393025:BGT393025 AWV393025:AWX393025 AMZ393025:ANB393025 ADD393025:ADF393025 TH393025:TJ393025 JL393025:JN393025 P393025:R393025 WVX327489:WVZ327489 WMB327489:WMD327489 WCF327489:WCH327489 VSJ327489:VSL327489 VIN327489:VIP327489 UYR327489:UYT327489 UOV327489:UOX327489 UEZ327489:UFB327489 TVD327489:TVF327489 TLH327489:TLJ327489 TBL327489:TBN327489 SRP327489:SRR327489 SHT327489:SHV327489 RXX327489:RXZ327489 ROB327489:ROD327489 REF327489:REH327489 QUJ327489:QUL327489 QKN327489:QKP327489 QAR327489:QAT327489 PQV327489:PQX327489 PGZ327489:PHB327489 OXD327489:OXF327489 ONH327489:ONJ327489 ODL327489:ODN327489 NTP327489:NTR327489 NJT327489:NJV327489 MZX327489:MZZ327489 MQB327489:MQD327489 MGF327489:MGH327489 LWJ327489:LWL327489 LMN327489:LMP327489 LCR327489:LCT327489 KSV327489:KSX327489 KIZ327489:KJB327489 JZD327489:JZF327489 JPH327489:JPJ327489 JFL327489:JFN327489 IVP327489:IVR327489 ILT327489:ILV327489 IBX327489:IBZ327489 HSB327489:HSD327489 HIF327489:HIH327489 GYJ327489:GYL327489 GON327489:GOP327489 GER327489:GET327489 FUV327489:FUX327489 FKZ327489:FLB327489 FBD327489:FBF327489 ERH327489:ERJ327489 EHL327489:EHN327489 DXP327489:DXR327489 DNT327489:DNV327489 DDX327489:DDZ327489 CUB327489:CUD327489 CKF327489:CKH327489 CAJ327489:CAL327489 BQN327489:BQP327489 BGR327489:BGT327489 AWV327489:AWX327489 AMZ327489:ANB327489 ADD327489:ADF327489 TH327489:TJ327489 JL327489:JN327489 P327489:R327489 WVX261953:WVZ261953 WMB261953:WMD261953 WCF261953:WCH261953 VSJ261953:VSL261953 VIN261953:VIP261953 UYR261953:UYT261953 UOV261953:UOX261953 UEZ261953:UFB261953 TVD261953:TVF261953 TLH261953:TLJ261953 TBL261953:TBN261953 SRP261953:SRR261953 SHT261953:SHV261953 RXX261953:RXZ261953 ROB261953:ROD261953 REF261953:REH261953 QUJ261953:QUL261953 QKN261953:QKP261953 QAR261953:QAT261953 PQV261953:PQX261953 PGZ261953:PHB261953 OXD261953:OXF261953 ONH261953:ONJ261953 ODL261953:ODN261953 NTP261953:NTR261953 NJT261953:NJV261953 MZX261953:MZZ261953 MQB261953:MQD261953 MGF261953:MGH261953 LWJ261953:LWL261953 LMN261953:LMP261953 LCR261953:LCT261953 KSV261953:KSX261953 KIZ261953:KJB261953 JZD261953:JZF261953 JPH261953:JPJ261953 JFL261953:JFN261953 IVP261953:IVR261953 ILT261953:ILV261953 IBX261953:IBZ261953 HSB261953:HSD261953 HIF261953:HIH261953 GYJ261953:GYL261953 GON261953:GOP261953 GER261953:GET261953 FUV261953:FUX261953 FKZ261953:FLB261953 FBD261953:FBF261953 ERH261953:ERJ261953 EHL261953:EHN261953 DXP261953:DXR261953 DNT261953:DNV261953 DDX261953:DDZ261953 CUB261953:CUD261953 CKF261953:CKH261953 CAJ261953:CAL261953 BQN261953:BQP261953 BGR261953:BGT261953 AWV261953:AWX261953 AMZ261953:ANB261953 ADD261953:ADF261953 TH261953:TJ261953 JL261953:JN261953 P261953:R261953 WVX196417:WVZ196417 WMB196417:WMD196417 WCF196417:WCH196417 VSJ196417:VSL196417 VIN196417:VIP196417 UYR196417:UYT196417 UOV196417:UOX196417 UEZ196417:UFB196417 TVD196417:TVF196417 TLH196417:TLJ196417 TBL196417:TBN196417 SRP196417:SRR196417 SHT196417:SHV196417 RXX196417:RXZ196417 ROB196417:ROD196417 REF196417:REH196417 QUJ196417:QUL196417 QKN196417:QKP196417 QAR196417:QAT196417 PQV196417:PQX196417 PGZ196417:PHB196417 OXD196417:OXF196417 ONH196417:ONJ196417 ODL196417:ODN196417 NTP196417:NTR196417 NJT196417:NJV196417 MZX196417:MZZ196417 MQB196417:MQD196417 MGF196417:MGH196417 LWJ196417:LWL196417 LMN196417:LMP196417 LCR196417:LCT196417 KSV196417:KSX196417 KIZ196417:KJB196417 JZD196417:JZF196417 JPH196417:JPJ196417 JFL196417:JFN196417 IVP196417:IVR196417 ILT196417:ILV196417 IBX196417:IBZ196417 HSB196417:HSD196417 HIF196417:HIH196417 GYJ196417:GYL196417 GON196417:GOP196417 GER196417:GET196417 FUV196417:FUX196417 FKZ196417:FLB196417 FBD196417:FBF196417 ERH196417:ERJ196417 EHL196417:EHN196417 DXP196417:DXR196417 DNT196417:DNV196417 DDX196417:DDZ196417 CUB196417:CUD196417 CKF196417:CKH196417 CAJ196417:CAL196417 BQN196417:BQP196417 BGR196417:BGT196417 AWV196417:AWX196417 AMZ196417:ANB196417 ADD196417:ADF196417 TH196417:TJ196417 JL196417:JN196417 P196417:R196417 WVX130881:WVZ130881 WMB130881:WMD130881 WCF130881:WCH130881 VSJ130881:VSL130881 VIN130881:VIP130881 UYR130881:UYT130881 UOV130881:UOX130881 UEZ130881:UFB130881 TVD130881:TVF130881 TLH130881:TLJ130881 TBL130881:TBN130881 SRP130881:SRR130881 SHT130881:SHV130881 RXX130881:RXZ130881 ROB130881:ROD130881 REF130881:REH130881 QUJ130881:QUL130881 QKN130881:QKP130881 QAR130881:QAT130881 PQV130881:PQX130881 PGZ130881:PHB130881 OXD130881:OXF130881 ONH130881:ONJ130881 ODL130881:ODN130881 NTP130881:NTR130881 NJT130881:NJV130881 MZX130881:MZZ130881 MQB130881:MQD130881 MGF130881:MGH130881 LWJ130881:LWL130881 LMN130881:LMP130881 LCR130881:LCT130881 KSV130881:KSX130881 KIZ130881:KJB130881 JZD130881:JZF130881 JPH130881:JPJ130881 JFL130881:JFN130881 IVP130881:IVR130881 ILT130881:ILV130881 IBX130881:IBZ130881 HSB130881:HSD130881 HIF130881:HIH130881 GYJ130881:GYL130881 GON130881:GOP130881 GER130881:GET130881 FUV130881:FUX130881 FKZ130881:FLB130881 FBD130881:FBF130881 ERH130881:ERJ130881 EHL130881:EHN130881 DXP130881:DXR130881 DNT130881:DNV130881 DDX130881:DDZ130881 CUB130881:CUD130881 CKF130881:CKH130881 CAJ130881:CAL130881 BQN130881:BQP130881 BGR130881:BGT130881 AWV130881:AWX130881 AMZ130881:ANB130881 ADD130881:ADF130881 TH130881:TJ130881 JL130881:JN130881 P130881:R130881 WVX65345:WVZ65345 WMB65345:WMD65345 WCF65345:WCH65345 VSJ65345:VSL65345 VIN65345:VIP65345 UYR65345:UYT65345 UOV65345:UOX65345 UEZ65345:UFB65345 TVD65345:TVF65345 TLH65345:TLJ65345 TBL65345:TBN65345 SRP65345:SRR65345 SHT65345:SHV65345 RXX65345:RXZ65345 ROB65345:ROD65345 REF65345:REH65345 QUJ65345:QUL65345 QKN65345:QKP65345 QAR65345:QAT65345 PQV65345:PQX65345 PGZ65345:PHB65345 OXD65345:OXF65345 ONH65345:ONJ65345 ODL65345:ODN65345 NTP65345:NTR65345 NJT65345:NJV65345 MZX65345:MZZ65345 MQB65345:MQD65345 MGF65345:MGH65345 LWJ65345:LWL65345 LMN65345:LMP65345 LCR65345:LCT65345 KSV65345:KSX65345 KIZ65345:KJB65345 JZD65345:JZF65345 JPH65345:JPJ65345 JFL65345:JFN65345 IVP65345:IVR65345 ILT65345:ILV65345 IBX65345:IBZ65345 HSB65345:HSD65345 HIF65345:HIH65345 GYJ65345:GYL65345 GON65345:GOP65345 GER65345:GET65345 FUV65345:FUX65345 FKZ65345:FLB65345 FBD65345:FBF65345 ERH65345:ERJ65345 EHL65345:EHN65345 DXP65345:DXR65345 DNT65345:DNV65345 DDX65345:DDZ65345 CUB65345:CUD65345 CKF65345:CKH65345 CAJ65345:CAL65345 BQN65345:BQP65345 BGR65345:BGT65345 AWV65345:AWX65345 AMZ65345:ANB65345 ADD65345:ADF65345 TH65345:TJ65345 JL65345:JN65345 P65345:R65345 WVX10:WVZ10 WMB10:WMD10 WCF10:WCH10 VSJ10:VSL10 VIN10:VIP10 UYR10:UYT10 UOV10:UOX10 UEZ10:UFB10 TVD10:TVF10 TLH10:TLJ10 TBL10:TBN10 SRP10:SRR10 SHT10:SHV10 RXX10:RXZ10 ROB10:ROD10 REF10:REH10 QUJ10:QUL10 QKN10:QKP10 QAR10:QAT10 PQV10:PQX10 PGZ10:PHB10 OXD10:OXF10 ONH10:ONJ10 ODL10:ODN10 NTP10:NTR10 NJT10:NJV10 MZX10:MZZ10 MQB10:MQD10 MGF10:MGH10 LWJ10:LWL10 LMN10:LMP10 LCR10:LCT10 KSV10:KSX10 KIZ10:KJB10 JZD10:JZF10 JPH10:JPJ10 JFL10:JFN10 IVP10:IVR10 ILT10:ILV10 IBX10:IBZ10 HSB10:HSD10 HIF10:HIH10 GYJ10:GYL10 GON10:GOP10 GER10:GET10 FUV10:FUX10 FKZ10:FLB10 FBD10:FBF10 ERH10:ERJ10 EHL10:EHN10 DXP10:DXR10 DNT10:DNV10 DDX10:DDZ10 CUB10:CUD10 CKF10:CKH10 CAJ10:CAL10 BQN10:BQP10 BGR10:BGT10 AWV10:AWX10 AMZ10:ANB10 ADD10:ADF10 TH10:TJ10 JL10:JN10" xr:uid="{00000000-0002-0000-0B00-000000000000}">
      <formula1>$AF$1:$AF$9</formula1>
    </dataValidation>
  </dataValidations>
  <hyperlinks>
    <hyperlink ref="K6:R6" r:id="rId1" display="https://www.tdhca.texas.gov/sites/default/files/asset-management/docs/24-PostAwardActivitiesManual.pdf" xr:uid="{25C5DD25-64AE-4C1B-9B7C-EA2D4AFFEE91}"/>
  </hyperlinks>
  <pageMargins left="0.7" right="0.7" top="0.75" bottom="0.75" header="0.3" footer="0.3"/>
  <pageSetup scale="82" orientation="portrait" horizontalDpi="1200" verticalDpi="1200" r:id="rId2"/>
  <headerFooter>
    <oddFooter>&amp;R&amp;8Last Updated June 2025</oddFooter>
  </headerFooter>
  <extLst>
    <ext xmlns:x14="http://schemas.microsoft.com/office/spreadsheetml/2009/9/main" uri="{CCE6A557-97BC-4b89-ADB6-D9C93CAAB3DF}">
      <x14:dataValidations xmlns:xm="http://schemas.microsoft.com/office/excel/2006/main" count="6">
        <x14:dataValidation type="list" allowBlank="1" showInputMessage="1" promptTitle="Current UA Model Used" xr:uid="{9CAD48B3-96B2-4A77-BF96-7196B67745B4}">
          <x14:formula1>
            <xm:f>'Data Validation'!$M$2:$M$8</xm:f>
          </x14:formula1>
          <xm:sqref>H41:R41</xm:sqref>
        </x14:dataValidation>
        <x14:dataValidation type="list" allowBlank="1" showInputMessage="1" showErrorMessage="1" promptTitle="Current UA Model Used" xr:uid="{00000000-0002-0000-0B00-000001000000}">
          <x14:formula1>
            <xm:f>'Data Validation'!$M$2:$M$7</xm:f>
          </x14:formula1>
          <xm:sqref>WVP982874:WVZ982874 WLT982874:WMD982874 WBX982874:WCH982874 VSB982874:VSL982874 VIF982874:VIP982874 UYJ982874:UYT982874 UON982874:UOX982874 UER982874:UFB982874 TUV982874:TVF982874 TKZ982874:TLJ982874 TBD982874:TBN982874 SRH982874:SRR982874 SHL982874:SHV982874 RXP982874:RXZ982874 RNT982874:ROD982874 RDX982874:REH982874 QUB982874:QUL982874 QKF982874:QKP982874 QAJ982874:QAT982874 PQN982874:PQX982874 PGR982874:PHB982874 OWV982874:OXF982874 OMZ982874:ONJ982874 ODD982874:ODN982874 NTH982874:NTR982874 NJL982874:NJV982874 MZP982874:MZZ982874 MPT982874:MQD982874 MFX982874:MGH982874 LWB982874:LWL982874 LMF982874:LMP982874 LCJ982874:LCT982874 KSN982874:KSX982874 KIR982874:KJB982874 JYV982874:JZF982874 JOZ982874:JPJ982874 JFD982874:JFN982874 IVH982874:IVR982874 ILL982874:ILV982874 IBP982874:IBZ982874 HRT982874:HSD982874 HHX982874:HIH982874 GYB982874:GYL982874 GOF982874:GOP982874 GEJ982874:GET982874 FUN982874:FUX982874 FKR982874:FLB982874 FAV982874:FBF982874 EQZ982874:ERJ982874 EHD982874:EHN982874 DXH982874:DXR982874 DNL982874:DNV982874 DDP982874:DDZ982874 CTT982874:CUD982874 CJX982874:CKH982874 CAB982874:CAL982874 BQF982874:BQP982874 BGJ982874:BGT982874 AWN982874:AWX982874 AMR982874:ANB982874 ACV982874:ADF982874 SZ982874:TJ982874 JD982874:JN982874 H982874:R982874 WVP917338:WVZ917338 WLT917338:WMD917338 WBX917338:WCH917338 VSB917338:VSL917338 VIF917338:VIP917338 UYJ917338:UYT917338 UON917338:UOX917338 UER917338:UFB917338 TUV917338:TVF917338 TKZ917338:TLJ917338 TBD917338:TBN917338 SRH917338:SRR917338 SHL917338:SHV917338 RXP917338:RXZ917338 RNT917338:ROD917338 RDX917338:REH917338 QUB917338:QUL917338 QKF917338:QKP917338 QAJ917338:QAT917338 PQN917338:PQX917338 PGR917338:PHB917338 OWV917338:OXF917338 OMZ917338:ONJ917338 ODD917338:ODN917338 NTH917338:NTR917338 NJL917338:NJV917338 MZP917338:MZZ917338 MPT917338:MQD917338 MFX917338:MGH917338 LWB917338:LWL917338 LMF917338:LMP917338 LCJ917338:LCT917338 KSN917338:KSX917338 KIR917338:KJB917338 JYV917338:JZF917338 JOZ917338:JPJ917338 JFD917338:JFN917338 IVH917338:IVR917338 ILL917338:ILV917338 IBP917338:IBZ917338 HRT917338:HSD917338 HHX917338:HIH917338 GYB917338:GYL917338 GOF917338:GOP917338 GEJ917338:GET917338 FUN917338:FUX917338 FKR917338:FLB917338 FAV917338:FBF917338 EQZ917338:ERJ917338 EHD917338:EHN917338 DXH917338:DXR917338 DNL917338:DNV917338 DDP917338:DDZ917338 CTT917338:CUD917338 CJX917338:CKH917338 CAB917338:CAL917338 BQF917338:BQP917338 BGJ917338:BGT917338 AWN917338:AWX917338 AMR917338:ANB917338 ACV917338:ADF917338 SZ917338:TJ917338 JD917338:JN917338 H917338:R917338 WVP851802:WVZ851802 WLT851802:WMD851802 WBX851802:WCH851802 VSB851802:VSL851802 VIF851802:VIP851802 UYJ851802:UYT851802 UON851802:UOX851802 UER851802:UFB851802 TUV851802:TVF851802 TKZ851802:TLJ851802 TBD851802:TBN851802 SRH851802:SRR851802 SHL851802:SHV851802 RXP851802:RXZ851802 RNT851802:ROD851802 RDX851802:REH851802 QUB851802:QUL851802 QKF851802:QKP851802 QAJ851802:QAT851802 PQN851802:PQX851802 PGR851802:PHB851802 OWV851802:OXF851802 OMZ851802:ONJ851802 ODD851802:ODN851802 NTH851802:NTR851802 NJL851802:NJV851802 MZP851802:MZZ851802 MPT851802:MQD851802 MFX851802:MGH851802 LWB851802:LWL851802 LMF851802:LMP851802 LCJ851802:LCT851802 KSN851802:KSX851802 KIR851802:KJB851802 JYV851802:JZF851802 JOZ851802:JPJ851802 JFD851802:JFN851802 IVH851802:IVR851802 ILL851802:ILV851802 IBP851802:IBZ851802 HRT851802:HSD851802 HHX851802:HIH851802 GYB851802:GYL851802 GOF851802:GOP851802 GEJ851802:GET851802 FUN851802:FUX851802 FKR851802:FLB851802 FAV851802:FBF851802 EQZ851802:ERJ851802 EHD851802:EHN851802 DXH851802:DXR851802 DNL851802:DNV851802 DDP851802:DDZ851802 CTT851802:CUD851802 CJX851802:CKH851802 CAB851802:CAL851802 BQF851802:BQP851802 BGJ851802:BGT851802 AWN851802:AWX851802 AMR851802:ANB851802 ACV851802:ADF851802 SZ851802:TJ851802 JD851802:JN851802 H851802:R851802 WVP786266:WVZ786266 WLT786266:WMD786266 WBX786266:WCH786266 VSB786266:VSL786266 VIF786266:VIP786266 UYJ786266:UYT786266 UON786266:UOX786266 UER786266:UFB786266 TUV786266:TVF786266 TKZ786266:TLJ786266 TBD786266:TBN786266 SRH786266:SRR786266 SHL786266:SHV786266 RXP786266:RXZ786266 RNT786266:ROD786266 RDX786266:REH786266 QUB786266:QUL786266 QKF786266:QKP786266 QAJ786266:QAT786266 PQN786266:PQX786266 PGR786266:PHB786266 OWV786266:OXF786266 OMZ786266:ONJ786266 ODD786266:ODN786266 NTH786266:NTR786266 NJL786266:NJV786266 MZP786266:MZZ786266 MPT786266:MQD786266 MFX786266:MGH786266 LWB786266:LWL786266 LMF786266:LMP786266 LCJ786266:LCT786266 KSN786266:KSX786266 KIR786266:KJB786266 JYV786266:JZF786266 JOZ786266:JPJ786266 JFD786266:JFN786266 IVH786266:IVR786266 ILL786266:ILV786266 IBP786266:IBZ786266 HRT786266:HSD786266 HHX786266:HIH786266 GYB786266:GYL786266 GOF786266:GOP786266 GEJ786266:GET786266 FUN786266:FUX786266 FKR786266:FLB786266 FAV786266:FBF786266 EQZ786266:ERJ786266 EHD786266:EHN786266 DXH786266:DXR786266 DNL786266:DNV786266 DDP786266:DDZ786266 CTT786266:CUD786266 CJX786266:CKH786266 CAB786266:CAL786266 BQF786266:BQP786266 BGJ786266:BGT786266 AWN786266:AWX786266 AMR786266:ANB786266 ACV786266:ADF786266 SZ786266:TJ786266 JD786266:JN786266 H786266:R786266 WVP720730:WVZ720730 WLT720730:WMD720730 WBX720730:WCH720730 VSB720730:VSL720730 VIF720730:VIP720730 UYJ720730:UYT720730 UON720730:UOX720730 UER720730:UFB720730 TUV720730:TVF720730 TKZ720730:TLJ720730 TBD720730:TBN720730 SRH720730:SRR720730 SHL720730:SHV720730 RXP720730:RXZ720730 RNT720730:ROD720730 RDX720730:REH720730 QUB720730:QUL720730 QKF720730:QKP720730 QAJ720730:QAT720730 PQN720730:PQX720730 PGR720730:PHB720730 OWV720730:OXF720730 OMZ720730:ONJ720730 ODD720730:ODN720730 NTH720730:NTR720730 NJL720730:NJV720730 MZP720730:MZZ720730 MPT720730:MQD720730 MFX720730:MGH720730 LWB720730:LWL720730 LMF720730:LMP720730 LCJ720730:LCT720730 KSN720730:KSX720730 KIR720730:KJB720730 JYV720730:JZF720730 JOZ720730:JPJ720730 JFD720730:JFN720730 IVH720730:IVR720730 ILL720730:ILV720730 IBP720730:IBZ720730 HRT720730:HSD720730 HHX720730:HIH720730 GYB720730:GYL720730 GOF720730:GOP720730 GEJ720730:GET720730 FUN720730:FUX720730 FKR720730:FLB720730 FAV720730:FBF720730 EQZ720730:ERJ720730 EHD720730:EHN720730 DXH720730:DXR720730 DNL720730:DNV720730 DDP720730:DDZ720730 CTT720730:CUD720730 CJX720730:CKH720730 CAB720730:CAL720730 BQF720730:BQP720730 BGJ720730:BGT720730 AWN720730:AWX720730 AMR720730:ANB720730 ACV720730:ADF720730 SZ720730:TJ720730 JD720730:JN720730 H720730:R720730 WVP655194:WVZ655194 WLT655194:WMD655194 WBX655194:WCH655194 VSB655194:VSL655194 VIF655194:VIP655194 UYJ655194:UYT655194 UON655194:UOX655194 UER655194:UFB655194 TUV655194:TVF655194 TKZ655194:TLJ655194 TBD655194:TBN655194 SRH655194:SRR655194 SHL655194:SHV655194 RXP655194:RXZ655194 RNT655194:ROD655194 RDX655194:REH655194 QUB655194:QUL655194 QKF655194:QKP655194 QAJ655194:QAT655194 PQN655194:PQX655194 PGR655194:PHB655194 OWV655194:OXF655194 OMZ655194:ONJ655194 ODD655194:ODN655194 NTH655194:NTR655194 NJL655194:NJV655194 MZP655194:MZZ655194 MPT655194:MQD655194 MFX655194:MGH655194 LWB655194:LWL655194 LMF655194:LMP655194 LCJ655194:LCT655194 KSN655194:KSX655194 KIR655194:KJB655194 JYV655194:JZF655194 JOZ655194:JPJ655194 JFD655194:JFN655194 IVH655194:IVR655194 ILL655194:ILV655194 IBP655194:IBZ655194 HRT655194:HSD655194 HHX655194:HIH655194 GYB655194:GYL655194 GOF655194:GOP655194 GEJ655194:GET655194 FUN655194:FUX655194 FKR655194:FLB655194 FAV655194:FBF655194 EQZ655194:ERJ655194 EHD655194:EHN655194 DXH655194:DXR655194 DNL655194:DNV655194 DDP655194:DDZ655194 CTT655194:CUD655194 CJX655194:CKH655194 CAB655194:CAL655194 BQF655194:BQP655194 BGJ655194:BGT655194 AWN655194:AWX655194 AMR655194:ANB655194 ACV655194:ADF655194 SZ655194:TJ655194 JD655194:JN655194 H655194:R655194 WVP589658:WVZ589658 WLT589658:WMD589658 WBX589658:WCH589658 VSB589658:VSL589658 VIF589658:VIP589658 UYJ589658:UYT589658 UON589658:UOX589658 UER589658:UFB589658 TUV589658:TVF589658 TKZ589658:TLJ589658 TBD589658:TBN589658 SRH589658:SRR589658 SHL589658:SHV589658 RXP589658:RXZ589658 RNT589658:ROD589658 RDX589658:REH589658 QUB589658:QUL589658 QKF589658:QKP589658 QAJ589658:QAT589658 PQN589658:PQX589658 PGR589658:PHB589658 OWV589658:OXF589658 OMZ589658:ONJ589658 ODD589658:ODN589658 NTH589658:NTR589658 NJL589658:NJV589658 MZP589658:MZZ589658 MPT589658:MQD589658 MFX589658:MGH589658 LWB589658:LWL589658 LMF589658:LMP589658 LCJ589658:LCT589658 KSN589658:KSX589658 KIR589658:KJB589658 JYV589658:JZF589658 JOZ589658:JPJ589658 JFD589658:JFN589658 IVH589658:IVR589658 ILL589658:ILV589658 IBP589658:IBZ589658 HRT589658:HSD589658 HHX589658:HIH589658 GYB589658:GYL589658 GOF589658:GOP589658 GEJ589658:GET589658 FUN589658:FUX589658 FKR589658:FLB589658 FAV589658:FBF589658 EQZ589658:ERJ589658 EHD589658:EHN589658 DXH589658:DXR589658 DNL589658:DNV589658 DDP589658:DDZ589658 CTT589658:CUD589658 CJX589658:CKH589658 CAB589658:CAL589658 BQF589658:BQP589658 BGJ589658:BGT589658 AWN589658:AWX589658 AMR589658:ANB589658 ACV589658:ADF589658 SZ589658:TJ589658 JD589658:JN589658 H589658:R589658 WVP524122:WVZ524122 WLT524122:WMD524122 WBX524122:WCH524122 VSB524122:VSL524122 VIF524122:VIP524122 UYJ524122:UYT524122 UON524122:UOX524122 UER524122:UFB524122 TUV524122:TVF524122 TKZ524122:TLJ524122 TBD524122:TBN524122 SRH524122:SRR524122 SHL524122:SHV524122 RXP524122:RXZ524122 RNT524122:ROD524122 RDX524122:REH524122 QUB524122:QUL524122 QKF524122:QKP524122 QAJ524122:QAT524122 PQN524122:PQX524122 PGR524122:PHB524122 OWV524122:OXF524122 OMZ524122:ONJ524122 ODD524122:ODN524122 NTH524122:NTR524122 NJL524122:NJV524122 MZP524122:MZZ524122 MPT524122:MQD524122 MFX524122:MGH524122 LWB524122:LWL524122 LMF524122:LMP524122 LCJ524122:LCT524122 KSN524122:KSX524122 KIR524122:KJB524122 JYV524122:JZF524122 JOZ524122:JPJ524122 JFD524122:JFN524122 IVH524122:IVR524122 ILL524122:ILV524122 IBP524122:IBZ524122 HRT524122:HSD524122 HHX524122:HIH524122 GYB524122:GYL524122 GOF524122:GOP524122 GEJ524122:GET524122 FUN524122:FUX524122 FKR524122:FLB524122 FAV524122:FBF524122 EQZ524122:ERJ524122 EHD524122:EHN524122 DXH524122:DXR524122 DNL524122:DNV524122 DDP524122:DDZ524122 CTT524122:CUD524122 CJX524122:CKH524122 CAB524122:CAL524122 BQF524122:BQP524122 BGJ524122:BGT524122 AWN524122:AWX524122 AMR524122:ANB524122 ACV524122:ADF524122 SZ524122:TJ524122 JD524122:JN524122 H524122:R524122 WVP458586:WVZ458586 WLT458586:WMD458586 WBX458586:WCH458586 VSB458586:VSL458586 VIF458586:VIP458586 UYJ458586:UYT458586 UON458586:UOX458586 UER458586:UFB458586 TUV458586:TVF458586 TKZ458586:TLJ458586 TBD458586:TBN458586 SRH458586:SRR458586 SHL458586:SHV458586 RXP458586:RXZ458586 RNT458586:ROD458586 RDX458586:REH458586 QUB458586:QUL458586 QKF458586:QKP458586 QAJ458586:QAT458586 PQN458586:PQX458586 PGR458586:PHB458586 OWV458586:OXF458586 OMZ458586:ONJ458586 ODD458586:ODN458586 NTH458586:NTR458586 NJL458586:NJV458586 MZP458586:MZZ458586 MPT458586:MQD458586 MFX458586:MGH458586 LWB458586:LWL458586 LMF458586:LMP458586 LCJ458586:LCT458586 KSN458586:KSX458586 KIR458586:KJB458586 JYV458586:JZF458586 JOZ458586:JPJ458586 JFD458586:JFN458586 IVH458586:IVR458586 ILL458586:ILV458586 IBP458586:IBZ458586 HRT458586:HSD458586 HHX458586:HIH458586 GYB458586:GYL458586 GOF458586:GOP458586 GEJ458586:GET458586 FUN458586:FUX458586 FKR458586:FLB458586 FAV458586:FBF458586 EQZ458586:ERJ458586 EHD458586:EHN458586 DXH458586:DXR458586 DNL458586:DNV458586 DDP458586:DDZ458586 CTT458586:CUD458586 CJX458586:CKH458586 CAB458586:CAL458586 BQF458586:BQP458586 BGJ458586:BGT458586 AWN458586:AWX458586 AMR458586:ANB458586 ACV458586:ADF458586 SZ458586:TJ458586 JD458586:JN458586 H458586:R458586 WVP393050:WVZ393050 WLT393050:WMD393050 WBX393050:WCH393050 VSB393050:VSL393050 VIF393050:VIP393050 UYJ393050:UYT393050 UON393050:UOX393050 UER393050:UFB393050 TUV393050:TVF393050 TKZ393050:TLJ393050 TBD393050:TBN393050 SRH393050:SRR393050 SHL393050:SHV393050 RXP393050:RXZ393050 RNT393050:ROD393050 RDX393050:REH393050 QUB393050:QUL393050 QKF393050:QKP393050 QAJ393050:QAT393050 PQN393050:PQX393050 PGR393050:PHB393050 OWV393050:OXF393050 OMZ393050:ONJ393050 ODD393050:ODN393050 NTH393050:NTR393050 NJL393050:NJV393050 MZP393050:MZZ393050 MPT393050:MQD393050 MFX393050:MGH393050 LWB393050:LWL393050 LMF393050:LMP393050 LCJ393050:LCT393050 KSN393050:KSX393050 KIR393050:KJB393050 JYV393050:JZF393050 JOZ393050:JPJ393050 JFD393050:JFN393050 IVH393050:IVR393050 ILL393050:ILV393050 IBP393050:IBZ393050 HRT393050:HSD393050 HHX393050:HIH393050 GYB393050:GYL393050 GOF393050:GOP393050 GEJ393050:GET393050 FUN393050:FUX393050 FKR393050:FLB393050 FAV393050:FBF393050 EQZ393050:ERJ393050 EHD393050:EHN393050 DXH393050:DXR393050 DNL393050:DNV393050 DDP393050:DDZ393050 CTT393050:CUD393050 CJX393050:CKH393050 CAB393050:CAL393050 BQF393050:BQP393050 BGJ393050:BGT393050 AWN393050:AWX393050 AMR393050:ANB393050 ACV393050:ADF393050 SZ393050:TJ393050 JD393050:JN393050 H393050:R393050 WVP327514:WVZ327514 WLT327514:WMD327514 WBX327514:WCH327514 VSB327514:VSL327514 VIF327514:VIP327514 UYJ327514:UYT327514 UON327514:UOX327514 UER327514:UFB327514 TUV327514:TVF327514 TKZ327514:TLJ327514 TBD327514:TBN327514 SRH327514:SRR327514 SHL327514:SHV327514 RXP327514:RXZ327514 RNT327514:ROD327514 RDX327514:REH327514 QUB327514:QUL327514 QKF327514:QKP327514 QAJ327514:QAT327514 PQN327514:PQX327514 PGR327514:PHB327514 OWV327514:OXF327514 OMZ327514:ONJ327514 ODD327514:ODN327514 NTH327514:NTR327514 NJL327514:NJV327514 MZP327514:MZZ327514 MPT327514:MQD327514 MFX327514:MGH327514 LWB327514:LWL327514 LMF327514:LMP327514 LCJ327514:LCT327514 KSN327514:KSX327514 KIR327514:KJB327514 JYV327514:JZF327514 JOZ327514:JPJ327514 JFD327514:JFN327514 IVH327514:IVR327514 ILL327514:ILV327514 IBP327514:IBZ327514 HRT327514:HSD327514 HHX327514:HIH327514 GYB327514:GYL327514 GOF327514:GOP327514 GEJ327514:GET327514 FUN327514:FUX327514 FKR327514:FLB327514 FAV327514:FBF327514 EQZ327514:ERJ327514 EHD327514:EHN327514 DXH327514:DXR327514 DNL327514:DNV327514 DDP327514:DDZ327514 CTT327514:CUD327514 CJX327514:CKH327514 CAB327514:CAL327514 BQF327514:BQP327514 BGJ327514:BGT327514 AWN327514:AWX327514 AMR327514:ANB327514 ACV327514:ADF327514 SZ327514:TJ327514 JD327514:JN327514 H327514:R327514 WVP261978:WVZ261978 WLT261978:WMD261978 WBX261978:WCH261978 VSB261978:VSL261978 VIF261978:VIP261978 UYJ261978:UYT261978 UON261978:UOX261978 UER261978:UFB261978 TUV261978:TVF261978 TKZ261978:TLJ261978 TBD261978:TBN261978 SRH261978:SRR261978 SHL261978:SHV261978 RXP261978:RXZ261978 RNT261978:ROD261978 RDX261978:REH261978 QUB261978:QUL261978 QKF261978:QKP261978 QAJ261978:QAT261978 PQN261978:PQX261978 PGR261978:PHB261978 OWV261978:OXF261978 OMZ261978:ONJ261978 ODD261978:ODN261978 NTH261978:NTR261978 NJL261978:NJV261978 MZP261978:MZZ261978 MPT261978:MQD261978 MFX261978:MGH261978 LWB261978:LWL261978 LMF261978:LMP261978 LCJ261978:LCT261978 KSN261978:KSX261978 KIR261978:KJB261978 JYV261978:JZF261978 JOZ261978:JPJ261978 JFD261978:JFN261978 IVH261978:IVR261978 ILL261978:ILV261978 IBP261978:IBZ261978 HRT261978:HSD261978 HHX261978:HIH261978 GYB261978:GYL261978 GOF261978:GOP261978 GEJ261978:GET261978 FUN261978:FUX261978 FKR261978:FLB261978 FAV261978:FBF261978 EQZ261978:ERJ261978 EHD261978:EHN261978 DXH261978:DXR261978 DNL261978:DNV261978 DDP261978:DDZ261978 CTT261978:CUD261978 CJX261978:CKH261978 CAB261978:CAL261978 BQF261978:BQP261978 BGJ261978:BGT261978 AWN261978:AWX261978 AMR261978:ANB261978 ACV261978:ADF261978 SZ261978:TJ261978 JD261978:JN261978 H261978:R261978 WVP196442:WVZ196442 WLT196442:WMD196442 WBX196442:WCH196442 VSB196442:VSL196442 VIF196442:VIP196442 UYJ196442:UYT196442 UON196442:UOX196442 UER196442:UFB196442 TUV196442:TVF196442 TKZ196442:TLJ196442 TBD196442:TBN196442 SRH196442:SRR196442 SHL196442:SHV196442 RXP196442:RXZ196442 RNT196442:ROD196442 RDX196442:REH196442 QUB196442:QUL196442 QKF196442:QKP196442 QAJ196442:QAT196442 PQN196442:PQX196442 PGR196442:PHB196442 OWV196442:OXF196442 OMZ196442:ONJ196442 ODD196442:ODN196442 NTH196442:NTR196442 NJL196442:NJV196442 MZP196442:MZZ196442 MPT196442:MQD196442 MFX196442:MGH196442 LWB196442:LWL196442 LMF196442:LMP196442 LCJ196442:LCT196442 KSN196442:KSX196442 KIR196442:KJB196442 JYV196442:JZF196442 JOZ196442:JPJ196442 JFD196442:JFN196442 IVH196442:IVR196442 ILL196442:ILV196442 IBP196442:IBZ196442 HRT196442:HSD196442 HHX196442:HIH196442 GYB196442:GYL196442 GOF196442:GOP196442 GEJ196442:GET196442 FUN196442:FUX196442 FKR196442:FLB196442 FAV196442:FBF196442 EQZ196442:ERJ196442 EHD196442:EHN196442 DXH196442:DXR196442 DNL196442:DNV196442 DDP196442:DDZ196442 CTT196442:CUD196442 CJX196442:CKH196442 CAB196442:CAL196442 BQF196442:BQP196442 BGJ196442:BGT196442 AWN196442:AWX196442 AMR196442:ANB196442 ACV196442:ADF196442 SZ196442:TJ196442 JD196442:JN196442 H196442:R196442 WVP130906:WVZ130906 WLT130906:WMD130906 WBX130906:WCH130906 VSB130906:VSL130906 VIF130906:VIP130906 UYJ130906:UYT130906 UON130906:UOX130906 UER130906:UFB130906 TUV130906:TVF130906 TKZ130906:TLJ130906 TBD130906:TBN130906 SRH130906:SRR130906 SHL130906:SHV130906 RXP130906:RXZ130906 RNT130906:ROD130906 RDX130906:REH130906 QUB130906:QUL130906 QKF130906:QKP130906 QAJ130906:QAT130906 PQN130906:PQX130906 PGR130906:PHB130906 OWV130906:OXF130906 OMZ130906:ONJ130906 ODD130906:ODN130906 NTH130906:NTR130906 NJL130906:NJV130906 MZP130906:MZZ130906 MPT130906:MQD130906 MFX130906:MGH130906 LWB130906:LWL130906 LMF130906:LMP130906 LCJ130906:LCT130906 KSN130906:KSX130906 KIR130906:KJB130906 JYV130906:JZF130906 JOZ130906:JPJ130906 JFD130906:JFN130906 IVH130906:IVR130906 ILL130906:ILV130906 IBP130906:IBZ130906 HRT130906:HSD130906 HHX130906:HIH130906 GYB130906:GYL130906 GOF130906:GOP130906 GEJ130906:GET130906 FUN130906:FUX130906 FKR130906:FLB130906 FAV130906:FBF130906 EQZ130906:ERJ130906 EHD130906:EHN130906 DXH130906:DXR130906 DNL130906:DNV130906 DDP130906:DDZ130906 CTT130906:CUD130906 CJX130906:CKH130906 CAB130906:CAL130906 BQF130906:BQP130906 BGJ130906:BGT130906 AWN130906:AWX130906 AMR130906:ANB130906 ACV130906:ADF130906 SZ130906:TJ130906 JD130906:JN130906 H130906:R130906 WVP65370:WVZ65370 WLT65370:WMD65370 WBX65370:WCH65370 VSB65370:VSL65370 VIF65370:VIP65370 UYJ65370:UYT65370 UON65370:UOX65370 UER65370:UFB65370 TUV65370:TVF65370 TKZ65370:TLJ65370 TBD65370:TBN65370 SRH65370:SRR65370 SHL65370:SHV65370 RXP65370:RXZ65370 RNT65370:ROD65370 RDX65370:REH65370 QUB65370:QUL65370 QKF65370:QKP65370 QAJ65370:QAT65370 PQN65370:PQX65370 PGR65370:PHB65370 OWV65370:OXF65370 OMZ65370:ONJ65370 ODD65370:ODN65370 NTH65370:NTR65370 NJL65370:NJV65370 MZP65370:MZZ65370 MPT65370:MQD65370 MFX65370:MGH65370 LWB65370:LWL65370 LMF65370:LMP65370 LCJ65370:LCT65370 KSN65370:KSX65370 KIR65370:KJB65370 JYV65370:JZF65370 JOZ65370:JPJ65370 JFD65370:JFN65370 IVH65370:IVR65370 ILL65370:ILV65370 IBP65370:IBZ65370 HRT65370:HSD65370 HHX65370:HIH65370 GYB65370:GYL65370 GOF65370:GOP65370 GEJ65370:GET65370 FUN65370:FUX65370 FKR65370:FLB65370 FAV65370:FBF65370 EQZ65370:ERJ65370 EHD65370:EHN65370 DXH65370:DXR65370 DNL65370:DNV65370 DDP65370:DDZ65370 CTT65370:CUD65370 CJX65370:CKH65370 CAB65370:CAL65370 BQF65370:BQP65370 BGJ65370:BGT65370 AWN65370:AWX65370 AMR65370:ANB65370 ACV65370:ADF65370 SZ65370:TJ65370 JD65370:JN65370 H65370:R65370 WVP41:WVZ41 WLT41:WMD41 WBX41:WCH41 VSB41:VSL41 VIF41:VIP41 UYJ41:UYT41 UON41:UOX41 UER41:UFB41 TUV41:TVF41 TKZ41:TLJ41 TBD41:TBN41 SRH41:SRR41 SHL41:SHV41 RXP41:RXZ41 RNT41:ROD41 RDX41:REH41 QUB41:QUL41 QKF41:QKP41 QAJ41:QAT41 PQN41:PQX41 PGR41:PHB41 OWV41:OXF41 OMZ41:ONJ41 ODD41:ODN41 NTH41:NTR41 NJL41:NJV41 MZP41:MZZ41 MPT41:MQD41 MFX41:MGH41 LWB41:LWL41 LMF41:LMP41 LCJ41:LCT41 KSN41:KSX41 KIR41:KJB41 JYV41:JZF41 JOZ41:JPJ41 JFD41:JFN41 IVH41:IVR41 ILL41:ILV41 IBP41:IBZ41 HRT41:HSD41 HHX41:HIH41 GYB41:GYL41 GOF41:GOP41 GEJ41:GET41 FUN41:FUX41 FKR41:FLB41 FAV41:FBF41 EQZ41:ERJ41 EHD41:EHN41 DXH41:DXR41 DNL41:DNV41 DDP41:DDZ41 CTT41:CUD41 CJX41:CKH41 CAB41:CAL41 BQF41:BQP41 BGJ41:BGT41 AWN41:AWX41 AMR41:ANB41 ACV41:ADF41 SZ41:TJ41 JD41:JN41</xm:sqref>
        </x14:dataValidation>
        <x14:dataValidation type="list" allowBlank="1" showInputMessage="1" showErrorMessage="1" promptTitle="Program Type" xr:uid="{00000000-0002-0000-0B00-000006000000}">
          <x14:formula1>
            <xm:f>'Data Validation'!$J$2:$J$7</xm:f>
          </x14:formula1>
          <xm:sqref>P10:R10 P16:R16 P14:R14 P12:R12</xm:sqref>
        </x14:dataValidation>
        <x14:dataValidation type="list" allowBlank="1" showInputMessage="1" promptTitle="Development Place" xr:uid="{2A7E5F67-8D0C-4B80-9DBB-65A7D7E7D410}">
          <x14:formula1>
            <xm:f>'Data Validation'!$G$2:$G$1057</xm:f>
          </x14:formula1>
          <xm:sqref>P22:R22</xm:sqref>
        </x14:dataValidation>
        <x14:dataValidation type="list" allowBlank="1" showInputMessage="1" showErrorMessage="1" promptTitle="Development County" xr:uid="{00000000-0002-0000-0B00-000004000000}">
          <x14:formula1>
            <xm:f>'Data Validation'!$E$3:$E$256</xm:f>
          </x14:formula1>
          <xm:sqref>WVP982855:WVS982855 JD22:JG22 WLT982855:WLW982855 WBX982855:WCA982855 VSB982855:VSE982855 VIF982855:VII982855 UYJ982855:UYM982855 UON982855:UOQ982855 UER982855:UEU982855 TUV982855:TUY982855 TKZ982855:TLC982855 TBD982855:TBG982855 SRH982855:SRK982855 SHL982855:SHO982855 RXP982855:RXS982855 RNT982855:RNW982855 RDX982855:REA982855 QUB982855:QUE982855 QKF982855:QKI982855 QAJ982855:QAM982855 PQN982855:PQQ982855 PGR982855:PGU982855 OWV982855:OWY982855 OMZ982855:ONC982855 ODD982855:ODG982855 NTH982855:NTK982855 NJL982855:NJO982855 MZP982855:MZS982855 MPT982855:MPW982855 MFX982855:MGA982855 LWB982855:LWE982855 LMF982855:LMI982855 LCJ982855:LCM982855 KSN982855:KSQ982855 KIR982855:KIU982855 JYV982855:JYY982855 JOZ982855:JPC982855 JFD982855:JFG982855 IVH982855:IVK982855 ILL982855:ILO982855 IBP982855:IBS982855 HRT982855:HRW982855 HHX982855:HIA982855 GYB982855:GYE982855 GOF982855:GOI982855 GEJ982855:GEM982855 FUN982855:FUQ982855 FKR982855:FKU982855 FAV982855:FAY982855 EQZ982855:ERC982855 EHD982855:EHG982855 DXH982855:DXK982855 DNL982855:DNO982855 DDP982855:DDS982855 CTT982855:CTW982855 CJX982855:CKA982855 CAB982855:CAE982855 BQF982855:BQI982855 BGJ982855:BGM982855 AWN982855:AWQ982855 AMR982855:AMU982855 ACV982855:ACY982855 SZ982855:TC982855 JD982855:JG982855 H982855:K982855 WVP917319:WVS917319 WLT917319:WLW917319 WBX917319:WCA917319 VSB917319:VSE917319 VIF917319:VII917319 UYJ917319:UYM917319 UON917319:UOQ917319 UER917319:UEU917319 TUV917319:TUY917319 TKZ917319:TLC917319 TBD917319:TBG917319 SRH917319:SRK917319 SHL917319:SHO917319 RXP917319:RXS917319 RNT917319:RNW917319 RDX917319:REA917319 QUB917319:QUE917319 QKF917319:QKI917319 QAJ917319:QAM917319 PQN917319:PQQ917319 PGR917319:PGU917319 OWV917319:OWY917319 OMZ917319:ONC917319 ODD917319:ODG917319 NTH917319:NTK917319 NJL917319:NJO917319 MZP917319:MZS917319 MPT917319:MPW917319 MFX917319:MGA917319 LWB917319:LWE917319 LMF917319:LMI917319 LCJ917319:LCM917319 KSN917319:KSQ917319 KIR917319:KIU917319 JYV917319:JYY917319 JOZ917319:JPC917319 JFD917319:JFG917319 IVH917319:IVK917319 ILL917319:ILO917319 IBP917319:IBS917319 HRT917319:HRW917319 HHX917319:HIA917319 GYB917319:GYE917319 GOF917319:GOI917319 GEJ917319:GEM917319 FUN917319:FUQ917319 FKR917319:FKU917319 FAV917319:FAY917319 EQZ917319:ERC917319 EHD917319:EHG917319 DXH917319:DXK917319 DNL917319:DNO917319 DDP917319:DDS917319 CTT917319:CTW917319 CJX917319:CKA917319 CAB917319:CAE917319 BQF917319:BQI917319 BGJ917319:BGM917319 AWN917319:AWQ917319 AMR917319:AMU917319 ACV917319:ACY917319 SZ917319:TC917319 JD917319:JG917319 H917319:K917319 WVP851783:WVS851783 WLT851783:WLW851783 WBX851783:WCA851783 VSB851783:VSE851783 VIF851783:VII851783 UYJ851783:UYM851783 UON851783:UOQ851783 UER851783:UEU851783 TUV851783:TUY851783 TKZ851783:TLC851783 TBD851783:TBG851783 SRH851783:SRK851783 SHL851783:SHO851783 RXP851783:RXS851783 RNT851783:RNW851783 RDX851783:REA851783 QUB851783:QUE851783 QKF851783:QKI851783 QAJ851783:QAM851783 PQN851783:PQQ851783 PGR851783:PGU851783 OWV851783:OWY851783 OMZ851783:ONC851783 ODD851783:ODG851783 NTH851783:NTK851783 NJL851783:NJO851783 MZP851783:MZS851783 MPT851783:MPW851783 MFX851783:MGA851783 LWB851783:LWE851783 LMF851783:LMI851783 LCJ851783:LCM851783 KSN851783:KSQ851783 KIR851783:KIU851783 JYV851783:JYY851783 JOZ851783:JPC851783 JFD851783:JFG851783 IVH851783:IVK851783 ILL851783:ILO851783 IBP851783:IBS851783 HRT851783:HRW851783 HHX851783:HIA851783 GYB851783:GYE851783 GOF851783:GOI851783 GEJ851783:GEM851783 FUN851783:FUQ851783 FKR851783:FKU851783 FAV851783:FAY851783 EQZ851783:ERC851783 EHD851783:EHG851783 DXH851783:DXK851783 DNL851783:DNO851783 DDP851783:DDS851783 CTT851783:CTW851783 CJX851783:CKA851783 CAB851783:CAE851783 BQF851783:BQI851783 BGJ851783:BGM851783 AWN851783:AWQ851783 AMR851783:AMU851783 ACV851783:ACY851783 SZ851783:TC851783 JD851783:JG851783 H851783:K851783 WVP786247:WVS786247 WLT786247:WLW786247 WBX786247:WCA786247 VSB786247:VSE786247 VIF786247:VII786247 UYJ786247:UYM786247 UON786247:UOQ786247 UER786247:UEU786247 TUV786247:TUY786247 TKZ786247:TLC786247 TBD786247:TBG786247 SRH786247:SRK786247 SHL786247:SHO786247 RXP786247:RXS786247 RNT786247:RNW786247 RDX786247:REA786247 QUB786247:QUE786247 QKF786247:QKI786247 QAJ786247:QAM786247 PQN786247:PQQ786247 PGR786247:PGU786247 OWV786247:OWY786247 OMZ786247:ONC786247 ODD786247:ODG786247 NTH786247:NTK786247 NJL786247:NJO786247 MZP786247:MZS786247 MPT786247:MPW786247 MFX786247:MGA786247 LWB786247:LWE786247 LMF786247:LMI786247 LCJ786247:LCM786247 KSN786247:KSQ786247 KIR786247:KIU786247 JYV786247:JYY786247 JOZ786247:JPC786247 JFD786247:JFG786247 IVH786247:IVK786247 ILL786247:ILO786247 IBP786247:IBS786247 HRT786247:HRW786247 HHX786247:HIA786247 GYB786247:GYE786247 GOF786247:GOI786247 GEJ786247:GEM786247 FUN786247:FUQ786247 FKR786247:FKU786247 FAV786247:FAY786247 EQZ786247:ERC786247 EHD786247:EHG786247 DXH786247:DXK786247 DNL786247:DNO786247 DDP786247:DDS786247 CTT786247:CTW786247 CJX786247:CKA786247 CAB786247:CAE786247 BQF786247:BQI786247 BGJ786247:BGM786247 AWN786247:AWQ786247 AMR786247:AMU786247 ACV786247:ACY786247 SZ786247:TC786247 JD786247:JG786247 H786247:K786247 WVP720711:WVS720711 WLT720711:WLW720711 WBX720711:WCA720711 VSB720711:VSE720711 VIF720711:VII720711 UYJ720711:UYM720711 UON720711:UOQ720711 UER720711:UEU720711 TUV720711:TUY720711 TKZ720711:TLC720711 TBD720711:TBG720711 SRH720711:SRK720711 SHL720711:SHO720711 RXP720711:RXS720711 RNT720711:RNW720711 RDX720711:REA720711 QUB720711:QUE720711 QKF720711:QKI720711 QAJ720711:QAM720711 PQN720711:PQQ720711 PGR720711:PGU720711 OWV720711:OWY720711 OMZ720711:ONC720711 ODD720711:ODG720711 NTH720711:NTK720711 NJL720711:NJO720711 MZP720711:MZS720711 MPT720711:MPW720711 MFX720711:MGA720711 LWB720711:LWE720711 LMF720711:LMI720711 LCJ720711:LCM720711 KSN720711:KSQ720711 KIR720711:KIU720711 JYV720711:JYY720711 JOZ720711:JPC720711 JFD720711:JFG720711 IVH720711:IVK720711 ILL720711:ILO720711 IBP720711:IBS720711 HRT720711:HRW720711 HHX720711:HIA720711 GYB720711:GYE720711 GOF720711:GOI720711 GEJ720711:GEM720711 FUN720711:FUQ720711 FKR720711:FKU720711 FAV720711:FAY720711 EQZ720711:ERC720711 EHD720711:EHG720711 DXH720711:DXK720711 DNL720711:DNO720711 DDP720711:DDS720711 CTT720711:CTW720711 CJX720711:CKA720711 CAB720711:CAE720711 BQF720711:BQI720711 BGJ720711:BGM720711 AWN720711:AWQ720711 AMR720711:AMU720711 ACV720711:ACY720711 SZ720711:TC720711 JD720711:JG720711 H720711:K720711 WVP655175:WVS655175 WLT655175:WLW655175 WBX655175:WCA655175 VSB655175:VSE655175 VIF655175:VII655175 UYJ655175:UYM655175 UON655175:UOQ655175 UER655175:UEU655175 TUV655175:TUY655175 TKZ655175:TLC655175 TBD655175:TBG655175 SRH655175:SRK655175 SHL655175:SHO655175 RXP655175:RXS655175 RNT655175:RNW655175 RDX655175:REA655175 QUB655175:QUE655175 QKF655175:QKI655175 QAJ655175:QAM655175 PQN655175:PQQ655175 PGR655175:PGU655175 OWV655175:OWY655175 OMZ655175:ONC655175 ODD655175:ODG655175 NTH655175:NTK655175 NJL655175:NJO655175 MZP655175:MZS655175 MPT655175:MPW655175 MFX655175:MGA655175 LWB655175:LWE655175 LMF655175:LMI655175 LCJ655175:LCM655175 KSN655175:KSQ655175 KIR655175:KIU655175 JYV655175:JYY655175 JOZ655175:JPC655175 JFD655175:JFG655175 IVH655175:IVK655175 ILL655175:ILO655175 IBP655175:IBS655175 HRT655175:HRW655175 HHX655175:HIA655175 GYB655175:GYE655175 GOF655175:GOI655175 GEJ655175:GEM655175 FUN655175:FUQ655175 FKR655175:FKU655175 FAV655175:FAY655175 EQZ655175:ERC655175 EHD655175:EHG655175 DXH655175:DXK655175 DNL655175:DNO655175 DDP655175:DDS655175 CTT655175:CTW655175 CJX655175:CKA655175 CAB655175:CAE655175 BQF655175:BQI655175 BGJ655175:BGM655175 AWN655175:AWQ655175 AMR655175:AMU655175 ACV655175:ACY655175 SZ655175:TC655175 JD655175:JG655175 H655175:K655175 WVP589639:WVS589639 WLT589639:WLW589639 WBX589639:WCA589639 VSB589639:VSE589639 VIF589639:VII589639 UYJ589639:UYM589639 UON589639:UOQ589639 UER589639:UEU589639 TUV589639:TUY589639 TKZ589639:TLC589639 TBD589639:TBG589639 SRH589639:SRK589639 SHL589639:SHO589639 RXP589639:RXS589639 RNT589639:RNW589639 RDX589639:REA589639 QUB589639:QUE589639 QKF589639:QKI589639 QAJ589639:QAM589639 PQN589639:PQQ589639 PGR589639:PGU589639 OWV589639:OWY589639 OMZ589639:ONC589639 ODD589639:ODG589639 NTH589639:NTK589639 NJL589639:NJO589639 MZP589639:MZS589639 MPT589639:MPW589639 MFX589639:MGA589639 LWB589639:LWE589639 LMF589639:LMI589639 LCJ589639:LCM589639 KSN589639:KSQ589639 KIR589639:KIU589639 JYV589639:JYY589639 JOZ589639:JPC589639 JFD589639:JFG589639 IVH589639:IVK589639 ILL589639:ILO589639 IBP589639:IBS589639 HRT589639:HRW589639 HHX589639:HIA589639 GYB589639:GYE589639 GOF589639:GOI589639 GEJ589639:GEM589639 FUN589639:FUQ589639 FKR589639:FKU589639 FAV589639:FAY589639 EQZ589639:ERC589639 EHD589639:EHG589639 DXH589639:DXK589639 DNL589639:DNO589639 DDP589639:DDS589639 CTT589639:CTW589639 CJX589639:CKA589639 CAB589639:CAE589639 BQF589639:BQI589639 BGJ589639:BGM589639 AWN589639:AWQ589639 AMR589639:AMU589639 ACV589639:ACY589639 SZ589639:TC589639 JD589639:JG589639 H589639:K589639 WVP524103:WVS524103 WLT524103:WLW524103 WBX524103:WCA524103 VSB524103:VSE524103 VIF524103:VII524103 UYJ524103:UYM524103 UON524103:UOQ524103 UER524103:UEU524103 TUV524103:TUY524103 TKZ524103:TLC524103 TBD524103:TBG524103 SRH524103:SRK524103 SHL524103:SHO524103 RXP524103:RXS524103 RNT524103:RNW524103 RDX524103:REA524103 QUB524103:QUE524103 QKF524103:QKI524103 QAJ524103:QAM524103 PQN524103:PQQ524103 PGR524103:PGU524103 OWV524103:OWY524103 OMZ524103:ONC524103 ODD524103:ODG524103 NTH524103:NTK524103 NJL524103:NJO524103 MZP524103:MZS524103 MPT524103:MPW524103 MFX524103:MGA524103 LWB524103:LWE524103 LMF524103:LMI524103 LCJ524103:LCM524103 KSN524103:KSQ524103 KIR524103:KIU524103 JYV524103:JYY524103 JOZ524103:JPC524103 JFD524103:JFG524103 IVH524103:IVK524103 ILL524103:ILO524103 IBP524103:IBS524103 HRT524103:HRW524103 HHX524103:HIA524103 GYB524103:GYE524103 GOF524103:GOI524103 GEJ524103:GEM524103 FUN524103:FUQ524103 FKR524103:FKU524103 FAV524103:FAY524103 EQZ524103:ERC524103 EHD524103:EHG524103 DXH524103:DXK524103 DNL524103:DNO524103 DDP524103:DDS524103 CTT524103:CTW524103 CJX524103:CKA524103 CAB524103:CAE524103 BQF524103:BQI524103 BGJ524103:BGM524103 AWN524103:AWQ524103 AMR524103:AMU524103 ACV524103:ACY524103 SZ524103:TC524103 JD524103:JG524103 H524103:K524103 WVP458567:WVS458567 WLT458567:WLW458567 WBX458567:WCA458567 VSB458567:VSE458567 VIF458567:VII458567 UYJ458567:UYM458567 UON458567:UOQ458567 UER458567:UEU458567 TUV458567:TUY458567 TKZ458567:TLC458567 TBD458567:TBG458567 SRH458567:SRK458567 SHL458567:SHO458567 RXP458567:RXS458567 RNT458567:RNW458567 RDX458567:REA458567 QUB458567:QUE458567 QKF458567:QKI458567 QAJ458567:QAM458567 PQN458567:PQQ458567 PGR458567:PGU458567 OWV458567:OWY458567 OMZ458567:ONC458567 ODD458567:ODG458567 NTH458567:NTK458567 NJL458567:NJO458567 MZP458567:MZS458567 MPT458567:MPW458567 MFX458567:MGA458567 LWB458567:LWE458567 LMF458567:LMI458567 LCJ458567:LCM458567 KSN458567:KSQ458567 KIR458567:KIU458567 JYV458567:JYY458567 JOZ458567:JPC458567 JFD458567:JFG458567 IVH458567:IVK458567 ILL458567:ILO458567 IBP458567:IBS458567 HRT458567:HRW458567 HHX458567:HIA458567 GYB458567:GYE458567 GOF458567:GOI458567 GEJ458567:GEM458567 FUN458567:FUQ458567 FKR458567:FKU458567 FAV458567:FAY458567 EQZ458567:ERC458567 EHD458567:EHG458567 DXH458567:DXK458567 DNL458567:DNO458567 DDP458567:DDS458567 CTT458567:CTW458567 CJX458567:CKA458567 CAB458567:CAE458567 BQF458567:BQI458567 BGJ458567:BGM458567 AWN458567:AWQ458567 AMR458567:AMU458567 ACV458567:ACY458567 SZ458567:TC458567 JD458567:JG458567 H458567:K458567 WVP393031:WVS393031 WLT393031:WLW393031 WBX393031:WCA393031 VSB393031:VSE393031 VIF393031:VII393031 UYJ393031:UYM393031 UON393031:UOQ393031 UER393031:UEU393031 TUV393031:TUY393031 TKZ393031:TLC393031 TBD393031:TBG393031 SRH393031:SRK393031 SHL393031:SHO393031 RXP393031:RXS393031 RNT393031:RNW393031 RDX393031:REA393031 QUB393031:QUE393031 QKF393031:QKI393031 QAJ393031:QAM393031 PQN393031:PQQ393031 PGR393031:PGU393031 OWV393031:OWY393031 OMZ393031:ONC393031 ODD393031:ODG393031 NTH393031:NTK393031 NJL393031:NJO393031 MZP393031:MZS393031 MPT393031:MPW393031 MFX393031:MGA393031 LWB393031:LWE393031 LMF393031:LMI393031 LCJ393031:LCM393031 KSN393031:KSQ393031 KIR393031:KIU393031 JYV393031:JYY393031 JOZ393031:JPC393031 JFD393031:JFG393031 IVH393031:IVK393031 ILL393031:ILO393031 IBP393031:IBS393031 HRT393031:HRW393031 HHX393031:HIA393031 GYB393031:GYE393031 GOF393031:GOI393031 GEJ393031:GEM393031 FUN393031:FUQ393031 FKR393031:FKU393031 FAV393031:FAY393031 EQZ393031:ERC393031 EHD393031:EHG393031 DXH393031:DXK393031 DNL393031:DNO393031 DDP393031:DDS393031 CTT393031:CTW393031 CJX393031:CKA393031 CAB393031:CAE393031 BQF393031:BQI393031 BGJ393031:BGM393031 AWN393031:AWQ393031 AMR393031:AMU393031 ACV393031:ACY393031 SZ393031:TC393031 JD393031:JG393031 H393031:K393031 WVP327495:WVS327495 WLT327495:WLW327495 WBX327495:WCA327495 VSB327495:VSE327495 VIF327495:VII327495 UYJ327495:UYM327495 UON327495:UOQ327495 UER327495:UEU327495 TUV327495:TUY327495 TKZ327495:TLC327495 TBD327495:TBG327495 SRH327495:SRK327495 SHL327495:SHO327495 RXP327495:RXS327495 RNT327495:RNW327495 RDX327495:REA327495 QUB327495:QUE327495 QKF327495:QKI327495 QAJ327495:QAM327495 PQN327495:PQQ327495 PGR327495:PGU327495 OWV327495:OWY327495 OMZ327495:ONC327495 ODD327495:ODG327495 NTH327495:NTK327495 NJL327495:NJO327495 MZP327495:MZS327495 MPT327495:MPW327495 MFX327495:MGA327495 LWB327495:LWE327495 LMF327495:LMI327495 LCJ327495:LCM327495 KSN327495:KSQ327495 KIR327495:KIU327495 JYV327495:JYY327495 JOZ327495:JPC327495 JFD327495:JFG327495 IVH327495:IVK327495 ILL327495:ILO327495 IBP327495:IBS327495 HRT327495:HRW327495 HHX327495:HIA327495 GYB327495:GYE327495 GOF327495:GOI327495 GEJ327495:GEM327495 FUN327495:FUQ327495 FKR327495:FKU327495 FAV327495:FAY327495 EQZ327495:ERC327495 EHD327495:EHG327495 DXH327495:DXK327495 DNL327495:DNO327495 DDP327495:DDS327495 CTT327495:CTW327495 CJX327495:CKA327495 CAB327495:CAE327495 BQF327495:BQI327495 BGJ327495:BGM327495 AWN327495:AWQ327495 AMR327495:AMU327495 ACV327495:ACY327495 SZ327495:TC327495 JD327495:JG327495 H327495:K327495 WVP261959:WVS261959 WLT261959:WLW261959 WBX261959:WCA261959 VSB261959:VSE261959 VIF261959:VII261959 UYJ261959:UYM261959 UON261959:UOQ261959 UER261959:UEU261959 TUV261959:TUY261959 TKZ261959:TLC261959 TBD261959:TBG261959 SRH261959:SRK261959 SHL261959:SHO261959 RXP261959:RXS261959 RNT261959:RNW261959 RDX261959:REA261959 QUB261959:QUE261959 QKF261959:QKI261959 QAJ261959:QAM261959 PQN261959:PQQ261959 PGR261959:PGU261959 OWV261959:OWY261959 OMZ261959:ONC261959 ODD261959:ODG261959 NTH261959:NTK261959 NJL261959:NJO261959 MZP261959:MZS261959 MPT261959:MPW261959 MFX261959:MGA261959 LWB261959:LWE261959 LMF261959:LMI261959 LCJ261959:LCM261959 KSN261959:KSQ261959 KIR261959:KIU261959 JYV261959:JYY261959 JOZ261959:JPC261959 JFD261959:JFG261959 IVH261959:IVK261959 ILL261959:ILO261959 IBP261959:IBS261959 HRT261959:HRW261959 HHX261959:HIA261959 GYB261959:GYE261959 GOF261959:GOI261959 GEJ261959:GEM261959 FUN261959:FUQ261959 FKR261959:FKU261959 FAV261959:FAY261959 EQZ261959:ERC261959 EHD261959:EHG261959 DXH261959:DXK261959 DNL261959:DNO261959 DDP261959:DDS261959 CTT261959:CTW261959 CJX261959:CKA261959 CAB261959:CAE261959 BQF261959:BQI261959 BGJ261959:BGM261959 AWN261959:AWQ261959 AMR261959:AMU261959 ACV261959:ACY261959 SZ261959:TC261959 JD261959:JG261959 H261959:K261959 WVP196423:WVS196423 WLT196423:WLW196423 WBX196423:WCA196423 VSB196423:VSE196423 VIF196423:VII196423 UYJ196423:UYM196423 UON196423:UOQ196423 UER196423:UEU196423 TUV196423:TUY196423 TKZ196423:TLC196423 TBD196423:TBG196423 SRH196423:SRK196423 SHL196423:SHO196423 RXP196423:RXS196423 RNT196423:RNW196423 RDX196423:REA196423 QUB196423:QUE196423 QKF196423:QKI196423 QAJ196423:QAM196423 PQN196423:PQQ196423 PGR196423:PGU196423 OWV196423:OWY196423 OMZ196423:ONC196423 ODD196423:ODG196423 NTH196423:NTK196423 NJL196423:NJO196423 MZP196423:MZS196423 MPT196423:MPW196423 MFX196423:MGA196423 LWB196423:LWE196423 LMF196423:LMI196423 LCJ196423:LCM196423 KSN196423:KSQ196423 KIR196423:KIU196423 JYV196423:JYY196423 JOZ196423:JPC196423 JFD196423:JFG196423 IVH196423:IVK196423 ILL196423:ILO196423 IBP196423:IBS196423 HRT196423:HRW196423 HHX196423:HIA196423 GYB196423:GYE196423 GOF196423:GOI196423 GEJ196423:GEM196423 FUN196423:FUQ196423 FKR196423:FKU196423 FAV196423:FAY196423 EQZ196423:ERC196423 EHD196423:EHG196423 DXH196423:DXK196423 DNL196423:DNO196423 DDP196423:DDS196423 CTT196423:CTW196423 CJX196423:CKA196423 CAB196423:CAE196423 BQF196423:BQI196423 BGJ196423:BGM196423 AWN196423:AWQ196423 AMR196423:AMU196423 ACV196423:ACY196423 SZ196423:TC196423 JD196423:JG196423 H196423:K196423 WVP130887:WVS130887 WLT130887:WLW130887 WBX130887:WCA130887 VSB130887:VSE130887 VIF130887:VII130887 UYJ130887:UYM130887 UON130887:UOQ130887 UER130887:UEU130887 TUV130887:TUY130887 TKZ130887:TLC130887 TBD130887:TBG130887 SRH130887:SRK130887 SHL130887:SHO130887 RXP130887:RXS130887 RNT130887:RNW130887 RDX130887:REA130887 QUB130887:QUE130887 QKF130887:QKI130887 QAJ130887:QAM130887 PQN130887:PQQ130887 PGR130887:PGU130887 OWV130887:OWY130887 OMZ130887:ONC130887 ODD130887:ODG130887 NTH130887:NTK130887 NJL130887:NJO130887 MZP130887:MZS130887 MPT130887:MPW130887 MFX130887:MGA130887 LWB130887:LWE130887 LMF130887:LMI130887 LCJ130887:LCM130887 KSN130887:KSQ130887 KIR130887:KIU130887 JYV130887:JYY130887 JOZ130887:JPC130887 JFD130887:JFG130887 IVH130887:IVK130887 ILL130887:ILO130887 IBP130887:IBS130887 HRT130887:HRW130887 HHX130887:HIA130887 GYB130887:GYE130887 GOF130887:GOI130887 GEJ130887:GEM130887 FUN130887:FUQ130887 FKR130887:FKU130887 FAV130887:FAY130887 EQZ130887:ERC130887 EHD130887:EHG130887 DXH130887:DXK130887 DNL130887:DNO130887 DDP130887:DDS130887 CTT130887:CTW130887 CJX130887:CKA130887 CAB130887:CAE130887 BQF130887:BQI130887 BGJ130887:BGM130887 AWN130887:AWQ130887 AMR130887:AMU130887 ACV130887:ACY130887 SZ130887:TC130887 JD130887:JG130887 H130887:K130887 WVP65351:WVS65351 WLT65351:WLW65351 WBX65351:WCA65351 VSB65351:VSE65351 VIF65351:VII65351 UYJ65351:UYM65351 UON65351:UOQ65351 UER65351:UEU65351 TUV65351:TUY65351 TKZ65351:TLC65351 TBD65351:TBG65351 SRH65351:SRK65351 SHL65351:SHO65351 RXP65351:RXS65351 RNT65351:RNW65351 RDX65351:REA65351 QUB65351:QUE65351 QKF65351:QKI65351 QAJ65351:QAM65351 PQN65351:PQQ65351 PGR65351:PGU65351 OWV65351:OWY65351 OMZ65351:ONC65351 ODD65351:ODG65351 NTH65351:NTK65351 NJL65351:NJO65351 MZP65351:MZS65351 MPT65351:MPW65351 MFX65351:MGA65351 LWB65351:LWE65351 LMF65351:LMI65351 LCJ65351:LCM65351 KSN65351:KSQ65351 KIR65351:KIU65351 JYV65351:JYY65351 JOZ65351:JPC65351 JFD65351:JFG65351 IVH65351:IVK65351 ILL65351:ILO65351 IBP65351:IBS65351 HRT65351:HRW65351 HHX65351:HIA65351 GYB65351:GYE65351 GOF65351:GOI65351 GEJ65351:GEM65351 FUN65351:FUQ65351 FKR65351:FKU65351 FAV65351:FAY65351 EQZ65351:ERC65351 EHD65351:EHG65351 DXH65351:DXK65351 DNL65351:DNO65351 DDP65351:DDS65351 CTT65351:CTW65351 CJX65351:CKA65351 CAB65351:CAE65351 BQF65351:BQI65351 BGJ65351:BGM65351 AWN65351:AWQ65351 AMR65351:AMU65351 ACV65351:ACY65351 SZ65351:TC65351 JD65351:JG65351 H65351:K65351 WVP22:WVS22 WLT22:WLW22 WBX22:WCA22 VSB22:VSE22 VIF22:VII22 UYJ22:UYM22 UON22:UOQ22 UER22:UEU22 TUV22:TUY22 TKZ22:TLC22 TBD22:TBG22 SRH22:SRK22 SHL22:SHO22 RXP22:RXS22 RNT22:RNW22 RDX22:REA22 QUB22:QUE22 QKF22:QKI22 QAJ22:QAM22 PQN22:PQQ22 PGR22:PGU22 OWV22:OWY22 OMZ22:ONC22 ODD22:ODG22 NTH22:NTK22 NJL22:NJO22 MZP22:MZS22 MPT22:MPW22 MFX22:MGA22 LWB22:LWE22 LMF22:LMI22 LCJ22:LCM22 KSN22:KSQ22 KIR22:KIU22 JYV22:JYY22 JOZ22:JPC22 JFD22:JFG22 IVH22:IVK22 ILL22:ILO22 IBP22:IBS22 HRT22:HRW22 HHX22:HIA22 GYB22:GYE22 GOF22:GOI22 GEJ22:GEM22 FUN22:FUQ22 FKR22:FKU22 FAV22:FAY22 EQZ22:ERC22 EHD22:EHG22 DXH22:DXK22 DNL22:DNO22 DDP22:DDS22 CTT22:CTW22 CJX22:CKA22 CAB22:CAE22 BQF22:BQI22 BGJ22:BGM22 AWN22:AWQ22 AMR22:AMU22 ACV22:ACY22 SZ22:TC22</xm:sqref>
        </x14:dataValidation>
        <x14:dataValidation type="list" allowBlank="1" showInputMessage="1" showErrorMessage="1" promptTitle="Development County" xr:uid="{397FACB8-57DE-473F-ACF2-23A643CCE7DF}">
          <x14:formula1>
            <xm:f>'Data Validation'!$E$2:$E$256</xm:f>
          </x14:formula1>
          <xm:sqref>H22:K22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8F7D4"/>
    <pageSetUpPr fitToPage="1"/>
  </sheetPr>
  <dimension ref="B1:Q59"/>
  <sheetViews>
    <sheetView zoomScaleNormal="100" workbookViewId="0">
      <selection activeCell="D15" sqref="D15"/>
    </sheetView>
  </sheetViews>
  <sheetFormatPr defaultRowHeight="15"/>
  <cols>
    <col min="1" max="2" width="3.140625" style="50" customWidth="1"/>
    <col min="3" max="3" width="13.7109375" style="50" bestFit="1" customWidth="1"/>
    <col min="4" max="11" width="8.85546875" style="50"/>
    <col min="12" max="13" width="13.42578125" style="50" customWidth="1"/>
    <col min="14" max="256" width="8.85546875" style="50"/>
    <col min="257" max="258" width="3.140625" style="50" customWidth="1"/>
    <col min="259" max="259" width="13.7109375" style="50" bestFit="1" customWidth="1"/>
    <col min="260" max="512" width="8.85546875" style="50"/>
    <col min="513" max="514" width="3.140625" style="50" customWidth="1"/>
    <col min="515" max="515" width="13.7109375" style="50" bestFit="1" customWidth="1"/>
    <col min="516" max="768" width="8.85546875" style="50"/>
    <col min="769" max="770" width="3.140625" style="50" customWidth="1"/>
    <col min="771" max="771" width="13.7109375" style="50" bestFit="1" customWidth="1"/>
    <col min="772" max="1024" width="8.85546875" style="50"/>
    <col min="1025" max="1026" width="3.140625" style="50" customWidth="1"/>
    <col min="1027" max="1027" width="13.7109375" style="50" bestFit="1" customWidth="1"/>
    <col min="1028" max="1280" width="8.85546875" style="50"/>
    <col min="1281" max="1282" width="3.140625" style="50" customWidth="1"/>
    <col min="1283" max="1283" width="13.7109375" style="50" bestFit="1" customWidth="1"/>
    <col min="1284" max="1536" width="8.85546875" style="50"/>
    <col min="1537" max="1538" width="3.140625" style="50" customWidth="1"/>
    <col min="1539" max="1539" width="13.7109375" style="50" bestFit="1" customWidth="1"/>
    <col min="1540" max="1792" width="8.85546875" style="50"/>
    <col min="1793" max="1794" width="3.140625" style="50" customWidth="1"/>
    <col min="1795" max="1795" width="13.7109375" style="50" bestFit="1" customWidth="1"/>
    <col min="1796" max="2048" width="8.85546875" style="50"/>
    <col min="2049" max="2050" width="3.140625" style="50" customWidth="1"/>
    <col min="2051" max="2051" width="13.7109375" style="50" bestFit="1" customWidth="1"/>
    <col min="2052" max="2304" width="8.85546875" style="50"/>
    <col min="2305" max="2306" width="3.140625" style="50" customWidth="1"/>
    <col min="2307" max="2307" width="13.7109375" style="50" bestFit="1" customWidth="1"/>
    <col min="2308" max="2560" width="8.85546875" style="50"/>
    <col min="2561" max="2562" width="3.140625" style="50" customWidth="1"/>
    <col min="2563" max="2563" width="13.7109375" style="50" bestFit="1" customWidth="1"/>
    <col min="2564" max="2816" width="8.85546875" style="50"/>
    <col min="2817" max="2818" width="3.140625" style="50" customWidth="1"/>
    <col min="2819" max="2819" width="13.7109375" style="50" bestFit="1" customWidth="1"/>
    <col min="2820" max="3072" width="8.85546875" style="50"/>
    <col min="3073" max="3074" width="3.140625" style="50" customWidth="1"/>
    <col min="3075" max="3075" width="13.7109375" style="50" bestFit="1" customWidth="1"/>
    <col min="3076" max="3328" width="8.85546875" style="50"/>
    <col min="3329" max="3330" width="3.140625" style="50" customWidth="1"/>
    <col min="3331" max="3331" width="13.7109375" style="50" bestFit="1" customWidth="1"/>
    <col min="3332" max="3584" width="8.85546875" style="50"/>
    <col min="3585" max="3586" width="3.140625" style="50" customWidth="1"/>
    <col min="3587" max="3587" width="13.7109375" style="50" bestFit="1" customWidth="1"/>
    <col min="3588" max="3840" width="8.85546875" style="50"/>
    <col min="3841" max="3842" width="3.140625" style="50" customWidth="1"/>
    <col min="3843" max="3843" width="13.7109375" style="50" bestFit="1" customWidth="1"/>
    <col min="3844" max="4096" width="8.85546875" style="50"/>
    <col min="4097" max="4098" width="3.140625" style="50" customWidth="1"/>
    <col min="4099" max="4099" width="13.7109375" style="50" bestFit="1" customWidth="1"/>
    <col min="4100" max="4352" width="8.85546875" style="50"/>
    <col min="4353" max="4354" width="3.140625" style="50" customWidth="1"/>
    <col min="4355" max="4355" width="13.7109375" style="50" bestFit="1" customWidth="1"/>
    <col min="4356" max="4608" width="8.85546875" style="50"/>
    <col min="4609" max="4610" width="3.140625" style="50" customWidth="1"/>
    <col min="4611" max="4611" width="13.7109375" style="50" bestFit="1" customWidth="1"/>
    <col min="4612" max="4864" width="8.85546875" style="50"/>
    <col min="4865" max="4866" width="3.140625" style="50" customWidth="1"/>
    <col min="4867" max="4867" width="13.7109375" style="50" bestFit="1" customWidth="1"/>
    <col min="4868" max="5120" width="8.85546875" style="50"/>
    <col min="5121" max="5122" width="3.140625" style="50" customWidth="1"/>
    <col min="5123" max="5123" width="13.7109375" style="50" bestFit="1" customWidth="1"/>
    <col min="5124" max="5376" width="8.85546875" style="50"/>
    <col min="5377" max="5378" width="3.140625" style="50" customWidth="1"/>
    <col min="5379" max="5379" width="13.7109375" style="50" bestFit="1" customWidth="1"/>
    <col min="5380" max="5632" width="8.85546875" style="50"/>
    <col min="5633" max="5634" width="3.140625" style="50" customWidth="1"/>
    <col min="5635" max="5635" width="13.7109375" style="50" bestFit="1" customWidth="1"/>
    <col min="5636" max="5888" width="8.85546875" style="50"/>
    <col min="5889" max="5890" width="3.140625" style="50" customWidth="1"/>
    <col min="5891" max="5891" width="13.7109375" style="50" bestFit="1" customWidth="1"/>
    <col min="5892" max="6144" width="8.85546875" style="50"/>
    <col min="6145" max="6146" width="3.140625" style="50" customWidth="1"/>
    <col min="6147" max="6147" width="13.7109375" style="50" bestFit="1" customWidth="1"/>
    <col min="6148" max="6400" width="8.85546875" style="50"/>
    <col min="6401" max="6402" width="3.140625" style="50" customWidth="1"/>
    <col min="6403" max="6403" width="13.7109375" style="50" bestFit="1" customWidth="1"/>
    <col min="6404" max="6656" width="8.85546875" style="50"/>
    <col min="6657" max="6658" width="3.140625" style="50" customWidth="1"/>
    <col min="6659" max="6659" width="13.7109375" style="50" bestFit="1" customWidth="1"/>
    <col min="6660" max="6912" width="8.85546875" style="50"/>
    <col min="6913" max="6914" width="3.140625" style="50" customWidth="1"/>
    <col min="6915" max="6915" width="13.7109375" style="50" bestFit="1" customWidth="1"/>
    <col min="6916" max="7168" width="8.85546875" style="50"/>
    <col min="7169" max="7170" width="3.140625" style="50" customWidth="1"/>
    <col min="7171" max="7171" width="13.7109375" style="50" bestFit="1" customWidth="1"/>
    <col min="7172" max="7424" width="8.85546875" style="50"/>
    <col min="7425" max="7426" width="3.140625" style="50" customWidth="1"/>
    <col min="7427" max="7427" width="13.7109375" style="50" bestFit="1" customWidth="1"/>
    <col min="7428" max="7680" width="8.85546875" style="50"/>
    <col min="7681" max="7682" width="3.140625" style="50" customWidth="1"/>
    <col min="7683" max="7683" width="13.7109375" style="50" bestFit="1" customWidth="1"/>
    <col min="7684" max="7936" width="8.85546875" style="50"/>
    <col min="7937" max="7938" width="3.140625" style="50" customWidth="1"/>
    <col min="7939" max="7939" width="13.7109375" style="50" bestFit="1" customWidth="1"/>
    <col min="7940" max="8192" width="8.85546875" style="50"/>
    <col min="8193" max="8194" width="3.140625" style="50" customWidth="1"/>
    <col min="8195" max="8195" width="13.7109375" style="50" bestFit="1" customWidth="1"/>
    <col min="8196" max="8448" width="8.85546875" style="50"/>
    <col min="8449" max="8450" width="3.140625" style="50" customWidth="1"/>
    <col min="8451" max="8451" width="13.7109375" style="50" bestFit="1" customWidth="1"/>
    <col min="8452" max="8704" width="8.85546875" style="50"/>
    <col min="8705" max="8706" width="3.140625" style="50" customWidth="1"/>
    <col min="8707" max="8707" width="13.7109375" style="50" bestFit="1" customWidth="1"/>
    <col min="8708" max="8960" width="8.85546875" style="50"/>
    <col min="8961" max="8962" width="3.140625" style="50" customWidth="1"/>
    <col min="8963" max="8963" width="13.7109375" style="50" bestFit="1" customWidth="1"/>
    <col min="8964" max="9216" width="8.85546875" style="50"/>
    <col min="9217" max="9218" width="3.140625" style="50" customWidth="1"/>
    <col min="9219" max="9219" width="13.7109375" style="50" bestFit="1" customWidth="1"/>
    <col min="9220" max="9472" width="8.85546875" style="50"/>
    <col min="9473" max="9474" width="3.140625" style="50" customWidth="1"/>
    <col min="9475" max="9475" width="13.7109375" style="50" bestFit="1" customWidth="1"/>
    <col min="9476" max="9728" width="8.85546875" style="50"/>
    <col min="9729" max="9730" width="3.140625" style="50" customWidth="1"/>
    <col min="9731" max="9731" width="13.7109375" style="50" bestFit="1" customWidth="1"/>
    <col min="9732" max="9984" width="8.85546875" style="50"/>
    <col min="9985" max="9986" width="3.140625" style="50" customWidth="1"/>
    <col min="9987" max="9987" width="13.7109375" style="50" bestFit="1" customWidth="1"/>
    <col min="9988" max="10240" width="8.85546875" style="50"/>
    <col min="10241" max="10242" width="3.140625" style="50" customWidth="1"/>
    <col min="10243" max="10243" width="13.7109375" style="50" bestFit="1" customWidth="1"/>
    <col min="10244" max="10496" width="8.85546875" style="50"/>
    <col min="10497" max="10498" width="3.140625" style="50" customWidth="1"/>
    <col min="10499" max="10499" width="13.7109375" style="50" bestFit="1" customWidth="1"/>
    <col min="10500" max="10752" width="8.85546875" style="50"/>
    <col min="10753" max="10754" width="3.140625" style="50" customWidth="1"/>
    <col min="10755" max="10755" width="13.7109375" style="50" bestFit="1" customWidth="1"/>
    <col min="10756" max="11008" width="8.85546875" style="50"/>
    <col min="11009" max="11010" width="3.140625" style="50" customWidth="1"/>
    <col min="11011" max="11011" width="13.7109375" style="50" bestFit="1" customWidth="1"/>
    <col min="11012" max="11264" width="8.85546875" style="50"/>
    <col min="11265" max="11266" width="3.140625" style="50" customWidth="1"/>
    <col min="11267" max="11267" width="13.7109375" style="50" bestFit="1" customWidth="1"/>
    <col min="11268" max="11520" width="8.85546875" style="50"/>
    <col min="11521" max="11522" width="3.140625" style="50" customWidth="1"/>
    <col min="11523" max="11523" width="13.7109375" style="50" bestFit="1" customWidth="1"/>
    <col min="11524" max="11776" width="8.85546875" style="50"/>
    <col min="11777" max="11778" width="3.140625" style="50" customWidth="1"/>
    <col min="11779" max="11779" width="13.7109375" style="50" bestFit="1" customWidth="1"/>
    <col min="11780" max="12032" width="8.85546875" style="50"/>
    <col min="12033" max="12034" width="3.140625" style="50" customWidth="1"/>
    <col min="12035" max="12035" width="13.7109375" style="50" bestFit="1" customWidth="1"/>
    <col min="12036" max="12288" width="8.85546875" style="50"/>
    <col min="12289" max="12290" width="3.140625" style="50" customWidth="1"/>
    <col min="12291" max="12291" width="13.7109375" style="50" bestFit="1" customWidth="1"/>
    <col min="12292" max="12544" width="8.85546875" style="50"/>
    <col min="12545" max="12546" width="3.140625" style="50" customWidth="1"/>
    <col min="12547" max="12547" width="13.7109375" style="50" bestFit="1" customWidth="1"/>
    <col min="12548" max="12800" width="8.85546875" style="50"/>
    <col min="12801" max="12802" width="3.140625" style="50" customWidth="1"/>
    <col min="12803" max="12803" width="13.7109375" style="50" bestFit="1" customWidth="1"/>
    <col min="12804" max="13056" width="8.85546875" style="50"/>
    <col min="13057" max="13058" width="3.140625" style="50" customWidth="1"/>
    <col min="13059" max="13059" width="13.7109375" style="50" bestFit="1" customWidth="1"/>
    <col min="13060" max="13312" width="8.85546875" style="50"/>
    <col min="13313" max="13314" width="3.140625" style="50" customWidth="1"/>
    <col min="13315" max="13315" width="13.7109375" style="50" bestFit="1" customWidth="1"/>
    <col min="13316" max="13568" width="8.85546875" style="50"/>
    <col min="13569" max="13570" width="3.140625" style="50" customWidth="1"/>
    <col min="13571" max="13571" width="13.7109375" style="50" bestFit="1" customWidth="1"/>
    <col min="13572" max="13824" width="8.85546875" style="50"/>
    <col min="13825" max="13826" width="3.140625" style="50" customWidth="1"/>
    <col min="13827" max="13827" width="13.7109375" style="50" bestFit="1" customWidth="1"/>
    <col min="13828" max="14080" width="8.85546875" style="50"/>
    <col min="14081" max="14082" width="3.140625" style="50" customWidth="1"/>
    <col min="14083" max="14083" width="13.7109375" style="50" bestFit="1" customWidth="1"/>
    <col min="14084" max="14336" width="8.85546875" style="50"/>
    <col min="14337" max="14338" width="3.140625" style="50" customWidth="1"/>
    <col min="14339" max="14339" width="13.7109375" style="50" bestFit="1" customWidth="1"/>
    <col min="14340" max="14592" width="8.85546875" style="50"/>
    <col min="14593" max="14594" width="3.140625" style="50" customWidth="1"/>
    <col min="14595" max="14595" width="13.7109375" style="50" bestFit="1" customWidth="1"/>
    <col min="14596" max="14848" width="8.85546875" style="50"/>
    <col min="14849" max="14850" width="3.140625" style="50" customWidth="1"/>
    <col min="14851" max="14851" width="13.7109375" style="50" bestFit="1" customWidth="1"/>
    <col min="14852" max="15104" width="8.85546875" style="50"/>
    <col min="15105" max="15106" width="3.140625" style="50" customWidth="1"/>
    <col min="15107" max="15107" width="13.7109375" style="50" bestFit="1" customWidth="1"/>
    <col min="15108" max="15360" width="8.85546875" style="50"/>
    <col min="15361" max="15362" width="3.140625" style="50" customWidth="1"/>
    <col min="15363" max="15363" width="13.7109375" style="50" bestFit="1" customWidth="1"/>
    <col min="15364" max="15616" width="8.85546875" style="50"/>
    <col min="15617" max="15618" width="3.140625" style="50" customWidth="1"/>
    <col min="15619" max="15619" width="13.7109375" style="50" bestFit="1" customWidth="1"/>
    <col min="15620" max="15872" width="8.85546875" style="50"/>
    <col min="15873" max="15874" width="3.140625" style="50" customWidth="1"/>
    <col min="15875" max="15875" width="13.7109375" style="50" bestFit="1" customWidth="1"/>
    <col min="15876" max="16128" width="8.85546875" style="50"/>
    <col min="16129" max="16130" width="3.140625" style="50" customWidth="1"/>
    <col min="16131" max="16131" width="13.7109375" style="50" bestFit="1" customWidth="1"/>
    <col min="16132" max="16384" width="8.85546875" style="50"/>
  </cols>
  <sheetData>
    <row r="1" spans="3:17" s="49" customFormat="1" ht="6.75" customHeight="1"/>
    <row r="2" spans="3:17" ht="15" customHeight="1">
      <c r="C2" s="1780" t="s">
        <v>1196</v>
      </c>
      <c r="D2" s="1781"/>
      <c r="E2" s="1781"/>
      <c r="F2" s="1781"/>
      <c r="G2" s="1781"/>
      <c r="H2" s="1781"/>
      <c r="I2" s="1781"/>
      <c r="J2" s="1781"/>
      <c r="K2" s="1781"/>
      <c r="L2" s="1781"/>
      <c r="M2" s="1782"/>
    </row>
    <row r="3" spans="3:17" ht="15" customHeight="1">
      <c r="C3" s="1783"/>
      <c r="D3" s="1784"/>
      <c r="E3" s="1784"/>
      <c r="F3" s="1784"/>
      <c r="G3" s="1784"/>
      <c r="H3" s="1784"/>
      <c r="I3" s="1784"/>
      <c r="J3" s="1784"/>
      <c r="K3" s="1784"/>
      <c r="L3" s="1784"/>
      <c r="M3" s="1785"/>
    </row>
    <row r="4" spans="3:17">
      <c r="C4" s="51"/>
      <c r="D4" s="52"/>
      <c r="E4" s="52"/>
      <c r="F4" s="52"/>
      <c r="G4" s="52"/>
      <c r="H4" s="52"/>
      <c r="I4" s="52"/>
      <c r="J4" s="52"/>
      <c r="K4" s="52"/>
      <c r="L4" s="52"/>
      <c r="M4" s="53"/>
    </row>
    <row r="5" spans="3:17" ht="15" customHeight="1">
      <c r="C5" s="1786" t="s">
        <v>1197</v>
      </c>
      <c r="D5" s="1787"/>
      <c r="E5" s="1787"/>
      <c r="F5" s="1787"/>
      <c r="G5" s="1787"/>
      <c r="H5" s="1787"/>
      <c r="I5" s="1787"/>
      <c r="J5" s="1787"/>
      <c r="K5" s="1787"/>
      <c r="L5" s="1787"/>
      <c r="M5" s="1788"/>
    </row>
    <row r="6" spans="3:17">
      <c r="C6" s="1789"/>
      <c r="D6" s="1787"/>
      <c r="E6" s="1787"/>
      <c r="F6" s="1787"/>
      <c r="G6" s="1787"/>
      <c r="H6" s="1787"/>
      <c r="I6" s="1787"/>
      <c r="J6" s="1787"/>
      <c r="K6" s="1787"/>
      <c r="L6" s="1787"/>
      <c r="M6" s="1788"/>
    </row>
    <row r="7" spans="3:17">
      <c r="C7" s="1789"/>
      <c r="D7" s="1787"/>
      <c r="E7" s="1787"/>
      <c r="F7" s="1787"/>
      <c r="G7" s="1787"/>
      <c r="H7" s="1787"/>
      <c r="I7" s="1787"/>
      <c r="J7" s="1787"/>
      <c r="K7" s="1787"/>
      <c r="L7" s="1787"/>
      <c r="M7" s="1788"/>
    </row>
    <row r="8" spans="3:17" ht="15" customHeight="1">
      <c r="C8" s="1789"/>
      <c r="D8" s="1787"/>
      <c r="E8" s="1787"/>
      <c r="F8" s="1787"/>
      <c r="G8" s="1787"/>
      <c r="H8" s="1787"/>
      <c r="I8" s="1787"/>
      <c r="J8" s="1787"/>
      <c r="K8" s="1787"/>
      <c r="L8" s="1787"/>
      <c r="M8" s="1788"/>
    </row>
    <row r="9" spans="3:17">
      <c r="C9" s="1789"/>
      <c r="D9" s="1787"/>
      <c r="E9" s="1787"/>
      <c r="F9" s="1787"/>
      <c r="G9" s="1787"/>
      <c r="H9" s="1787"/>
      <c r="I9" s="1787"/>
      <c r="J9" s="1787"/>
      <c r="K9" s="1787"/>
      <c r="L9" s="1787"/>
      <c r="M9" s="1788"/>
    </row>
    <row r="10" spans="3:17">
      <c r="C10" s="1789"/>
      <c r="D10" s="1787"/>
      <c r="E10" s="1787"/>
      <c r="F10" s="1787"/>
      <c r="G10" s="1787"/>
      <c r="H10" s="1787"/>
      <c r="I10" s="1787"/>
      <c r="J10" s="1787"/>
      <c r="K10" s="1787"/>
      <c r="L10" s="1787"/>
      <c r="M10" s="1788"/>
    </row>
    <row r="11" spans="3:17">
      <c r="C11" s="1789"/>
      <c r="D11" s="1787"/>
      <c r="E11" s="1787"/>
      <c r="F11" s="1787"/>
      <c r="G11" s="1787"/>
      <c r="H11" s="1787"/>
      <c r="I11" s="1787"/>
      <c r="J11" s="1787"/>
      <c r="K11" s="1787"/>
      <c r="L11" s="1787"/>
      <c r="M11" s="1788"/>
    </row>
    <row r="12" spans="3:17">
      <c r="C12" s="54"/>
      <c r="D12" s="55"/>
      <c r="E12" s="55"/>
      <c r="F12" s="55"/>
      <c r="G12" s="55"/>
      <c r="H12" s="55"/>
      <c r="I12" s="55"/>
      <c r="J12" s="55"/>
      <c r="K12" s="55"/>
      <c r="L12" s="55"/>
      <c r="M12" s="56"/>
    </row>
    <row r="13" spans="3:17" ht="6.75" customHeight="1">
      <c r="C13" s="57"/>
      <c r="D13" s="58"/>
      <c r="E13" s="58"/>
      <c r="F13" s="58"/>
      <c r="G13" s="58"/>
      <c r="H13" s="58"/>
      <c r="I13" s="58"/>
      <c r="J13" s="58"/>
      <c r="K13" s="58"/>
      <c r="L13" s="58"/>
      <c r="M13" s="59"/>
    </row>
    <row r="14" spans="3:17" ht="26.25">
      <c r="C14" s="60" t="s">
        <v>1198</v>
      </c>
      <c r="D14" s="60" t="s">
        <v>1199</v>
      </c>
      <c r="E14" s="61" t="s">
        <v>1200</v>
      </c>
      <c r="F14" s="60" t="s">
        <v>1201</v>
      </c>
      <c r="G14" s="60" t="s">
        <v>1202</v>
      </c>
      <c r="H14" s="60" t="s">
        <v>1203</v>
      </c>
      <c r="I14" s="60" t="s">
        <v>1204</v>
      </c>
      <c r="J14" s="60" t="s">
        <v>1205</v>
      </c>
      <c r="K14" s="60" t="s">
        <v>1206</v>
      </c>
      <c r="L14" s="1790" t="s">
        <v>1207</v>
      </c>
      <c r="M14" s="1790"/>
    </row>
    <row r="15" spans="3:17" ht="14.45" customHeight="1">
      <c r="C15" s="62" t="s">
        <v>1208</v>
      </c>
      <c r="D15" s="63"/>
      <c r="E15" s="63"/>
      <c r="F15" s="63"/>
      <c r="G15" s="63"/>
      <c r="H15" s="63"/>
      <c r="I15" s="63"/>
      <c r="J15" s="63"/>
      <c r="K15" s="63"/>
      <c r="L15" s="1778"/>
      <c r="M15" s="1779"/>
      <c r="P15" s="64" t="s">
        <v>1209</v>
      </c>
      <c r="Q15" s="64" t="s">
        <v>1210</v>
      </c>
    </row>
    <row r="16" spans="3:17" ht="15" customHeight="1">
      <c r="C16" s="62" t="s">
        <v>1211</v>
      </c>
      <c r="D16" s="63"/>
      <c r="E16" s="63"/>
      <c r="F16" s="63"/>
      <c r="G16" s="63"/>
      <c r="H16" s="63"/>
      <c r="I16" s="63"/>
      <c r="J16" s="63"/>
      <c r="K16" s="63"/>
      <c r="L16" s="1778"/>
      <c r="M16" s="1779"/>
      <c r="P16" s="64" t="s">
        <v>1212</v>
      </c>
      <c r="Q16" s="64" t="s">
        <v>1213</v>
      </c>
    </row>
    <row r="17" spans="2:17" ht="15" customHeight="1">
      <c r="C17" s="62" t="s">
        <v>1214</v>
      </c>
      <c r="D17" s="63"/>
      <c r="E17" s="63"/>
      <c r="F17" s="63"/>
      <c r="G17" s="63"/>
      <c r="H17" s="63"/>
      <c r="I17" s="63"/>
      <c r="J17" s="63"/>
      <c r="K17" s="63"/>
      <c r="L17" s="1778"/>
      <c r="M17" s="1779"/>
      <c r="P17" s="64"/>
      <c r="Q17" s="64" t="s">
        <v>1215</v>
      </c>
    </row>
    <row r="18" spans="2:17" ht="15" customHeight="1">
      <c r="C18" s="62" t="s">
        <v>1216</v>
      </c>
      <c r="D18" s="63"/>
      <c r="E18" s="63"/>
      <c r="F18" s="63"/>
      <c r="G18" s="63"/>
      <c r="H18" s="63"/>
      <c r="I18" s="63"/>
      <c r="J18" s="63"/>
      <c r="K18" s="63"/>
      <c r="L18" s="1778"/>
      <c r="M18" s="1779"/>
      <c r="P18" s="64"/>
      <c r="Q18" s="64" t="s">
        <v>1217</v>
      </c>
    </row>
    <row r="19" spans="2:17" ht="15" customHeight="1">
      <c r="C19" s="62" t="s">
        <v>1218</v>
      </c>
      <c r="D19" s="63"/>
      <c r="E19" s="63"/>
      <c r="F19" s="63"/>
      <c r="G19" s="63"/>
      <c r="H19" s="63"/>
      <c r="I19" s="63"/>
      <c r="J19" s="63"/>
      <c r="K19" s="63"/>
      <c r="L19" s="1778"/>
      <c r="M19" s="1779"/>
      <c r="P19" s="64"/>
      <c r="Q19" s="64" t="s">
        <v>1219</v>
      </c>
    </row>
    <row r="20" spans="2:17">
      <c r="C20" s="62" t="s">
        <v>1220</v>
      </c>
      <c r="D20" s="63"/>
      <c r="E20" s="1304"/>
      <c r="F20" s="63"/>
      <c r="G20" s="63"/>
      <c r="H20" s="63"/>
      <c r="I20" s="63"/>
      <c r="J20" s="63"/>
      <c r="K20" s="63"/>
      <c r="L20" s="1778"/>
      <c r="M20" s="1779"/>
    </row>
    <row r="21" spans="2:17">
      <c r="C21" s="62" t="s">
        <v>1221</v>
      </c>
      <c r="D21" s="63"/>
      <c r="E21" s="1304"/>
      <c r="F21" s="63"/>
      <c r="G21" s="63"/>
      <c r="H21" s="63"/>
      <c r="I21" s="63"/>
      <c r="J21" s="63"/>
      <c r="K21" s="63"/>
      <c r="L21" s="1778"/>
      <c r="M21" s="1779"/>
    </row>
    <row r="22" spans="2:17">
      <c r="C22" s="62" t="s">
        <v>1222</v>
      </c>
      <c r="D22" s="63"/>
      <c r="E22" s="1304"/>
      <c r="F22" s="63"/>
      <c r="G22" s="63"/>
      <c r="H22" s="63"/>
      <c r="I22" s="63"/>
      <c r="J22" s="63"/>
      <c r="K22" s="63"/>
      <c r="L22" s="1778"/>
      <c r="M22" s="1779"/>
    </row>
    <row r="23" spans="2:17">
      <c r="C23" s="62" t="s">
        <v>1223</v>
      </c>
      <c r="D23" s="63"/>
      <c r="E23" s="63"/>
      <c r="F23" s="63"/>
      <c r="G23" s="63"/>
      <c r="H23" s="63"/>
      <c r="I23" s="63"/>
      <c r="J23" s="63"/>
      <c r="K23" s="63"/>
      <c r="L23" s="1778"/>
      <c r="M23" s="1779"/>
    </row>
    <row r="24" spans="2:17">
      <c r="C24" s="62" t="s">
        <v>1224</v>
      </c>
      <c r="D24" s="63"/>
      <c r="E24" s="63"/>
      <c r="F24" s="63"/>
      <c r="G24" s="63"/>
      <c r="H24" s="63"/>
      <c r="I24" s="63"/>
      <c r="J24" s="63"/>
      <c r="K24" s="63"/>
      <c r="L24" s="1778"/>
      <c r="M24" s="1779"/>
    </row>
    <row r="25" spans="2:17">
      <c r="C25" s="1470"/>
      <c r="D25" s="1471"/>
      <c r="E25" s="1472"/>
      <c r="F25" s="65">
        <f>ROUNDUP(SUMIFS(F15:F24,$D15:$D24,"Tenant"),0)</f>
        <v>0</v>
      </c>
      <c r="G25" s="65">
        <f t="shared" ref="G25:K25" si="0">ROUNDUP(SUMIFS(G15:G24,$D15:$D24,"Tenant"),0)</f>
        <v>0</v>
      </c>
      <c r="H25" s="65">
        <f t="shared" si="0"/>
        <v>0</v>
      </c>
      <c r="I25" s="65">
        <f t="shared" si="0"/>
        <v>0</v>
      </c>
      <c r="J25" s="65">
        <f t="shared" si="0"/>
        <v>0</v>
      </c>
      <c r="K25" s="65">
        <f t="shared" si="0"/>
        <v>0</v>
      </c>
      <c r="L25" s="1468"/>
      <c r="M25" s="1469"/>
    </row>
    <row r="26" spans="2:17">
      <c r="D26" s="1300" t="s">
        <v>1243</v>
      </c>
      <c r="E26" s="1299"/>
      <c r="F26" s="1299"/>
      <c r="G26" s="1299"/>
      <c r="H26" s="1299"/>
      <c r="I26" s="1299"/>
      <c r="J26" s="1299"/>
      <c r="K26" s="1299"/>
      <c r="L26" s="1299"/>
      <c r="M26" s="1299"/>
    </row>
    <row r="27" spans="2:17">
      <c r="D27" s="1447"/>
      <c r="E27" s="1448"/>
      <c r="F27" s="1448"/>
      <c r="G27" s="1448"/>
      <c r="H27" s="1448"/>
      <c r="I27" s="1448"/>
      <c r="J27" s="1448"/>
      <c r="K27" s="1448"/>
      <c r="L27" s="1448"/>
      <c r="M27" s="1449"/>
      <c r="N27" s="49"/>
    </row>
    <row r="28" spans="2:17">
      <c r="B28" s="66"/>
      <c r="D28" s="1791"/>
      <c r="E28" s="1792"/>
      <c r="F28" s="1792"/>
      <c r="G28" s="1792"/>
      <c r="H28" s="1792"/>
      <c r="I28" s="1792"/>
      <c r="J28" s="1792"/>
      <c r="K28" s="1792"/>
      <c r="L28" s="1792"/>
      <c r="M28" s="1793"/>
      <c r="N28" s="49"/>
    </row>
    <row r="29" spans="2:17">
      <c r="D29" s="1791"/>
      <c r="E29" s="1792"/>
      <c r="F29" s="1792"/>
      <c r="G29" s="1792"/>
      <c r="H29" s="1792"/>
      <c r="I29" s="1792"/>
      <c r="J29" s="1792"/>
      <c r="K29" s="1792"/>
      <c r="L29" s="1792"/>
      <c r="M29" s="1793"/>
      <c r="N29" s="49"/>
    </row>
    <row r="30" spans="2:17">
      <c r="D30" s="1791"/>
      <c r="E30" s="1792"/>
      <c r="F30" s="1792"/>
      <c r="G30" s="1792"/>
      <c r="H30" s="1792"/>
      <c r="I30" s="1792"/>
      <c r="J30" s="1792"/>
      <c r="K30" s="1792"/>
      <c r="L30" s="1792"/>
      <c r="M30" s="1793"/>
      <c r="N30" s="49"/>
    </row>
    <row r="31" spans="2:17">
      <c r="D31" s="1791"/>
      <c r="E31" s="1792"/>
      <c r="F31" s="1792"/>
      <c r="G31" s="1792"/>
      <c r="H31" s="1792"/>
      <c r="I31" s="1792"/>
      <c r="J31" s="1792"/>
      <c r="K31" s="1792"/>
      <c r="L31" s="1792"/>
      <c r="M31" s="1793"/>
      <c r="N31" s="49"/>
    </row>
    <row r="33" spans="3:13">
      <c r="C33" s="1777" t="s">
        <v>1225</v>
      </c>
      <c r="D33" s="1777"/>
      <c r="E33" s="1777"/>
      <c r="F33" s="1777"/>
      <c r="G33" s="1777"/>
      <c r="H33" s="1777"/>
      <c r="I33" s="1777"/>
      <c r="J33" s="1777"/>
      <c r="K33" s="1777"/>
      <c r="L33" s="1777"/>
      <c r="M33" s="1777"/>
    </row>
    <row r="40" spans="3:13">
      <c r="J40" s="67"/>
    </row>
    <row r="49" spans="3:7">
      <c r="C49" s="64"/>
      <c r="D49" s="68" t="s">
        <v>1230</v>
      </c>
      <c r="E49" s="47"/>
      <c r="F49" s="47"/>
      <c r="G49" s="47"/>
    </row>
    <row r="50" spans="3:7">
      <c r="C50" s="64"/>
      <c r="D50" s="68" t="s">
        <v>1224</v>
      </c>
      <c r="E50" s="47"/>
      <c r="F50" s="47"/>
      <c r="G50" s="47"/>
    </row>
    <row r="51" spans="3:7">
      <c r="C51" s="64"/>
      <c r="D51" s="64"/>
      <c r="E51" s="47"/>
      <c r="F51" s="47"/>
      <c r="G51" s="47"/>
    </row>
    <row r="52" spans="3:7">
      <c r="C52" s="47"/>
      <c r="E52" s="47"/>
      <c r="F52" s="47"/>
      <c r="G52" s="47"/>
    </row>
    <row r="53" spans="3:7">
      <c r="C53" s="47"/>
      <c r="E53" s="47"/>
      <c r="F53" s="47"/>
      <c r="G53" s="47"/>
    </row>
    <row r="54" spans="3:7">
      <c r="C54" s="47"/>
      <c r="D54" s="69"/>
      <c r="E54" s="47"/>
      <c r="F54" s="47"/>
      <c r="G54" s="47"/>
    </row>
    <row r="55" spans="3:7">
      <c r="C55" s="47"/>
      <c r="D55" s="69"/>
      <c r="E55" s="47"/>
      <c r="F55" s="47"/>
      <c r="G55" s="47"/>
    </row>
    <row r="56" spans="3:7">
      <c r="D56" s="69"/>
    </row>
    <row r="57" spans="3:7">
      <c r="D57" s="69"/>
    </row>
    <row r="58" spans="3:7">
      <c r="D58" s="69"/>
    </row>
    <row r="59" spans="3:7">
      <c r="D59" s="69"/>
    </row>
  </sheetData>
  <sheetProtection algorithmName="SHA-512" hashValue="TPrGUwkB5aY2QeB8SSMuBkOKrh927Nzoxfy9ErAWbqdpDr+mRYy9xjef5AP5a9isLXWoPDJ012wAO9G14RD4rw==" saltValue="39TQdg0TiemY0tr63phLcw==" spinCount="100000" sheet="1" objects="1" scenarios="1"/>
  <mergeCells count="21">
    <mergeCell ref="D29:M29"/>
    <mergeCell ref="D30:M30"/>
    <mergeCell ref="D31:M31"/>
    <mergeCell ref="C25:E25"/>
    <mergeCell ref="L25:M25"/>
    <mergeCell ref="C33:M33"/>
    <mergeCell ref="L17:M17"/>
    <mergeCell ref="C2:M3"/>
    <mergeCell ref="C5:M11"/>
    <mergeCell ref="L14:M14"/>
    <mergeCell ref="L15:M15"/>
    <mergeCell ref="L16:M16"/>
    <mergeCell ref="L24:M24"/>
    <mergeCell ref="L18:M18"/>
    <mergeCell ref="L19:M19"/>
    <mergeCell ref="L20:M20"/>
    <mergeCell ref="L21:M21"/>
    <mergeCell ref="L22:M22"/>
    <mergeCell ref="L23:M23"/>
    <mergeCell ref="D27:M27"/>
    <mergeCell ref="D28:M28"/>
  </mergeCells>
  <phoneticPr fontId="118" type="noConversion"/>
  <pageMargins left="0.7" right="0.7" top="0.75" bottom="0.75" header="0.3" footer="0.3"/>
  <pageSetup scale="82" orientation="portrait" horizontalDpi="1200" verticalDpi="1200" r:id="rId1"/>
  <headerFooter>
    <oddFooter>&amp;R&amp;8Last Updated June 2025</oddFooter>
  </headerFooter>
  <ignoredErrors>
    <ignoredError sqref="G25 I25" emptyCellReference="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1000000}">
          <x14:formula1>
            <xm:f>'Data Validation'!$O$2:$O$3</xm:f>
          </x14:formula1>
          <xm:sqref>D15:D24</xm:sqref>
        </x14:dataValidation>
        <x14:dataValidation type="list" allowBlank="1" showInputMessage="1" xr:uid="{126CBF65-A045-4D5B-A986-6A455507711B}">
          <x14:formula1>
            <xm:f>'Data Validation'!$P$2:$P$7</xm:f>
          </x14:formula1>
          <xm:sqref>E15:E19 E23:E24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8F7D4"/>
    <pageSetUpPr fitToPage="1"/>
  </sheetPr>
  <dimension ref="A1:R12"/>
  <sheetViews>
    <sheetView zoomScaleNormal="100" workbookViewId="0">
      <selection activeCell="C5" sqref="H10:K10"/>
    </sheetView>
  </sheetViews>
  <sheetFormatPr defaultRowHeight="15"/>
  <cols>
    <col min="1" max="2" width="3.140625" style="50" customWidth="1"/>
    <col min="3" max="13" width="9.140625" style="50"/>
    <col min="14" max="15" width="6.7109375" style="50" customWidth="1"/>
    <col min="16" max="256" width="8.85546875" style="50"/>
    <col min="257" max="258" width="3.140625" style="50" customWidth="1"/>
    <col min="259" max="512" width="8.85546875" style="50"/>
    <col min="513" max="514" width="3.140625" style="50" customWidth="1"/>
    <col min="515" max="768" width="8.85546875" style="50"/>
    <col min="769" max="770" width="3.140625" style="50" customWidth="1"/>
    <col min="771" max="1024" width="8.85546875" style="50"/>
    <col min="1025" max="1026" width="3.140625" style="50" customWidth="1"/>
    <col min="1027" max="1280" width="8.85546875" style="50"/>
    <col min="1281" max="1282" width="3.140625" style="50" customWidth="1"/>
    <col min="1283" max="1536" width="8.85546875" style="50"/>
    <col min="1537" max="1538" width="3.140625" style="50" customWidth="1"/>
    <col min="1539" max="1792" width="8.85546875" style="50"/>
    <col min="1793" max="1794" width="3.140625" style="50" customWidth="1"/>
    <col min="1795" max="2048" width="8.85546875" style="50"/>
    <col min="2049" max="2050" width="3.140625" style="50" customWidth="1"/>
    <col min="2051" max="2304" width="8.85546875" style="50"/>
    <col min="2305" max="2306" width="3.140625" style="50" customWidth="1"/>
    <col min="2307" max="2560" width="8.85546875" style="50"/>
    <col min="2561" max="2562" width="3.140625" style="50" customWidth="1"/>
    <col min="2563" max="2816" width="8.85546875" style="50"/>
    <col min="2817" max="2818" width="3.140625" style="50" customWidth="1"/>
    <col min="2819" max="3072" width="8.85546875" style="50"/>
    <col min="3073" max="3074" width="3.140625" style="50" customWidth="1"/>
    <col min="3075" max="3328" width="8.85546875" style="50"/>
    <col min="3329" max="3330" width="3.140625" style="50" customWidth="1"/>
    <col min="3331" max="3584" width="8.85546875" style="50"/>
    <col min="3585" max="3586" width="3.140625" style="50" customWidth="1"/>
    <col min="3587" max="3840" width="8.85546875" style="50"/>
    <col min="3841" max="3842" width="3.140625" style="50" customWidth="1"/>
    <col min="3843" max="4096" width="8.85546875" style="50"/>
    <col min="4097" max="4098" width="3.140625" style="50" customWidth="1"/>
    <col min="4099" max="4352" width="8.85546875" style="50"/>
    <col min="4353" max="4354" width="3.140625" style="50" customWidth="1"/>
    <col min="4355" max="4608" width="8.85546875" style="50"/>
    <col min="4609" max="4610" width="3.140625" style="50" customWidth="1"/>
    <col min="4611" max="4864" width="8.85546875" style="50"/>
    <col min="4865" max="4866" width="3.140625" style="50" customWidth="1"/>
    <col min="4867" max="5120" width="8.85546875" style="50"/>
    <col min="5121" max="5122" width="3.140625" style="50" customWidth="1"/>
    <col min="5123" max="5376" width="8.85546875" style="50"/>
    <col min="5377" max="5378" width="3.140625" style="50" customWidth="1"/>
    <col min="5379" max="5632" width="8.85546875" style="50"/>
    <col min="5633" max="5634" width="3.140625" style="50" customWidth="1"/>
    <col min="5635" max="5888" width="8.85546875" style="50"/>
    <col min="5889" max="5890" width="3.140625" style="50" customWidth="1"/>
    <col min="5891" max="6144" width="8.85546875" style="50"/>
    <col min="6145" max="6146" width="3.140625" style="50" customWidth="1"/>
    <col min="6147" max="6400" width="8.85546875" style="50"/>
    <col min="6401" max="6402" width="3.140625" style="50" customWidth="1"/>
    <col min="6403" max="6656" width="8.85546875" style="50"/>
    <col min="6657" max="6658" width="3.140625" style="50" customWidth="1"/>
    <col min="6659" max="6912" width="8.85546875" style="50"/>
    <col min="6913" max="6914" width="3.140625" style="50" customWidth="1"/>
    <col min="6915" max="7168" width="8.85546875" style="50"/>
    <col min="7169" max="7170" width="3.140625" style="50" customWidth="1"/>
    <col min="7171" max="7424" width="8.85546875" style="50"/>
    <col min="7425" max="7426" width="3.140625" style="50" customWidth="1"/>
    <col min="7427" max="7680" width="8.85546875" style="50"/>
    <col min="7681" max="7682" width="3.140625" style="50" customWidth="1"/>
    <col min="7683" max="7936" width="8.85546875" style="50"/>
    <col min="7937" max="7938" width="3.140625" style="50" customWidth="1"/>
    <col min="7939" max="8192" width="8.85546875" style="50"/>
    <col min="8193" max="8194" width="3.140625" style="50" customWidth="1"/>
    <col min="8195" max="8448" width="8.85546875" style="50"/>
    <col min="8449" max="8450" width="3.140625" style="50" customWidth="1"/>
    <col min="8451" max="8704" width="8.85546875" style="50"/>
    <col min="8705" max="8706" width="3.140625" style="50" customWidth="1"/>
    <col min="8707" max="8960" width="8.85546875" style="50"/>
    <col min="8961" max="8962" width="3.140625" style="50" customWidth="1"/>
    <col min="8963" max="9216" width="8.85546875" style="50"/>
    <col min="9217" max="9218" width="3.140625" style="50" customWidth="1"/>
    <col min="9219" max="9472" width="8.85546875" style="50"/>
    <col min="9473" max="9474" width="3.140625" style="50" customWidth="1"/>
    <col min="9475" max="9728" width="8.85546875" style="50"/>
    <col min="9729" max="9730" width="3.140625" style="50" customWidth="1"/>
    <col min="9731" max="9984" width="8.85546875" style="50"/>
    <col min="9985" max="9986" width="3.140625" style="50" customWidth="1"/>
    <col min="9987" max="10240" width="8.85546875" style="50"/>
    <col min="10241" max="10242" width="3.140625" style="50" customWidth="1"/>
    <col min="10243" max="10496" width="8.85546875" style="50"/>
    <col min="10497" max="10498" width="3.140625" style="50" customWidth="1"/>
    <col min="10499" max="10752" width="8.85546875" style="50"/>
    <col min="10753" max="10754" width="3.140625" style="50" customWidth="1"/>
    <col min="10755" max="11008" width="8.85546875" style="50"/>
    <col min="11009" max="11010" width="3.140625" style="50" customWidth="1"/>
    <col min="11011" max="11264" width="8.85546875" style="50"/>
    <col min="11265" max="11266" width="3.140625" style="50" customWidth="1"/>
    <col min="11267" max="11520" width="8.85546875" style="50"/>
    <col min="11521" max="11522" width="3.140625" style="50" customWidth="1"/>
    <col min="11523" max="11776" width="8.85546875" style="50"/>
    <col min="11777" max="11778" width="3.140625" style="50" customWidth="1"/>
    <col min="11779" max="12032" width="8.85546875" style="50"/>
    <col min="12033" max="12034" width="3.140625" style="50" customWidth="1"/>
    <col min="12035" max="12288" width="8.85546875" style="50"/>
    <col min="12289" max="12290" width="3.140625" style="50" customWidth="1"/>
    <col min="12291" max="12544" width="8.85546875" style="50"/>
    <col min="12545" max="12546" width="3.140625" style="50" customWidth="1"/>
    <col min="12547" max="12800" width="8.85546875" style="50"/>
    <col min="12801" max="12802" width="3.140625" style="50" customWidth="1"/>
    <col min="12803" max="13056" width="8.85546875" style="50"/>
    <col min="13057" max="13058" width="3.140625" style="50" customWidth="1"/>
    <col min="13059" max="13312" width="8.85546875" style="50"/>
    <col min="13313" max="13314" width="3.140625" style="50" customWidth="1"/>
    <col min="13315" max="13568" width="8.85546875" style="50"/>
    <col min="13569" max="13570" width="3.140625" style="50" customWidth="1"/>
    <col min="13571" max="13824" width="8.85546875" style="50"/>
    <col min="13825" max="13826" width="3.140625" style="50" customWidth="1"/>
    <col min="13827" max="14080" width="8.85546875" style="50"/>
    <col min="14081" max="14082" width="3.140625" style="50" customWidth="1"/>
    <col min="14083" max="14336" width="8.85546875" style="50"/>
    <col min="14337" max="14338" width="3.140625" style="50" customWidth="1"/>
    <col min="14339" max="14592" width="8.85546875" style="50"/>
    <col min="14593" max="14594" width="3.140625" style="50" customWidth="1"/>
    <col min="14595" max="14848" width="8.85546875" style="50"/>
    <col min="14849" max="14850" width="3.140625" style="50" customWidth="1"/>
    <col min="14851" max="15104" width="8.85546875" style="50"/>
    <col min="15105" max="15106" width="3.140625" style="50" customWidth="1"/>
    <col min="15107" max="15360" width="8.85546875" style="50"/>
    <col min="15361" max="15362" width="3.140625" style="50" customWidth="1"/>
    <col min="15363" max="15616" width="8.85546875" style="50"/>
    <col min="15617" max="15618" width="3.140625" style="50" customWidth="1"/>
    <col min="15619" max="15872" width="8.85546875" style="50"/>
    <col min="15873" max="15874" width="3.140625" style="50" customWidth="1"/>
    <col min="15875" max="16128" width="8.85546875" style="50"/>
    <col min="16129" max="16130" width="3.140625" style="50" customWidth="1"/>
    <col min="16131" max="16384" width="8.85546875" style="50"/>
  </cols>
  <sheetData>
    <row r="1" spans="1:18" ht="6.75" customHeight="1" thickBot="1">
      <c r="N1" s="55"/>
      <c r="O1" s="55"/>
      <c r="P1" s="55"/>
      <c r="Q1" s="55"/>
      <c r="R1" s="55"/>
    </row>
    <row r="2" spans="1:18" ht="24.75" customHeight="1" thickBot="1">
      <c r="C2" s="1794" t="s">
        <v>1231</v>
      </c>
      <c r="D2" s="1795"/>
      <c r="E2" s="1795"/>
      <c r="F2" s="1795"/>
      <c r="G2" s="1795"/>
      <c r="H2" s="1795"/>
      <c r="I2" s="1795"/>
      <c r="J2" s="1795"/>
      <c r="K2" s="1795"/>
      <c r="L2" s="1795"/>
      <c r="M2" s="1796"/>
      <c r="N2" s="70"/>
      <c r="O2" s="70"/>
      <c r="P2" s="70"/>
      <c r="Q2" s="70"/>
      <c r="R2" s="70"/>
    </row>
    <row r="3" spans="1:18" s="49" customFormat="1" ht="15.75" customHeight="1">
      <c r="A3" s="71"/>
      <c r="B3" s="71"/>
      <c r="C3" s="72"/>
      <c r="D3" s="72"/>
      <c r="E3" s="72"/>
      <c r="F3" s="72"/>
      <c r="G3" s="72"/>
      <c r="H3" s="72"/>
      <c r="I3" s="72"/>
      <c r="J3" s="72"/>
      <c r="K3" s="72"/>
      <c r="L3" s="72"/>
      <c r="M3" s="72"/>
      <c r="N3" s="72"/>
      <c r="O3" s="72"/>
      <c r="P3" s="72"/>
      <c r="Q3" s="72"/>
      <c r="R3" s="72"/>
    </row>
    <row r="4" spans="1:18">
      <c r="A4" s="55"/>
      <c r="B4" s="55"/>
      <c r="C4" s="55"/>
      <c r="D4" s="55"/>
      <c r="E4" s="55"/>
      <c r="F4" s="55"/>
      <c r="G4" s="55"/>
      <c r="H4" s="55"/>
      <c r="I4" s="55"/>
      <c r="J4" s="55"/>
      <c r="K4" s="55"/>
      <c r="L4" s="55"/>
      <c r="M4" s="55"/>
      <c r="N4" s="55"/>
      <c r="O4" s="55"/>
      <c r="P4" s="55"/>
      <c r="Q4" s="55"/>
      <c r="R4" s="55"/>
    </row>
    <row r="5" spans="1:18">
      <c r="A5" s="55"/>
      <c r="B5" s="55"/>
      <c r="C5" s="55"/>
      <c r="D5" s="1797" t="s">
        <v>1661</v>
      </c>
      <c r="E5" s="1798"/>
      <c r="F5" s="1798"/>
      <c r="G5" s="1798"/>
      <c r="H5" s="1798"/>
      <c r="I5" s="1798"/>
      <c r="J5" s="1798"/>
      <c r="K5" s="1798"/>
      <c r="L5" s="1798"/>
      <c r="M5" s="55"/>
      <c r="N5" s="55"/>
      <c r="O5" s="55"/>
      <c r="P5" s="55"/>
      <c r="Q5" s="55"/>
      <c r="R5" s="55"/>
    </row>
    <row r="6" spans="1:18">
      <c r="A6" s="55"/>
      <c r="B6" s="55"/>
      <c r="C6" s="55"/>
      <c r="D6" s="1798"/>
      <c r="E6" s="1798"/>
      <c r="F6" s="1798"/>
      <c r="G6" s="1798"/>
      <c r="H6" s="1798"/>
      <c r="I6" s="1798"/>
      <c r="J6" s="1798"/>
      <c r="K6" s="1798"/>
      <c r="L6" s="1798"/>
      <c r="M6" s="55"/>
      <c r="N6" s="1224"/>
    </row>
    <row r="7" spans="1:18">
      <c r="A7" s="55"/>
      <c r="B7" s="55"/>
      <c r="C7" s="55"/>
      <c r="D7" s="1798"/>
      <c r="E7" s="1798"/>
      <c r="F7" s="1798"/>
      <c r="G7" s="1798"/>
      <c r="H7" s="1798"/>
      <c r="I7" s="1798"/>
      <c r="J7" s="1798"/>
      <c r="K7" s="1798"/>
      <c r="L7" s="1798"/>
      <c r="M7" s="55"/>
      <c r="N7" s="1224"/>
    </row>
    <row r="8" spans="1:18">
      <c r="A8" s="55"/>
      <c r="B8" s="55"/>
      <c r="C8" s="55"/>
      <c r="D8" s="1798"/>
      <c r="E8" s="1798"/>
      <c r="F8" s="1798"/>
      <c r="G8" s="1798"/>
      <c r="H8" s="1798"/>
      <c r="I8" s="1798"/>
      <c r="J8" s="1798"/>
      <c r="K8" s="1798"/>
      <c r="L8" s="1798"/>
      <c r="M8" s="55"/>
      <c r="N8" s="1224"/>
    </row>
    <row r="9" spans="1:18">
      <c r="A9" s="55"/>
      <c r="B9" s="55"/>
      <c r="C9" s="55"/>
      <c r="D9" s="1798"/>
      <c r="E9" s="1798"/>
      <c r="F9" s="1798"/>
      <c r="G9" s="1798"/>
      <c r="H9" s="1798"/>
      <c r="I9" s="1798"/>
      <c r="J9" s="1798"/>
      <c r="K9" s="1798"/>
      <c r="L9" s="1798"/>
      <c r="M9" s="55"/>
      <c r="N9" s="1224"/>
    </row>
    <row r="10" spans="1:18">
      <c r="A10" s="55"/>
      <c r="B10" s="55"/>
      <c r="C10" s="55"/>
      <c r="D10" s="1798"/>
      <c r="E10" s="1798"/>
      <c r="F10" s="1798"/>
      <c r="G10" s="1798"/>
      <c r="H10" s="1798"/>
      <c r="I10" s="1798"/>
      <c r="J10" s="1798"/>
      <c r="K10" s="1798"/>
      <c r="L10" s="1798"/>
      <c r="M10" s="55"/>
      <c r="N10" s="1224"/>
    </row>
    <row r="11" spans="1:18">
      <c r="A11" s="55"/>
      <c r="B11" s="55"/>
      <c r="C11" s="55"/>
      <c r="D11" s="1798"/>
      <c r="E11" s="1798"/>
      <c r="F11" s="1798"/>
      <c r="G11" s="1798"/>
      <c r="H11" s="1798"/>
      <c r="I11" s="1798"/>
      <c r="J11" s="1798"/>
      <c r="K11" s="1798"/>
      <c r="L11" s="1798"/>
      <c r="M11" s="55"/>
      <c r="N11" s="1224"/>
    </row>
    <row r="12" spans="1:18">
      <c r="A12" s="55"/>
      <c r="B12" s="55"/>
      <c r="C12" s="55"/>
      <c r="D12" s="1798"/>
      <c r="E12" s="1798"/>
      <c r="F12" s="1798"/>
      <c r="G12" s="1798"/>
      <c r="H12" s="1798"/>
      <c r="I12" s="1798"/>
      <c r="J12" s="1798"/>
      <c r="K12" s="1798"/>
      <c r="L12" s="1798"/>
      <c r="M12" s="55"/>
      <c r="N12" s="1224"/>
    </row>
  </sheetData>
  <sheetProtection algorithmName="SHA-512" hashValue="8T7mzjtA4oUtyNHGu1vwJIL/T6G0b4nBnZEx4xxU6CDqez0B/G0j9/+OeG0XKDl1q8S7nGsApWL9Vk3f1mwIOg==" saltValue="kOmZgbEESTRlue2ygevoMg==" spinCount="100000" sheet="1" objects="1" scenarios="1"/>
  <mergeCells count="2">
    <mergeCell ref="C2:M2"/>
    <mergeCell ref="D5:L12"/>
  </mergeCells>
  <pageMargins left="0.7" right="0.7" top="0.75" bottom="0.75" header="0.3" footer="0.3"/>
  <pageSetup scale="79" fitToHeight="0" orientation="portrait" horizontalDpi="1200" verticalDpi="1200" r:id="rId1"/>
  <headerFooter>
    <oddFooter>&amp;R&amp;8Last Updated June 2025</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8F7D4"/>
    <pageSetUpPr fitToPage="1"/>
  </sheetPr>
  <dimension ref="A1:AE136"/>
  <sheetViews>
    <sheetView zoomScaleNormal="100" workbookViewId="0">
      <selection activeCell="C5" sqref="H10:K10"/>
    </sheetView>
  </sheetViews>
  <sheetFormatPr defaultColWidth="9.140625" defaultRowHeight="12.75"/>
  <cols>
    <col min="1" max="7" width="13.7109375" style="73" customWidth="1"/>
    <col min="8" max="8" width="10.5703125" style="73" customWidth="1"/>
    <col min="9" max="10" width="10.7109375" style="73" customWidth="1"/>
    <col min="11" max="11" width="9.5703125" style="73" hidden="1" customWidth="1"/>
    <col min="12" max="12" width="8.140625" style="73" hidden="1" customWidth="1"/>
    <col min="13" max="13" width="10.7109375" style="73" customWidth="1"/>
    <col min="14" max="14" width="8.140625" style="73" customWidth="1"/>
    <col min="15" max="15" width="10.7109375" style="73" customWidth="1"/>
    <col min="16" max="16" width="13.85546875" style="73" customWidth="1"/>
    <col min="17" max="17" width="3.42578125" style="73" customWidth="1"/>
    <col min="18" max="18" width="13.42578125" style="73" customWidth="1"/>
    <col min="19" max="19" width="9.42578125" style="73" customWidth="1"/>
    <col min="20" max="20" width="10.7109375" style="73" customWidth="1"/>
    <col min="21" max="26" width="6.7109375" style="73" customWidth="1"/>
    <col min="27" max="28" width="11" style="73" customWidth="1"/>
    <col min="29" max="30" width="4.42578125" style="73" customWidth="1"/>
    <col min="31" max="16384" width="9.140625" style="73"/>
  </cols>
  <sheetData>
    <row r="1" spans="1:28" s="1224" customFormat="1" ht="15" customHeight="1">
      <c r="A1" s="1455" t="s">
        <v>1895</v>
      </c>
      <c r="B1" s="1455"/>
      <c r="C1" s="1455"/>
      <c r="D1" s="1455"/>
      <c r="E1" s="1455"/>
      <c r="F1" s="1455"/>
      <c r="G1" s="1455"/>
      <c r="H1" s="1455"/>
      <c r="I1" s="1455"/>
      <c r="J1" s="1455"/>
      <c r="K1" s="1455"/>
      <c r="L1" s="1455"/>
      <c r="M1" s="1455"/>
      <c r="N1" s="1455"/>
      <c r="O1" s="1455"/>
      <c r="P1" s="1455"/>
    </row>
    <row r="2" spans="1:28" s="1224" customFormat="1" ht="15" customHeight="1">
      <c r="A2" s="1455"/>
      <c r="B2" s="1455"/>
      <c r="C2" s="1455"/>
      <c r="D2" s="1455"/>
      <c r="E2" s="1455"/>
      <c r="F2" s="1455"/>
      <c r="G2" s="1455"/>
      <c r="H2" s="1455"/>
      <c r="I2" s="1455"/>
      <c r="J2" s="1455"/>
      <c r="K2" s="1455"/>
      <c r="L2" s="1455"/>
      <c r="M2" s="1455"/>
      <c r="N2" s="1455"/>
      <c r="O2" s="1455"/>
      <c r="P2" s="1455"/>
    </row>
    <row r="3" spans="1:28" ht="23.25" customHeight="1">
      <c r="A3" s="1246" t="s">
        <v>1232</v>
      </c>
      <c r="C3" s="1456" t="str">
        <f>IF('Rent Request'!$H$18="","",'Rent Request'!$H$18)</f>
        <v/>
      </c>
      <c r="D3" s="1456"/>
      <c r="E3" s="1456"/>
      <c r="F3" s="1456"/>
      <c r="G3" s="1456"/>
      <c r="H3" s="1240"/>
      <c r="I3" s="1240"/>
      <c r="J3" s="1240"/>
      <c r="K3" s="1240"/>
      <c r="L3" s="1240"/>
      <c r="M3" s="1240"/>
      <c r="N3" s="1457"/>
      <c r="O3" s="1457"/>
      <c r="P3" s="1457"/>
      <c r="Q3" s="94"/>
    </row>
    <row r="4" spans="1:28" ht="15.6" customHeight="1">
      <c r="A4" s="1458" t="s">
        <v>1894</v>
      </c>
      <c r="B4" s="1458"/>
      <c r="C4" s="1308" t="str">
        <f>IF('Rent Request'!$H$10="","",'Rent Request'!$H$10)</f>
        <v/>
      </c>
      <c r="D4" s="1302" t="str">
        <f>IF('Rent Request'!$P$10="","",'Rent Request'!$P$10)</f>
        <v/>
      </c>
      <c r="F4" s="1308" t="str">
        <f>IF('Rent Request'!$H$12="","",'Rent Request'!$H$12)</f>
        <v/>
      </c>
      <c r="G4" s="1302" t="str">
        <f>IF('Rent Request'!$P$12="","",'Rent Request'!$P$12)</f>
        <v/>
      </c>
      <c r="H4" s="1240"/>
      <c r="I4" s="1240"/>
      <c r="J4" s="1240"/>
      <c r="K4" s="1240"/>
      <c r="L4" s="1240"/>
      <c r="M4" s="1240"/>
      <c r="N4" s="1457"/>
      <c r="O4" s="1457"/>
      <c r="P4" s="1457"/>
      <c r="Q4" s="94"/>
    </row>
    <row r="5" spans="1:28" ht="15.6" customHeight="1">
      <c r="A5" s="1459"/>
      <c r="B5" s="1459"/>
      <c r="C5" s="1308" t="str">
        <f>IF('Rent Request'!$H$14="","",'Rent Request'!$H$14)</f>
        <v/>
      </c>
      <c r="D5" s="1303" t="str">
        <f>IF('Rent Request'!$P$14="","",'Rent Request'!$P$14)</f>
        <v/>
      </c>
      <c r="F5" s="1309" t="str">
        <f>IF('Rent Request'!$H$16="","",'Rent Request'!$H$16)</f>
        <v/>
      </c>
      <c r="G5" s="1303" t="str">
        <f>IF('Rent Request'!$P$16="","",'Rent Request'!$P$16)</f>
        <v/>
      </c>
      <c r="H5" s="1242"/>
      <c r="K5" s="1241"/>
      <c r="L5" s="1241"/>
      <c r="M5" s="1240"/>
      <c r="N5" s="1457"/>
      <c r="O5" s="1457"/>
      <c r="P5" s="1457"/>
      <c r="Q5" s="94"/>
    </row>
    <row r="6" spans="1:28" ht="49.15" customHeight="1">
      <c r="A6" s="1435" t="s">
        <v>1896</v>
      </c>
      <c r="B6" s="1436"/>
      <c r="C6" s="1436"/>
      <c r="D6" s="1436"/>
      <c r="E6" s="1436"/>
      <c r="F6" s="1436"/>
      <c r="G6" s="1436"/>
      <c r="H6" s="1436"/>
      <c r="I6" s="1436"/>
      <c r="J6" s="1436"/>
      <c r="K6" s="1436"/>
      <c r="L6" s="1436"/>
      <c r="M6" s="1436"/>
      <c r="N6" s="1436"/>
      <c r="O6" s="1436"/>
      <c r="P6" s="1437"/>
    </row>
    <row r="7" spans="1:28" ht="12.75" customHeight="1">
      <c r="A7" s="872"/>
      <c r="B7" s="1802" t="s">
        <v>1864</v>
      </c>
      <c r="C7" s="1803"/>
      <c r="D7" s="1804"/>
      <c r="E7" s="1234"/>
      <c r="F7" s="1235"/>
      <c r="G7" s="1235"/>
      <c r="H7" s="1235"/>
      <c r="I7" s="1235"/>
      <c r="J7" s="1235"/>
      <c r="K7" s="1235"/>
      <c r="L7" s="1235"/>
      <c r="M7" s="1235"/>
      <c r="N7" s="1235"/>
      <c r="O7" s="1235"/>
      <c r="P7" s="1235"/>
      <c r="R7" s="1807" t="s">
        <v>1233</v>
      </c>
      <c r="S7" s="1807"/>
      <c r="T7" s="1807"/>
      <c r="U7" s="1807"/>
      <c r="V7" s="1807"/>
      <c r="W7" s="1807"/>
      <c r="X7" s="1807"/>
      <c r="Y7" s="1807"/>
      <c r="Z7" s="1807"/>
      <c r="AA7" s="1807"/>
      <c r="AB7" s="1807"/>
    </row>
    <row r="8" spans="1:28" ht="55.9" customHeight="1" thickBot="1">
      <c r="A8" s="1256" t="s">
        <v>1880</v>
      </c>
      <c r="B8" s="1257" t="s">
        <v>1865</v>
      </c>
      <c r="C8" s="1257" t="s">
        <v>1310</v>
      </c>
      <c r="D8" s="1257" t="s">
        <v>6</v>
      </c>
      <c r="E8" s="1258" t="s">
        <v>1237</v>
      </c>
      <c r="F8" s="1258" t="s">
        <v>1881</v>
      </c>
      <c r="G8" s="1243" t="s">
        <v>1871</v>
      </c>
      <c r="H8" s="1243" t="s">
        <v>1890</v>
      </c>
      <c r="I8" s="1243" t="s">
        <v>1234</v>
      </c>
      <c r="J8" s="1243" t="s">
        <v>1235</v>
      </c>
      <c r="K8" s="1243" t="s">
        <v>1238</v>
      </c>
      <c r="L8" s="1243" t="s">
        <v>1239</v>
      </c>
      <c r="M8" s="1243" t="s">
        <v>1240</v>
      </c>
      <c r="N8" s="1243" t="s">
        <v>1241</v>
      </c>
      <c r="O8" s="1243" t="s">
        <v>1891</v>
      </c>
      <c r="P8" s="567" t="s">
        <v>1892</v>
      </c>
      <c r="R8" s="60" t="s">
        <v>1198</v>
      </c>
      <c r="S8" s="60" t="s">
        <v>1199</v>
      </c>
      <c r="T8" s="61" t="s">
        <v>1200</v>
      </c>
      <c r="U8" s="60">
        <v>0</v>
      </c>
      <c r="V8" s="60">
        <v>1</v>
      </c>
      <c r="W8" s="60">
        <v>2</v>
      </c>
      <c r="X8" s="60">
        <v>3</v>
      </c>
      <c r="Y8" s="60">
        <v>4</v>
      </c>
      <c r="Z8" s="60">
        <v>5</v>
      </c>
      <c r="AA8" s="1453" t="s">
        <v>1207</v>
      </c>
      <c r="AB8" s="1454"/>
    </row>
    <row r="9" spans="1:28" ht="15" customHeight="1">
      <c r="A9" s="63"/>
      <c r="B9" s="63"/>
      <c r="C9" s="63"/>
      <c r="D9" s="63"/>
      <c r="E9" s="63"/>
      <c r="F9" s="63"/>
      <c r="G9" s="63"/>
      <c r="H9" s="1261"/>
      <c r="I9" s="1261"/>
      <c r="J9" s="1313"/>
      <c r="K9" s="1262"/>
      <c r="L9" s="1263"/>
      <c r="M9" s="1264"/>
      <c r="N9" s="1264" t="str">
        <f t="shared" ref="N9:N12" si="0">IF(I9="","",ROUNDUP(LOOKUP(I9,$U$8:$Z$8,$U$19:$Z$19),0))</f>
        <v/>
      </c>
      <c r="O9" s="1264"/>
      <c r="P9" s="88">
        <f t="shared" ref="P9:P55" si="1">+O9*H9</f>
        <v>0</v>
      </c>
      <c r="R9" s="62" t="s">
        <v>1208</v>
      </c>
      <c r="S9" s="87" t="str">
        <f>IF('Exhibit 1 (UA)'!$D$15="","",'Exhibit 1 (UA)'!$D$15)</f>
        <v/>
      </c>
      <c r="T9" s="87" t="str">
        <f>IF('Exhibit 1 (UA)'!$E$15="","",'Exhibit 1 (UA)'!$E$15)</f>
        <v/>
      </c>
      <c r="U9" s="87" t="str">
        <f>IF('Exhibit 1 (UA)'!$F$15="","",'Exhibit 1 (UA)'!$F$15)</f>
        <v/>
      </c>
      <c r="V9" s="87" t="str">
        <f>IF('Exhibit 1 (UA)'!$G$15="","",'Exhibit 1 (UA)'!$G$15)</f>
        <v/>
      </c>
      <c r="W9" s="87" t="str">
        <f>IF('Exhibit 1 (UA)'!$H$15="","",'Exhibit 1 (UA)'!$H$15)</f>
        <v/>
      </c>
      <c r="X9" s="87" t="str">
        <f>IF('Exhibit 1 (UA)'!$I$15="","",'Exhibit 1 (UA)'!$I$15)</f>
        <v/>
      </c>
      <c r="Y9" s="87" t="str">
        <f>IF('Exhibit 1 (UA)'!$J$15="","",'Exhibit 1 (UA)'!$J$15)</f>
        <v/>
      </c>
      <c r="Z9" s="87" t="str">
        <f>IF('Exhibit 1 (UA)'!$K$15="","",'Exhibit 1 (UA)'!$K$15)</f>
        <v/>
      </c>
      <c r="AA9" s="1805" t="str">
        <f>IF('Exhibit 1 (UA)'!L15="","",'Exhibit 1 (UA)'!L15)</f>
        <v/>
      </c>
      <c r="AB9" s="1806"/>
    </row>
    <row r="10" spans="1:28" ht="15" customHeight="1">
      <c r="A10" s="63"/>
      <c r="B10" s="63"/>
      <c r="C10" s="63"/>
      <c r="D10" s="63"/>
      <c r="E10" s="63"/>
      <c r="F10" s="63"/>
      <c r="G10" s="63"/>
      <c r="H10" s="1259"/>
      <c r="I10" s="1259"/>
      <c r="J10" s="1314"/>
      <c r="K10" s="1249"/>
      <c r="L10" s="1250"/>
      <c r="M10" s="1260"/>
      <c r="N10" s="1264" t="str">
        <f t="shared" si="0"/>
        <v/>
      </c>
      <c r="O10" s="1260"/>
      <c r="P10" s="89">
        <f t="shared" si="1"/>
        <v>0</v>
      </c>
      <c r="R10" s="62" t="s">
        <v>1211</v>
      </c>
      <c r="S10" s="87" t="str">
        <f>IF('Exhibit 1 (UA)'!$D$16="","",'Exhibit 1 (UA)'!$D$16)</f>
        <v/>
      </c>
      <c r="T10" s="87" t="str">
        <f>IF('Exhibit 1 (UA)'!$E$16="","",'Exhibit 1 (UA)'!$E$16)</f>
        <v/>
      </c>
      <c r="U10" s="87" t="str">
        <f>IF('Exhibit 1 (UA)'!$F$16="","",'Exhibit 1 (UA)'!$F$16)</f>
        <v/>
      </c>
      <c r="V10" s="87" t="str">
        <f>IF('Exhibit 1 (UA)'!$G$16="","",'Exhibit 1 (UA)'!$G$16)</f>
        <v/>
      </c>
      <c r="W10" s="87" t="str">
        <f>IF('Exhibit 1 (UA)'!$H$16="","",'Exhibit 1 (UA)'!$H$16)</f>
        <v/>
      </c>
      <c r="X10" s="87" t="str">
        <f>IF('Exhibit 1 (UA)'!$I$16="","",'Exhibit 1 (UA)'!$I$16)</f>
        <v/>
      </c>
      <c r="Y10" s="87" t="str">
        <f>IF('Exhibit 1 (UA)'!$J$16="","",'Exhibit 1 (UA)'!$J$16)</f>
        <v/>
      </c>
      <c r="Z10" s="87" t="str">
        <f>IF('Exhibit 1 (UA)'!$K$16="","",'Exhibit 1 (UA)'!$K$16)</f>
        <v/>
      </c>
      <c r="AA10" s="1805" t="str">
        <f>IF('Exhibit 1 (UA)'!L16="","",'Exhibit 1 (UA)'!L16)</f>
        <v/>
      </c>
      <c r="AB10" s="1806"/>
    </row>
    <row r="11" spans="1:28" ht="15" customHeight="1">
      <c r="A11" s="63"/>
      <c r="B11" s="63"/>
      <c r="C11" s="63"/>
      <c r="D11" s="63"/>
      <c r="E11" s="63"/>
      <c r="F11" s="63"/>
      <c r="G11" s="63"/>
      <c r="H11" s="1259"/>
      <c r="I11" s="1259"/>
      <c r="J11" s="1314"/>
      <c r="K11" s="1249"/>
      <c r="L11" s="1250"/>
      <c r="M11" s="1260"/>
      <c r="N11" s="1264" t="str">
        <f t="shared" si="0"/>
        <v/>
      </c>
      <c r="O11" s="1260"/>
      <c r="P11" s="89">
        <f t="shared" si="1"/>
        <v>0</v>
      </c>
      <c r="R11" s="62" t="s">
        <v>1214</v>
      </c>
      <c r="S11" s="87" t="str">
        <f>IF('Exhibit 1 (UA)'!$D$17="","",'Exhibit 1 (UA)'!$D$17)</f>
        <v/>
      </c>
      <c r="T11" s="87" t="str">
        <f>IF('Exhibit 1 (UA)'!$E$17="","",'Exhibit 1 (UA)'!$E$17)</f>
        <v/>
      </c>
      <c r="U11" s="87" t="str">
        <f>IF('Exhibit 1 (UA)'!$F$17="","",'Exhibit 1 (UA)'!$F$17)</f>
        <v/>
      </c>
      <c r="V11" s="87" t="str">
        <f>IF('Exhibit 1 (UA)'!$G$17="","",'Exhibit 1 (UA)'!$G$17)</f>
        <v/>
      </c>
      <c r="W11" s="87" t="str">
        <f>IF('Exhibit 1 (UA)'!$H$17="","",'Exhibit 1 (UA)'!$H$17)</f>
        <v/>
      </c>
      <c r="X11" s="87" t="str">
        <f>IF('Exhibit 1 (UA)'!$I$17="","",'Exhibit 1 (UA)'!$I$17)</f>
        <v/>
      </c>
      <c r="Y11" s="87" t="str">
        <f>IF('Exhibit 1 (UA)'!$J$17="","",'Exhibit 1 (UA)'!$J$17)</f>
        <v/>
      </c>
      <c r="Z11" s="87" t="str">
        <f>IF('Exhibit 1 (UA)'!$K$17="","",'Exhibit 1 (UA)'!$K$17)</f>
        <v/>
      </c>
      <c r="AA11" s="1805" t="str">
        <f>IF('Exhibit 1 (UA)'!L17="","",'Exhibit 1 (UA)'!L17)</f>
        <v/>
      </c>
      <c r="AB11" s="1806"/>
    </row>
    <row r="12" spans="1:28" ht="15" customHeight="1">
      <c r="A12" s="63"/>
      <c r="B12" s="63"/>
      <c r="C12" s="63"/>
      <c r="D12" s="63"/>
      <c r="E12" s="63"/>
      <c r="F12" s="63"/>
      <c r="G12" s="63"/>
      <c r="H12" s="1259"/>
      <c r="I12" s="1259"/>
      <c r="J12" s="1314"/>
      <c r="K12" s="1249"/>
      <c r="L12" s="1250"/>
      <c r="M12" s="1260"/>
      <c r="N12" s="1264" t="str">
        <f t="shared" si="0"/>
        <v/>
      </c>
      <c r="O12" s="1260"/>
      <c r="P12" s="89">
        <f t="shared" si="1"/>
        <v>0</v>
      </c>
      <c r="R12" s="62" t="s">
        <v>1216</v>
      </c>
      <c r="S12" s="87" t="str">
        <f>IF('Exhibit 1 (UA)'!$D$18="","",'Exhibit 1 (UA)'!$D$18)</f>
        <v/>
      </c>
      <c r="T12" s="87" t="str">
        <f>IF('Exhibit 1 (UA)'!$E$18="","",'Exhibit 1 (UA)'!$E$18)</f>
        <v/>
      </c>
      <c r="U12" s="87" t="str">
        <f>IF('Exhibit 1 (UA)'!$F$18="","",'Exhibit 1 (UA)'!$F$18)</f>
        <v/>
      </c>
      <c r="V12" s="87" t="str">
        <f>IF('Exhibit 1 (UA)'!$G$18="","",'Exhibit 1 (UA)'!$G$18)</f>
        <v/>
      </c>
      <c r="W12" s="87" t="str">
        <f>IF('Exhibit 1 (UA)'!$H$18="","",'Exhibit 1 (UA)'!$H$18)</f>
        <v/>
      </c>
      <c r="X12" s="87" t="str">
        <f>IF('Exhibit 1 (UA)'!$I$18="","",'Exhibit 1 (UA)'!$I$18)</f>
        <v/>
      </c>
      <c r="Y12" s="87" t="str">
        <f>IF('Exhibit 1 (UA)'!$J$18="","",'Exhibit 1 (UA)'!$J$18)</f>
        <v/>
      </c>
      <c r="Z12" s="87" t="str">
        <f>IF('Exhibit 1 (UA)'!$K$18="","",'Exhibit 1 (UA)'!$K$18)</f>
        <v/>
      </c>
      <c r="AA12" s="1805" t="str">
        <f>IF('Exhibit 1 (UA)'!L18="","",'Exhibit 1 (UA)'!L18)</f>
        <v/>
      </c>
      <c r="AB12" s="1806"/>
    </row>
    <row r="13" spans="1:28" ht="15" customHeight="1">
      <c r="A13" s="63"/>
      <c r="B13" s="63"/>
      <c r="C13" s="63"/>
      <c r="D13" s="63"/>
      <c r="E13" s="63"/>
      <c r="F13" s="63"/>
      <c r="G13" s="63"/>
      <c r="H13" s="1259"/>
      <c r="I13" s="1259"/>
      <c r="J13" s="1314"/>
      <c r="K13" s="1249"/>
      <c r="L13" s="1250"/>
      <c r="M13" s="1260"/>
      <c r="N13" s="1264" t="str">
        <f t="shared" ref="N13:N55" si="2">IF(I13="","",ROUNDUP(LOOKUP(I13,$U$8:$Z$8,$U$19:$Z$19),0))</f>
        <v/>
      </c>
      <c r="O13" s="1260"/>
      <c r="P13" s="89">
        <f t="shared" si="1"/>
        <v>0</v>
      </c>
      <c r="R13" s="62" t="s">
        <v>1218</v>
      </c>
      <c r="S13" s="87" t="str">
        <f>IF('Exhibit 1 (UA)'!$D$19="","",'Exhibit 1 (UA)'!$D$19)</f>
        <v/>
      </c>
      <c r="T13" s="87" t="str">
        <f>IF('Exhibit 1 (UA)'!$E$19="","",'Exhibit 1 (UA)'!$E$19)</f>
        <v/>
      </c>
      <c r="U13" s="87" t="str">
        <f>IF('Exhibit 1 (UA)'!$F$19="","",'Exhibit 1 (UA)'!$F$19)</f>
        <v/>
      </c>
      <c r="V13" s="87" t="str">
        <f>IF('Exhibit 1 (UA)'!$G$19="","",'Exhibit 1 (UA)'!$G$19)</f>
        <v/>
      </c>
      <c r="W13" s="87" t="str">
        <f>IF('Exhibit 1 (UA)'!$H$19="","",'Exhibit 1 (UA)'!$H$19)</f>
        <v/>
      </c>
      <c r="X13" s="87" t="str">
        <f>IF('Exhibit 1 (UA)'!$I$19="","",'Exhibit 1 (UA)'!$I$19)</f>
        <v/>
      </c>
      <c r="Y13" s="87" t="str">
        <f>IF('Exhibit 1 (UA)'!$J$19="","",'Exhibit 1 (UA)'!$J$19)</f>
        <v/>
      </c>
      <c r="Z13" s="87" t="str">
        <f>IF('Exhibit 1 (UA)'!$K$19="","",'Exhibit 1 (UA)'!$K$19)</f>
        <v/>
      </c>
      <c r="AA13" s="1805" t="str">
        <f>IF('Exhibit 1 (UA)'!L19="","",'Exhibit 1 (UA)'!L19)</f>
        <v/>
      </c>
      <c r="AB13" s="1806"/>
    </row>
    <row r="14" spans="1:28" ht="15" customHeight="1">
      <c r="A14" s="63"/>
      <c r="B14" s="63"/>
      <c r="C14" s="63"/>
      <c r="D14" s="63"/>
      <c r="E14" s="63"/>
      <c r="F14" s="63"/>
      <c r="G14" s="63"/>
      <c r="H14" s="1259"/>
      <c r="I14" s="1259"/>
      <c r="J14" s="1314"/>
      <c r="K14" s="1249"/>
      <c r="L14" s="1250"/>
      <c r="M14" s="1260"/>
      <c r="N14" s="1264" t="str">
        <f t="shared" si="2"/>
        <v/>
      </c>
      <c r="O14" s="1260"/>
      <c r="P14" s="89">
        <f t="shared" si="1"/>
        <v>0</v>
      </c>
      <c r="R14" s="62" t="s">
        <v>1220</v>
      </c>
      <c r="S14" s="87" t="str">
        <f>IF('Exhibit 1 (UA)'!$D$20="","",'Exhibit 1 (UA)'!$D$20)</f>
        <v/>
      </c>
      <c r="T14" s="1244"/>
      <c r="U14" s="87" t="str">
        <f>IF('Exhibit 1 (UA)'!$F$20="","",'Exhibit 1 (UA)'!$F$20)</f>
        <v/>
      </c>
      <c r="V14" s="87" t="str">
        <f>IF('Exhibit 1 (UA)'!$G$20="","",'Exhibit 1 (UA)'!$G$20)</f>
        <v/>
      </c>
      <c r="W14" s="87" t="str">
        <f>IF('Exhibit 1 (UA)'!$H$20="","",'Exhibit 1 (UA)'!$H$20)</f>
        <v/>
      </c>
      <c r="X14" s="87" t="str">
        <f>IF('Exhibit 1 (UA)'!$I$20="","",'Exhibit 1 (UA)'!$I$20)</f>
        <v/>
      </c>
      <c r="Y14" s="87" t="str">
        <f>IF('Exhibit 1 (UA)'!$J$20="","",'Exhibit 1 (UA)'!$J$20)</f>
        <v/>
      </c>
      <c r="Z14" s="87" t="str">
        <f>IF('Exhibit 1 (UA)'!$K$20="","",'Exhibit 1 (UA)'!$K$20)</f>
        <v/>
      </c>
      <c r="AA14" s="1805" t="str">
        <f>IF('Exhibit 1 (UA)'!L20="","",'Exhibit 1 (UA)'!L20)</f>
        <v/>
      </c>
      <c r="AB14" s="1806"/>
    </row>
    <row r="15" spans="1:28" ht="15" customHeight="1">
      <c r="A15" s="63"/>
      <c r="B15" s="63"/>
      <c r="C15" s="63"/>
      <c r="D15" s="63"/>
      <c r="E15" s="63"/>
      <c r="F15" s="63"/>
      <c r="G15" s="63"/>
      <c r="H15" s="1259"/>
      <c r="I15" s="1259"/>
      <c r="J15" s="1314"/>
      <c r="K15" s="1249"/>
      <c r="L15" s="1250"/>
      <c r="M15" s="1260"/>
      <c r="N15" s="1264" t="str">
        <f t="shared" si="2"/>
        <v/>
      </c>
      <c r="O15" s="1260"/>
      <c r="P15" s="89">
        <f t="shared" si="1"/>
        <v>0</v>
      </c>
      <c r="R15" s="62" t="s">
        <v>1221</v>
      </c>
      <c r="S15" s="87" t="str">
        <f>IF('Exhibit 1 (UA)'!$D$21="","",'Exhibit 1 (UA)'!$D$21)</f>
        <v/>
      </c>
      <c r="T15" s="1244"/>
      <c r="U15" s="87" t="str">
        <f>IF('Exhibit 1 (UA)'!$F$21="","",'Exhibit 1 (UA)'!$F$21)</f>
        <v/>
      </c>
      <c r="V15" s="87" t="str">
        <f>IF('Exhibit 1 (UA)'!$G$21="","",'Exhibit 1 (UA)'!$G$21)</f>
        <v/>
      </c>
      <c r="W15" s="87" t="str">
        <f>IF('Exhibit 1 (UA)'!$H$21="","",'Exhibit 1 (UA)'!$H$21)</f>
        <v/>
      </c>
      <c r="X15" s="87" t="str">
        <f>IF('Exhibit 1 (UA)'!$I$21="","",'Exhibit 1 (UA)'!$I$21)</f>
        <v/>
      </c>
      <c r="Y15" s="87" t="str">
        <f>IF('Exhibit 1 (UA)'!$J$21="","",'Exhibit 1 (UA)'!$J$21)</f>
        <v/>
      </c>
      <c r="Z15" s="87" t="str">
        <f>IF('Exhibit 1 (UA)'!$K$21="","",'Exhibit 1 (UA)'!$K$21)</f>
        <v/>
      </c>
      <c r="AA15" s="1805" t="str">
        <f>IF('Exhibit 1 (UA)'!L21="","",'Exhibit 1 (UA)'!L21)</f>
        <v/>
      </c>
      <c r="AB15" s="1806"/>
    </row>
    <row r="16" spans="1:28" ht="15" customHeight="1">
      <c r="A16" s="63"/>
      <c r="B16" s="63"/>
      <c r="C16" s="63"/>
      <c r="D16" s="63"/>
      <c r="E16" s="63"/>
      <c r="F16" s="63"/>
      <c r="G16" s="63"/>
      <c r="H16" s="1259"/>
      <c r="I16" s="1259"/>
      <c r="J16" s="1314"/>
      <c r="K16" s="1249"/>
      <c r="L16" s="1250"/>
      <c r="M16" s="1260"/>
      <c r="N16" s="1264" t="str">
        <f t="shared" si="2"/>
        <v/>
      </c>
      <c r="O16" s="1260"/>
      <c r="P16" s="89">
        <f t="shared" si="1"/>
        <v>0</v>
      </c>
      <c r="R16" s="62" t="s">
        <v>1222</v>
      </c>
      <c r="S16" s="87" t="str">
        <f>IF('Exhibit 1 (UA)'!$D$22="","",'Exhibit 1 (UA)'!$D$22)</f>
        <v/>
      </c>
      <c r="T16" s="1244"/>
      <c r="U16" s="87" t="str">
        <f>IF('Exhibit 1 (UA)'!$F$22="","",'Exhibit 1 (UA)'!$F$22)</f>
        <v/>
      </c>
      <c r="V16" s="87" t="str">
        <f>IF('Exhibit 1 (UA)'!$G$22="","",'Exhibit 1 (UA)'!$G$22)</f>
        <v/>
      </c>
      <c r="W16" s="87" t="str">
        <f>IF('Exhibit 1 (UA)'!$H$22="","",'Exhibit 1 (UA)'!$H$22)</f>
        <v/>
      </c>
      <c r="X16" s="87" t="str">
        <f>IF('Exhibit 1 (UA)'!$I$22="","",'Exhibit 1 (UA)'!$I$22)</f>
        <v/>
      </c>
      <c r="Y16" s="87" t="str">
        <f>IF('Exhibit 1 (UA)'!$J$22="","",'Exhibit 1 (UA)'!$J$22)</f>
        <v/>
      </c>
      <c r="Z16" s="87" t="str">
        <f>IF('Exhibit 1 (UA)'!$K$22="","",'Exhibit 1 (UA)'!$K$22)</f>
        <v/>
      </c>
      <c r="AA16" s="1805" t="str">
        <f>IF('Exhibit 1 (UA)'!L22="","",'Exhibit 1 (UA)'!L22)</f>
        <v/>
      </c>
      <c r="AB16" s="1806"/>
    </row>
    <row r="17" spans="1:31" ht="15" customHeight="1">
      <c r="A17" s="63"/>
      <c r="B17" s="63"/>
      <c r="C17" s="63"/>
      <c r="D17" s="63"/>
      <c r="E17" s="63"/>
      <c r="F17" s="63"/>
      <c r="G17" s="63"/>
      <c r="H17" s="1259"/>
      <c r="I17" s="1259"/>
      <c r="J17" s="1314"/>
      <c r="K17" s="1249"/>
      <c r="L17" s="1250"/>
      <c r="M17" s="1260"/>
      <c r="N17" s="1264" t="str">
        <f t="shared" si="2"/>
        <v/>
      </c>
      <c r="O17" s="1260"/>
      <c r="P17" s="89">
        <f t="shared" si="1"/>
        <v>0</v>
      </c>
      <c r="R17" s="62" t="s">
        <v>1223</v>
      </c>
      <c r="S17" s="87" t="str">
        <f>IF('Exhibit 1 (UA)'!$D$23="","",'Exhibit 1 (UA)'!$D$23)</f>
        <v/>
      </c>
      <c r="T17" s="87" t="str">
        <f>IF('Exhibit 1 (UA)'!$E$23="","",'Exhibit 1 (UA)'!$E$23)</f>
        <v/>
      </c>
      <c r="U17" s="87" t="str">
        <f>IF('Exhibit 1 (UA)'!$F$23="","",'Exhibit 1 (UA)'!$F$23)</f>
        <v/>
      </c>
      <c r="V17" s="87" t="str">
        <f>IF('Exhibit 1 (UA)'!$G$23="","",'Exhibit 1 (UA)'!$G$23)</f>
        <v/>
      </c>
      <c r="W17" s="87" t="str">
        <f>IF('Exhibit 1 (UA)'!$H$23="","",'Exhibit 1 (UA)'!$H$23)</f>
        <v/>
      </c>
      <c r="X17" s="87" t="str">
        <f>IF('Exhibit 1 (UA)'!$I$23="","",'Exhibit 1 (UA)'!$I$23)</f>
        <v/>
      </c>
      <c r="Y17" s="87" t="str">
        <f>IF('Exhibit 1 (UA)'!$J$23="","",'Exhibit 1 (UA)'!$J$23)</f>
        <v/>
      </c>
      <c r="Z17" s="87" t="str">
        <f>IF('Exhibit 1 (UA)'!$K$23="","",'Exhibit 1 (UA)'!$K$23)</f>
        <v/>
      </c>
      <c r="AA17" s="1805" t="str">
        <f>IF('Exhibit 1 (UA)'!L23="","",'Exhibit 1 (UA)'!L23)</f>
        <v/>
      </c>
      <c r="AB17" s="1806"/>
    </row>
    <row r="18" spans="1:31" ht="15" customHeight="1">
      <c r="A18" s="63"/>
      <c r="B18" s="63"/>
      <c r="C18" s="63"/>
      <c r="D18" s="63"/>
      <c r="E18" s="63"/>
      <c r="F18" s="63"/>
      <c r="G18" s="63"/>
      <c r="H18" s="1259"/>
      <c r="I18" s="1259"/>
      <c r="J18" s="1314"/>
      <c r="K18" s="1249"/>
      <c r="L18" s="1250"/>
      <c r="M18" s="1260"/>
      <c r="N18" s="1264" t="str">
        <f t="shared" si="2"/>
        <v/>
      </c>
      <c r="O18" s="1260"/>
      <c r="P18" s="89">
        <f t="shared" si="1"/>
        <v>0</v>
      </c>
      <c r="R18" s="62" t="s">
        <v>1224</v>
      </c>
      <c r="S18" s="87" t="str">
        <f>IF('Exhibit 1 (UA)'!$D$24="","",'Exhibit 1 (UA)'!$D$24)</f>
        <v/>
      </c>
      <c r="T18" s="87" t="str">
        <f>IF('Exhibit 1 (UA)'!$E$24="","",'Exhibit 1 (UA)'!$E$24)</f>
        <v/>
      </c>
      <c r="U18" s="87" t="str">
        <f>IF('Exhibit 1 (UA)'!$F$24="","",'Exhibit 1 (UA)'!$F$24)</f>
        <v/>
      </c>
      <c r="V18" s="87" t="str">
        <f>IF('Exhibit 1 (UA)'!$G$24="","",'Exhibit 1 (UA)'!$G$24)</f>
        <v/>
      </c>
      <c r="W18" s="87" t="str">
        <f>IF('Exhibit 1 (UA)'!$H$24="","",'Exhibit 1 (UA)'!$H$24)</f>
        <v/>
      </c>
      <c r="X18" s="87" t="str">
        <f>IF('Exhibit 1 (UA)'!$I$24="","",'Exhibit 1 (UA)'!$I$24)</f>
        <v/>
      </c>
      <c r="Y18" s="87" t="str">
        <f>IF('Exhibit 1 (UA)'!$J$24="","",'Exhibit 1 (UA)'!$J$24)</f>
        <v/>
      </c>
      <c r="Z18" s="87" t="str">
        <f>IF('Exhibit 1 (UA)'!$K$24="","",'Exhibit 1 (UA)'!$K$24)</f>
        <v/>
      </c>
      <c r="AA18" s="1805" t="str">
        <f>IF('Exhibit 1 (UA)'!L24="","",'Exhibit 1 (UA)'!L24)</f>
        <v/>
      </c>
      <c r="AB18" s="1806"/>
    </row>
    <row r="19" spans="1:31" ht="15" customHeight="1">
      <c r="A19" s="63"/>
      <c r="B19" s="63"/>
      <c r="C19" s="63"/>
      <c r="D19" s="63"/>
      <c r="E19" s="63"/>
      <c r="F19" s="63"/>
      <c r="G19" s="63"/>
      <c r="H19" s="1259"/>
      <c r="I19" s="1259"/>
      <c r="J19" s="1314"/>
      <c r="K19" s="1249"/>
      <c r="L19" s="1250"/>
      <c r="M19" s="1260"/>
      <c r="N19" s="1264" t="str">
        <f t="shared" si="2"/>
        <v/>
      </c>
      <c r="O19" s="1260"/>
      <c r="P19" s="89">
        <f t="shared" si="1"/>
        <v>0</v>
      </c>
      <c r="R19" s="81"/>
      <c r="S19" s="81"/>
      <c r="T19" s="81"/>
      <c r="U19" s="87">
        <f>IF('Exhibit 1 (UA)'!$F$25="","",'Exhibit 1 (UA)'!$F$25)</f>
        <v>0</v>
      </c>
      <c r="V19" s="87">
        <f>IF('Exhibit 1 (UA)'!$G$25="","",'Exhibit 1 (UA)'!$G$25)</f>
        <v>0</v>
      </c>
      <c r="W19" s="87">
        <f>IF('Exhibit 1 (UA)'!$H$25="","",'Exhibit 1 (UA)'!$H$25)</f>
        <v>0</v>
      </c>
      <c r="X19" s="87">
        <f>IF('Exhibit 1 (UA)'!$I$25="","",'Exhibit 1 (UA)'!$I$25)</f>
        <v>0</v>
      </c>
      <c r="Y19" s="87">
        <f>IF('Exhibit 1 (UA)'!$J$25="","",'Exhibit 1 (UA)'!$J$25)</f>
        <v>0</v>
      </c>
      <c r="Z19" s="87">
        <f>IF('Exhibit 1 (UA)'!$K$25="","",'Exhibit 1 (UA)'!$K$25)</f>
        <v>0</v>
      </c>
      <c r="AA19" s="1805"/>
      <c r="AB19" s="1806"/>
    </row>
    <row r="20" spans="1:31" ht="15" customHeight="1">
      <c r="A20" s="63"/>
      <c r="B20" s="63"/>
      <c r="C20" s="63"/>
      <c r="D20" s="63"/>
      <c r="E20" s="63"/>
      <c r="F20" s="63"/>
      <c r="G20" s="63"/>
      <c r="H20" s="1259"/>
      <c r="I20" s="1259"/>
      <c r="J20" s="1314"/>
      <c r="K20" s="1249"/>
      <c r="L20" s="1250"/>
      <c r="M20" s="1260"/>
      <c r="N20" s="1264" t="str">
        <f t="shared" si="2"/>
        <v/>
      </c>
      <c r="O20" s="1260"/>
      <c r="P20" s="89">
        <f t="shared" si="1"/>
        <v>0</v>
      </c>
      <c r="R20" s="86"/>
      <c r="S20" s="90" t="s">
        <v>1243</v>
      </c>
      <c r="T20" s="91"/>
      <c r="U20" s="91"/>
      <c r="V20" s="91"/>
      <c r="W20" s="91"/>
      <c r="X20" s="91"/>
      <c r="Y20" s="92"/>
      <c r="Z20" s="92"/>
      <c r="AA20" s="92"/>
      <c r="AB20" s="92"/>
    </row>
    <row r="21" spans="1:31" ht="15" customHeight="1">
      <c r="A21" s="63"/>
      <c r="B21" s="63"/>
      <c r="C21" s="63"/>
      <c r="D21" s="63"/>
      <c r="E21" s="63"/>
      <c r="F21" s="63"/>
      <c r="G21" s="63"/>
      <c r="H21" s="1259"/>
      <c r="I21" s="1259"/>
      <c r="J21" s="1314"/>
      <c r="K21" s="1249"/>
      <c r="L21" s="1250"/>
      <c r="M21" s="1260"/>
      <c r="N21" s="1264" t="str">
        <f t="shared" si="2"/>
        <v/>
      </c>
      <c r="O21" s="1260"/>
      <c r="P21" s="89">
        <f t="shared" si="1"/>
        <v>0</v>
      </c>
      <c r="R21" s="86"/>
      <c r="S21" s="1799" t="str">
        <f>IF('Exhibit 1 (UA)'!$D$27="","",'Exhibit 1 (UA)'!$D$27)</f>
        <v/>
      </c>
      <c r="T21" s="1800"/>
      <c r="U21" s="1800"/>
      <c r="V21" s="1800"/>
      <c r="W21" s="1800"/>
      <c r="X21" s="1800"/>
      <c r="Y21" s="1800"/>
      <c r="Z21" s="1800"/>
      <c r="AA21" s="1800"/>
      <c r="AB21" s="1801"/>
    </row>
    <row r="22" spans="1:31" ht="15" customHeight="1">
      <c r="A22" s="63"/>
      <c r="B22" s="63"/>
      <c r="C22" s="63"/>
      <c r="D22" s="63"/>
      <c r="E22" s="63"/>
      <c r="F22" s="63"/>
      <c r="G22" s="63"/>
      <c r="H22" s="1259"/>
      <c r="I22" s="1259"/>
      <c r="J22" s="1314"/>
      <c r="K22" s="1249"/>
      <c r="L22" s="1250"/>
      <c r="M22" s="1260"/>
      <c r="N22" s="1264" t="str">
        <f t="shared" si="2"/>
        <v/>
      </c>
      <c r="O22" s="1260"/>
      <c r="P22" s="89">
        <f t="shared" si="1"/>
        <v>0</v>
      </c>
      <c r="R22" s="86"/>
      <c r="S22" s="1799" t="str">
        <f>IF('Exhibit 1 (UA)'!$D$28="","",'Exhibit 1 (UA)'!$D$28)</f>
        <v/>
      </c>
      <c r="T22" s="1800"/>
      <c r="U22" s="1800"/>
      <c r="V22" s="1800"/>
      <c r="W22" s="1800"/>
      <c r="X22" s="1800"/>
      <c r="Y22" s="1800"/>
      <c r="Z22" s="1800"/>
      <c r="AA22" s="1800"/>
      <c r="AB22" s="1801"/>
    </row>
    <row r="23" spans="1:31" ht="15" customHeight="1">
      <c r="A23" s="63"/>
      <c r="B23" s="63"/>
      <c r="C23" s="63"/>
      <c r="D23" s="63"/>
      <c r="E23" s="63"/>
      <c r="F23" s="63"/>
      <c r="G23" s="63"/>
      <c r="H23" s="1259"/>
      <c r="I23" s="1259"/>
      <c r="J23" s="1314"/>
      <c r="K23" s="1249"/>
      <c r="L23" s="1250"/>
      <c r="M23" s="1260"/>
      <c r="N23" s="1264" t="str">
        <f t="shared" si="2"/>
        <v/>
      </c>
      <c r="O23" s="1260"/>
      <c r="P23" s="89">
        <f t="shared" si="1"/>
        <v>0</v>
      </c>
      <c r="R23" s="86"/>
      <c r="S23" s="1799" t="str">
        <f>IF('Exhibit 1 (UA)'!$D$29="","",'Exhibit 1 (UA)'!$D$29)</f>
        <v/>
      </c>
      <c r="T23" s="1800"/>
      <c r="U23" s="1800"/>
      <c r="V23" s="1800"/>
      <c r="W23" s="1800"/>
      <c r="X23" s="1800"/>
      <c r="Y23" s="1800"/>
      <c r="Z23" s="1800"/>
      <c r="AA23" s="1800"/>
      <c r="AB23" s="1801"/>
    </row>
    <row r="24" spans="1:31" ht="15" customHeight="1">
      <c r="A24" s="63"/>
      <c r="B24" s="63"/>
      <c r="C24" s="63"/>
      <c r="D24" s="63"/>
      <c r="E24" s="63"/>
      <c r="F24" s="63"/>
      <c r="G24" s="63"/>
      <c r="H24" s="1259"/>
      <c r="I24" s="1259"/>
      <c r="J24" s="1314"/>
      <c r="K24" s="1249"/>
      <c r="L24" s="1250"/>
      <c r="M24" s="1260"/>
      <c r="N24" s="1264" t="str">
        <f t="shared" si="2"/>
        <v/>
      </c>
      <c r="O24" s="1260"/>
      <c r="P24" s="89">
        <f t="shared" si="1"/>
        <v>0</v>
      </c>
      <c r="R24" s="86"/>
      <c r="S24" s="1799" t="str">
        <f>IF('Exhibit 1 (UA)'!$D$30="","",'Exhibit 1 (UA)'!$D$30)</f>
        <v/>
      </c>
      <c r="T24" s="1800"/>
      <c r="U24" s="1800"/>
      <c r="V24" s="1800"/>
      <c r="W24" s="1800"/>
      <c r="X24" s="1800"/>
      <c r="Y24" s="1800"/>
      <c r="Z24" s="1800"/>
      <c r="AA24" s="1800"/>
      <c r="AB24" s="1801"/>
    </row>
    <row r="25" spans="1:31" ht="15" customHeight="1">
      <c r="A25" s="63"/>
      <c r="B25" s="63"/>
      <c r="C25" s="63"/>
      <c r="D25" s="63"/>
      <c r="E25" s="63"/>
      <c r="F25" s="63"/>
      <c r="G25" s="63"/>
      <c r="H25" s="1259"/>
      <c r="I25" s="1259"/>
      <c r="J25" s="1314"/>
      <c r="K25" s="1249"/>
      <c r="L25" s="1250"/>
      <c r="M25" s="1260"/>
      <c r="N25" s="1264" t="str">
        <f t="shared" si="2"/>
        <v/>
      </c>
      <c r="O25" s="1260"/>
      <c r="P25" s="89">
        <f t="shared" si="1"/>
        <v>0</v>
      </c>
      <c r="R25" s="86"/>
      <c r="S25" s="1799" t="str">
        <f>IF('Exhibit 1 (UA)'!$D$31="","",'Exhibit 1 (UA)'!$D$31)</f>
        <v/>
      </c>
      <c r="T25" s="1800"/>
      <c r="U25" s="1800"/>
      <c r="V25" s="1800"/>
      <c r="W25" s="1800"/>
      <c r="X25" s="1800"/>
      <c r="Y25" s="1800"/>
      <c r="Z25" s="1800"/>
      <c r="AA25" s="1800"/>
      <c r="AB25" s="1801"/>
      <c r="AE25" s="97"/>
    </row>
    <row r="26" spans="1:31" ht="15" customHeight="1">
      <c r="A26" s="63"/>
      <c r="B26" s="63"/>
      <c r="C26" s="63"/>
      <c r="D26" s="63"/>
      <c r="E26" s="63"/>
      <c r="F26" s="63"/>
      <c r="G26" s="63"/>
      <c r="H26" s="1259"/>
      <c r="I26" s="1259"/>
      <c r="J26" s="1314"/>
      <c r="K26" s="1249"/>
      <c r="L26" s="1250"/>
      <c r="M26" s="1260"/>
      <c r="N26" s="1264" t="str">
        <f t="shared" si="2"/>
        <v/>
      </c>
      <c r="O26" s="1260"/>
      <c r="P26" s="89">
        <f t="shared" si="1"/>
        <v>0</v>
      </c>
      <c r="R26" s="93"/>
      <c r="S26" s="94"/>
      <c r="T26" s="95"/>
      <c r="U26" s="95"/>
      <c r="V26" s="95"/>
      <c r="W26" s="95"/>
      <c r="X26" s="95"/>
      <c r="Y26" s="96"/>
      <c r="Z26" s="96"/>
      <c r="AA26" s="96"/>
      <c r="AB26" s="96"/>
      <c r="AE26" s="97" t="s">
        <v>1212</v>
      </c>
    </row>
    <row r="27" spans="1:31" ht="15" customHeight="1">
      <c r="A27" s="63"/>
      <c r="B27" s="63"/>
      <c r="C27" s="63"/>
      <c r="D27" s="63"/>
      <c r="E27" s="63"/>
      <c r="F27" s="63"/>
      <c r="G27" s="63"/>
      <c r="H27" s="1259"/>
      <c r="I27" s="1259"/>
      <c r="J27" s="1314"/>
      <c r="K27" s="1249"/>
      <c r="L27" s="1250"/>
      <c r="M27" s="1260"/>
      <c r="N27" s="1264" t="str">
        <f t="shared" si="2"/>
        <v/>
      </c>
      <c r="O27" s="1260"/>
      <c r="P27" s="89">
        <f t="shared" si="1"/>
        <v>0</v>
      </c>
      <c r="R27" s="93"/>
      <c r="S27" s="94"/>
      <c r="T27" s="95"/>
      <c r="U27" s="95"/>
      <c r="V27" s="95"/>
      <c r="W27" s="95"/>
      <c r="X27" s="95"/>
      <c r="Y27" s="96"/>
      <c r="Z27" s="96"/>
      <c r="AA27" s="96"/>
      <c r="AB27" s="96"/>
      <c r="AE27" s="97" t="s">
        <v>1227</v>
      </c>
    </row>
    <row r="28" spans="1:31" ht="15" customHeight="1">
      <c r="A28" s="63"/>
      <c r="B28" s="63"/>
      <c r="C28" s="63"/>
      <c r="D28" s="63"/>
      <c r="E28" s="63"/>
      <c r="F28" s="63"/>
      <c r="G28" s="63"/>
      <c r="H28" s="1259"/>
      <c r="I28" s="1259"/>
      <c r="J28" s="1314"/>
      <c r="K28" s="1249"/>
      <c r="L28" s="1250"/>
      <c r="M28" s="1260"/>
      <c r="N28" s="1264" t="str">
        <f t="shared" si="2"/>
        <v/>
      </c>
      <c r="O28" s="1260"/>
      <c r="P28" s="89">
        <f t="shared" si="1"/>
        <v>0</v>
      </c>
      <c r="AE28" s="97"/>
    </row>
    <row r="29" spans="1:31" ht="15" customHeight="1">
      <c r="A29" s="63"/>
      <c r="B29" s="63"/>
      <c r="C29" s="63"/>
      <c r="D29" s="63"/>
      <c r="E29" s="63"/>
      <c r="F29" s="63"/>
      <c r="G29" s="63"/>
      <c r="H29" s="1259"/>
      <c r="I29" s="1259"/>
      <c r="J29" s="1314"/>
      <c r="K29" s="1249"/>
      <c r="L29" s="1250"/>
      <c r="M29" s="1260"/>
      <c r="N29" s="1264" t="str">
        <f t="shared" si="2"/>
        <v/>
      </c>
      <c r="O29" s="1260"/>
      <c r="P29" s="89">
        <f t="shared" si="1"/>
        <v>0</v>
      </c>
    </row>
    <row r="30" spans="1:31" ht="15" customHeight="1">
      <c r="A30" s="63"/>
      <c r="B30" s="63"/>
      <c r="C30" s="63"/>
      <c r="D30" s="63"/>
      <c r="E30" s="63"/>
      <c r="F30" s="63"/>
      <c r="G30" s="63"/>
      <c r="H30" s="1259"/>
      <c r="I30" s="1259"/>
      <c r="J30" s="1314"/>
      <c r="K30" s="1249"/>
      <c r="L30" s="1250"/>
      <c r="M30" s="1260"/>
      <c r="N30" s="1264" t="str">
        <f t="shared" si="2"/>
        <v/>
      </c>
      <c r="O30" s="1260"/>
      <c r="P30" s="89">
        <f t="shared" si="1"/>
        <v>0</v>
      </c>
    </row>
    <row r="31" spans="1:31" ht="15" customHeight="1">
      <c r="A31" s="63"/>
      <c r="B31" s="63"/>
      <c r="C31" s="63"/>
      <c r="D31" s="63"/>
      <c r="E31" s="63"/>
      <c r="F31" s="63"/>
      <c r="G31" s="63"/>
      <c r="H31" s="1259"/>
      <c r="I31" s="1259"/>
      <c r="J31" s="1314"/>
      <c r="K31" s="1249"/>
      <c r="L31" s="1250"/>
      <c r="M31" s="1260"/>
      <c r="N31" s="1264" t="str">
        <f t="shared" si="2"/>
        <v/>
      </c>
      <c r="O31" s="1260"/>
      <c r="P31" s="89">
        <f t="shared" si="1"/>
        <v>0</v>
      </c>
    </row>
    <row r="32" spans="1:31" ht="15" customHeight="1">
      <c r="A32" s="63"/>
      <c r="B32" s="63"/>
      <c r="C32" s="63"/>
      <c r="D32" s="63"/>
      <c r="E32" s="63"/>
      <c r="F32" s="63"/>
      <c r="G32" s="63"/>
      <c r="H32" s="1259"/>
      <c r="I32" s="1259"/>
      <c r="J32" s="1314"/>
      <c r="K32" s="1251"/>
      <c r="L32" s="1252"/>
      <c r="M32" s="1260"/>
      <c r="N32" s="1264" t="str">
        <f t="shared" si="2"/>
        <v/>
      </c>
      <c r="O32" s="1260"/>
      <c r="P32" s="89">
        <f t="shared" si="1"/>
        <v>0</v>
      </c>
    </row>
    <row r="33" spans="1:28" ht="15" customHeight="1">
      <c r="A33" s="63"/>
      <c r="B33" s="63"/>
      <c r="C33" s="63"/>
      <c r="D33" s="63"/>
      <c r="E33" s="63"/>
      <c r="F33" s="63"/>
      <c r="G33" s="63"/>
      <c r="H33" s="1259"/>
      <c r="I33" s="1259"/>
      <c r="J33" s="1314"/>
      <c r="K33" s="1249"/>
      <c r="L33" s="1250"/>
      <c r="M33" s="1260"/>
      <c r="N33" s="1264" t="str">
        <f t="shared" si="2"/>
        <v/>
      </c>
      <c r="O33" s="1260"/>
      <c r="P33" s="89">
        <f t="shared" si="1"/>
        <v>0</v>
      </c>
    </row>
    <row r="34" spans="1:28" ht="15" customHeight="1">
      <c r="A34" s="63"/>
      <c r="B34" s="63"/>
      <c r="C34" s="63"/>
      <c r="D34" s="63"/>
      <c r="E34" s="63"/>
      <c r="F34" s="63"/>
      <c r="G34" s="63"/>
      <c r="H34" s="1259"/>
      <c r="I34" s="1259"/>
      <c r="J34" s="1314"/>
      <c r="K34" s="1249"/>
      <c r="L34" s="1250"/>
      <c r="M34" s="1260"/>
      <c r="N34" s="1264" t="str">
        <f t="shared" si="2"/>
        <v/>
      </c>
      <c r="O34" s="1260"/>
      <c r="P34" s="89">
        <f t="shared" si="1"/>
        <v>0</v>
      </c>
      <c r="S34" s="98"/>
      <c r="T34" s="98"/>
      <c r="U34" s="98"/>
      <c r="V34" s="98"/>
      <c r="W34" s="98"/>
      <c r="X34" s="98"/>
      <c r="Y34" s="98"/>
      <c r="Z34" s="98"/>
      <c r="AA34" s="98"/>
      <c r="AB34" s="98"/>
    </row>
    <row r="35" spans="1:28" ht="15" customHeight="1">
      <c r="A35" s="63"/>
      <c r="B35" s="63"/>
      <c r="C35" s="63"/>
      <c r="D35" s="63"/>
      <c r="E35" s="63"/>
      <c r="F35" s="63"/>
      <c r="G35" s="63"/>
      <c r="H35" s="1259"/>
      <c r="I35" s="1259"/>
      <c r="J35" s="1314"/>
      <c r="K35" s="1249"/>
      <c r="L35" s="1250"/>
      <c r="M35" s="1260"/>
      <c r="N35" s="1264" t="str">
        <f t="shared" si="2"/>
        <v/>
      </c>
      <c r="O35" s="1260"/>
      <c r="P35" s="89">
        <f t="shared" si="1"/>
        <v>0</v>
      </c>
      <c r="S35" s="98"/>
      <c r="T35" s="98"/>
      <c r="U35" s="98"/>
      <c r="V35" s="98"/>
      <c r="W35" s="98"/>
      <c r="X35" s="98"/>
      <c r="Y35" s="98"/>
      <c r="Z35" s="98"/>
      <c r="AA35" s="98"/>
      <c r="AB35" s="98"/>
    </row>
    <row r="36" spans="1:28" ht="15" customHeight="1">
      <c r="A36" s="63"/>
      <c r="B36" s="63"/>
      <c r="C36" s="63"/>
      <c r="D36" s="63"/>
      <c r="E36" s="63"/>
      <c r="F36" s="63"/>
      <c r="G36" s="63"/>
      <c r="H36" s="1259"/>
      <c r="I36" s="1259"/>
      <c r="J36" s="1314"/>
      <c r="K36" s="1249"/>
      <c r="L36" s="1250"/>
      <c r="M36" s="1260"/>
      <c r="N36" s="1264" t="str">
        <f t="shared" si="2"/>
        <v/>
      </c>
      <c r="O36" s="1260"/>
      <c r="P36" s="89">
        <f t="shared" si="1"/>
        <v>0</v>
      </c>
      <c r="S36" s="98"/>
      <c r="T36" s="98"/>
      <c r="U36" s="98"/>
      <c r="V36" s="98"/>
      <c r="W36" s="98"/>
      <c r="X36" s="98"/>
      <c r="Y36" s="98"/>
      <c r="Z36" s="98"/>
      <c r="AA36" s="98"/>
      <c r="AB36" s="98"/>
    </row>
    <row r="37" spans="1:28" ht="15" customHeight="1">
      <c r="A37" s="63"/>
      <c r="B37" s="63"/>
      <c r="C37" s="63"/>
      <c r="D37" s="63"/>
      <c r="E37" s="63"/>
      <c r="F37" s="63"/>
      <c r="G37" s="63"/>
      <c r="H37" s="1259"/>
      <c r="I37" s="1259"/>
      <c r="J37" s="1314"/>
      <c r="K37" s="1249"/>
      <c r="L37" s="1250"/>
      <c r="M37" s="1260"/>
      <c r="N37" s="1264" t="str">
        <f t="shared" si="2"/>
        <v/>
      </c>
      <c r="O37" s="1260"/>
      <c r="P37" s="89">
        <f t="shared" si="1"/>
        <v>0</v>
      </c>
    </row>
    <row r="38" spans="1:28" ht="15" customHeight="1">
      <c r="A38" s="63"/>
      <c r="B38" s="63"/>
      <c r="C38" s="63"/>
      <c r="D38" s="63"/>
      <c r="E38" s="63"/>
      <c r="F38" s="63"/>
      <c r="G38" s="63"/>
      <c r="H38" s="1259"/>
      <c r="I38" s="1259"/>
      <c r="J38" s="1314"/>
      <c r="K38" s="1249"/>
      <c r="L38" s="1250"/>
      <c r="M38" s="1260"/>
      <c r="N38" s="1264" t="str">
        <f t="shared" si="2"/>
        <v/>
      </c>
      <c r="O38" s="1260"/>
      <c r="P38" s="89">
        <f t="shared" si="1"/>
        <v>0</v>
      </c>
    </row>
    <row r="39" spans="1:28" ht="15" customHeight="1">
      <c r="A39" s="63"/>
      <c r="B39" s="63"/>
      <c r="C39" s="63"/>
      <c r="D39" s="63"/>
      <c r="E39" s="63"/>
      <c r="F39" s="63"/>
      <c r="G39" s="63"/>
      <c r="H39" s="1259"/>
      <c r="I39" s="1259"/>
      <c r="J39" s="1314"/>
      <c r="K39" s="1249"/>
      <c r="L39" s="1250"/>
      <c r="M39" s="1260"/>
      <c r="N39" s="1264" t="str">
        <f t="shared" si="2"/>
        <v/>
      </c>
      <c r="O39" s="1260"/>
      <c r="P39" s="89">
        <f t="shared" si="1"/>
        <v>0</v>
      </c>
    </row>
    <row r="40" spans="1:28" ht="15" customHeight="1">
      <c r="A40" s="63"/>
      <c r="B40" s="63"/>
      <c r="C40" s="63"/>
      <c r="D40" s="63"/>
      <c r="E40" s="63"/>
      <c r="F40" s="63"/>
      <c r="G40" s="63"/>
      <c r="H40" s="1259"/>
      <c r="I40" s="1259"/>
      <c r="J40" s="1314"/>
      <c r="K40" s="1249"/>
      <c r="L40" s="1250"/>
      <c r="M40" s="1260"/>
      <c r="N40" s="1264" t="str">
        <f t="shared" si="2"/>
        <v/>
      </c>
      <c r="O40" s="1260"/>
      <c r="P40" s="89">
        <f t="shared" si="1"/>
        <v>0</v>
      </c>
    </row>
    <row r="41" spans="1:28" ht="15" customHeight="1">
      <c r="A41" s="63"/>
      <c r="B41" s="63"/>
      <c r="C41" s="63"/>
      <c r="D41" s="63"/>
      <c r="E41" s="63"/>
      <c r="F41" s="63"/>
      <c r="G41" s="63"/>
      <c r="H41" s="1259"/>
      <c r="I41" s="1259"/>
      <c r="J41" s="1314"/>
      <c r="K41" s="1249"/>
      <c r="L41" s="1250"/>
      <c r="M41" s="1260"/>
      <c r="N41" s="1264" t="str">
        <f t="shared" si="2"/>
        <v/>
      </c>
      <c r="O41" s="1260"/>
      <c r="P41" s="89">
        <f t="shared" si="1"/>
        <v>0</v>
      </c>
    </row>
    <row r="42" spans="1:28" ht="15" customHeight="1">
      <c r="A42" s="63"/>
      <c r="B42" s="63"/>
      <c r="C42" s="63"/>
      <c r="D42" s="63"/>
      <c r="E42" s="63"/>
      <c r="F42" s="63"/>
      <c r="G42" s="63"/>
      <c r="H42" s="1259"/>
      <c r="I42" s="1259"/>
      <c r="J42" s="1314"/>
      <c r="K42" s="1249"/>
      <c r="L42" s="1250"/>
      <c r="M42" s="1260"/>
      <c r="N42" s="1264" t="str">
        <f t="shared" si="2"/>
        <v/>
      </c>
      <c r="O42" s="1260"/>
      <c r="P42" s="89">
        <f t="shared" si="1"/>
        <v>0</v>
      </c>
    </row>
    <row r="43" spans="1:28" ht="15" customHeight="1">
      <c r="A43" s="63"/>
      <c r="B43" s="63"/>
      <c r="C43" s="63"/>
      <c r="D43" s="63"/>
      <c r="E43" s="63"/>
      <c r="F43" s="63"/>
      <c r="G43" s="63"/>
      <c r="H43" s="1259"/>
      <c r="I43" s="1259"/>
      <c r="J43" s="1314"/>
      <c r="K43" s="1249"/>
      <c r="L43" s="1250"/>
      <c r="M43" s="1260"/>
      <c r="N43" s="1264" t="str">
        <f t="shared" si="2"/>
        <v/>
      </c>
      <c r="O43" s="1260"/>
      <c r="P43" s="89">
        <f t="shared" si="1"/>
        <v>0</v>
      </c>
    </row>
    <row r="44" spans="1:28" ht="15" customHeight="1">
      <c r="A44" s="63"/>
      <c r="B44" s="63"/>
      <c r="C44" s="63"/>
      <c r="D44" s="63"/>
      <c r="E44" s="63"/>
      <c r="F44" s="63"/>
      <c r="G44" s="63"/>
      <c r="H44" s="1259"/>
      <c r="I44" s="1259"/>
      <c r="J44" s="1314"/>
      <c r="K44" s="1249"/>
      <c r="L44" s="1250"/>
      <c r="M44" s="1260"/>
      <c r="N44" s="1264" t="str">
        <f t="shared" si="2"/>
        <v/>
      </c>
      <c r="O44" s="1260"/>
      <c r="P44" s="89">
        <f t="shared" si="1"/>
        <v>0</v>
      </c>
    </row>
    <row r="45" spans="1:28" ht="15" customHeight="1">
      <c r="A45" s="63"/>
      <c r="B45" s="63"/>
      <c r="C45" s="63"/>
      <c r="D45" s="63"/>
      <c r="E45" s="63"/>
      <c r="F45" s="63"/>
      <c r="G45" s="63"/>
      <c r="H45" s="1259"/>
      <c r="I45" s="1259"/>
      <c r="J45" s="1314"/>
      <c r="K45" s="1249"/>
      <c r="L45" s="1250"/>
      <c r="M45" s="1260"/>
      <c r="N45" s="1264" t="str">
        <f t="shared" si="2"/>
        <v/>
      </c>
      <c r="O45" s="1260"/>
      <c r="P45" s="89">
        <f t="shared" si="1"/>
        <v>0</v>
      </c>
    </row>
    <row r="46" spans="1:28" ht="15" customHeight="1">
      <c r="A46" s="63"/>
      <c r="B46" s="63"/>
      <c r="C46" s="63"/>
      <c r="D46" s="63"/>
      <c r="E46" s="63"/>
      <c r="F46" s="63"/>
      <c r="G46" s="63"/>
      <c r="H46" s="1259"/>
      <c r="I46" s="1259"/>
      <c r="J46" s="1314"/>
      <c r="K46" s="1249"/>
      <c r="L46" s="1250"/>
      <c r="M46" s="1260"/>
      <c r="N46" s="1264" t="str">
        <f t="shared" si="2"/>
        <v/>
      </c>
      <c r="O46" s="1260"/>
      <c r="P46" s="89">
        <f t="shared" si="1"/>
        <v>0</v>
      </c>
    </row>
    <row r="47" spans="1:28" ht="15" customHeight="1">
      <c r="A47" s="63"/>
      <c r="B47" s="63"/>
      <c r="C47" s="63"/>
      <c r="D47" s="63"/>
      <c r="E47" s="63"/>
      <c r="F47" s="63"/>
      <c r="G47" s="63"/>
      <c r="H47" s="1259"/>
      <c r="I47" s="1259"/>
      <c r="J47" s="1314"/>
      <c r="K47" s="1249"/>
      <c r="L47" s="1250"/>
      <c r="M47" s="1260"/>
      <c r="N47" s="1264" t="str">
        <f t="shared" si="2"/>
        <v/>
      </c>
      <c r="O47" s="1260"/>
      <c r="P47" s="89">
        <f t="shared" si="1"/>
        <v>0</v>
      </c>
    </row>
    <row r="48" spans="1:28" ht="15" customHeight="1">
      <c r="A48" s="63"/>
      <c r="B48" s="63"/>
      <c r="C48" s="63"/>
      <c r="D48" s="63"/>
      <c r="E48" s="63"/>
      <c r="F48" s="63"/>
      <c r="G48" s="63"/>
      <c r="H48" s="1259"/>
      <c r="I48" s="1259"/>
      <c r="J48" s="1314"/>
      <c r="K48" s="1249"/>
      <c r="L48" s="1250"/>
      <c r="M48" s="1260"/>
      <c r="N48" s="1264" t="str">
        <f t="shared" si="2"/>
        <v/>
      </c>
      <c r="O48" s="1260"/>
      <c r="P48" s="89">
        <f t="shared" si="1"/>
        <v>0</v>
      </c>
    </row>
    <row r="49" spans="1:16" ht="15" customHeight="1">
      <c r="A49" s="63"/>
      <c r="B49" s="63"/>
      <c r="C49" s="63"/>
      <c r="D49" s="63"/>
      <c r="E49" s="63"/>
      <c r="F49" s="63"/>
      <c r="G49" s="63"/>
      <c r="H49" s="1259"/>
      <c r="I49" s="1259"/>
      <c r="J49" s="1314"/>
      <c r="K49" s="1249"/>
      <c r="L49" s="1250"/>
      <c r="M49" s="1260"/>
      <c r="N49" s="1264" t="str">
        <f t="shared" si="2"/>
        <v/>
      </c>
      <c r="O49" s="1260"/>
      <c r="P49" s="89">
        <f t="shared" si="1"/>
        <v>0</v>
      </c>
    </row>
    <row r="50" spans="1:16" ht="15" customHeight="1">
      <c r="A50" s="63"/>
      <c r="B50" s="63"/>
      <c r="C50" s="63"/>
      <c r="D50" s="63"/>
      <c r="E50" s="63"/>
      <c r="F50" s="63"/>
      <c r="G50" s="63"/>
      <c r="H50" s="1259"/>
      <c r="I50" s="1259"/>
      <c r="J50" s="1314"/>
      <c r="K50" s="1249"/>
      <c r="L50" s="1250"/>
      <c r="M50" s="1260"/>
      <c r="N50" s="1264" t="str">
        <f t="shared" si="2"/>
        <v/>
      </c>
      <c r="O50" s="1260"/>
      <c r="P50" s="89">
        <f t="shared" si="1"/>
        <v>0</v>
      </c>
    </row>
    <row r="51" spans="1:16" ht="15" customHeight="1">
      <c r="A51" s="63"/>
      <c r="B51" s="63"/>
      <c r="C51" s="63"/>
      <c r="D51" s="63"/>
      <c r="E51" s="63"/>
      <c r="F51" s="63"/>
      <c r="G51" s="63"/>
      <c r="H51" s="1259"/>
      <c r="I51" s="1259"/>
      <c r="J51" s="1314"/>
      <c r="K51" s="1249"/>
      <c r="L51" s="1250"/>
      <c r="M51" s="1260"/>
      <c r="N51" s="1264" t="str">
        <f t="shared" si="2"/>
        <v/>
      </c>
      <c r="O51" s="1260"/>
      <c r="P51" s="89">
        <f t="shared" si="1"/>
        <v>0</v>
      </c>
    </row>
    <row r="52" spans="1:16" ht="15" customHeight="1">
      <c r="A52" s="63"/>
      <c r="B52" s="63"/>
      <c r="C52" s="63"/>
      <c r="D52" s="63"/>
      <c r="E52" s="63"/>
      <c r="F52" s="63"/>
      <c r="G52" s="63"/>
      <c r="H52" s="1259"/>
      <c r="I52" s="1259"/>
      <c r="J52" s="1314"/>
      <c r="K52" s="1251"/>
      <c r="L52" s="1252"/>
      <c r="M52" s="1260"/>
      <c r="N52" s="1264" t="str">
        <f t="shared" si="2"/>
        <v/>
      </c>
      <c r="O52" s="1260"/>
      <c r="P52" s="89">
        <f t="shared" si="1"/>
        <v>0</v>
      </c>
    </row>
    <row r="53" spans="1:16" ht="15" customHeight="1">
      <c r="A53" s="63"/>
      <c r="B53" s="63"/>
      <c r="C53" s="63"/>
      <c r="D53" s="63"/>
      <c r="E53" s="63"/>
      <c r="F53" s="63"/>
      <c r="G53" s="63"/>
      <c r="H53" s="1259"/>
      <c r="I53" s="1259"/>
      <c r="J53" s="1314"/>
      <c r="K53" s="1249"/>
      <c r="L53" s="1250"/>
      <c r="M53" s="1260"/>
      <c r="N53" s="1264" t="str">
        <f t="shared" si="2"/>
        <v/>
      </c>
      <c r="O53" s="1260"/>
      <c r="P53" s="89">
        <f t="shared" si="1"/>
        <v>0</v>
      </c>
    </row>
    <row r="54" spans="1:16" ht="15" customHeight="1">
      <c r="A54" s="63"/>
      <c r="B54" s="63"/>
      <c r="C54" s="63"/>
      <c r="D54" s="63"/>
      <c r="E54" s="63"/>
      <c r="F54" s="63"/>
      <c r="G54" s="63"/>
      <c r="H54" s="1259"/>
      <c r="I54" s="1259"/>
      <c r="J54" s="1314"/>
      <c r="K54" s="1249"/>
      <c r="L54" s="1250"/>
      <c r="M54" s="1260"/>
      <c r="N54" s="1264" t="str">
        <f t="shared" si="2"/>
        <v/>
      </c>
      <c r="O54" s="1260"/>
      <c r="P54" s="89">
        <f t="shared" si="1"/>
        <v>0</v>
      </c>
    </row>
    <row r="55" spans="1:16" ht="15" customHeight="1">
      <c r="A55" s="63"/>
      <c r="B55" s="63"/>
      <c r="C55" s="63"/>
      <c r="D55" s="63"/>
      <c r="E55" s="63"/>
      <c r="F55" s="63"/>
      <c r="G55" s="63"/>
      <c r="H55" s="1259"/>
      <c r="I55" s="1259"/>
      <c r="J55" s="1314"/>
      <c r="K55" s="1249"/>
      <c r="L55" s="1250"/>
      <c r="M55" s="1260"/>
      <c r="N55" s="1264" t="str">
        <f t="shared" si="2"/>
        <v/>
      </c>
      <c r="O55" s="1260"/>
      <c r="P55" s="89">
        <f t="shared" si="1"/>
        <v>0</v>
      </c>
    </row>
    <row r="56" spans="1:16" ht="15" customHeight="1" thickBot="1">
      <c r="A56" s="1236"/>
      <c r="B56" s="110"/>
      <c r="C56" s="110"/>
      <c r="D56" s="109"/>
      <c r="E56" s="109"/>
      <c r="F56" s="109"/>
      <c r="G56" s="111"/>
      <c r="H56" s="879"/>
      <c r="I56" s="879"/>
      <c r="J56" s="879"/>
      <c r="K56" s="879"/>
      <c r="L56" s="879"/>
      <c r="M56" s="879"/>
      <c r="N56" s="879"/>
      <c r="O56" s="1233"/>
      <c r="P56" s="112"/>
    </row>
    <row r="57" spans="1:16" ht="15" customHeight="1" thickBot="1">
      <c r="A57" s="115"/>
      <c r="B57" s="115"/>
      <c r="C57" s="115"/>
      <c r="D57" s="115"/>
      <c r="E57" s="115"/>
      <c r="F57" s="115"/>
      <c r="G57" s="1225" t="s">
        <v>1893</v>
      </c>
      <c r="H57" s="116">
        <f>SUM(H9:H55)</f>
        <v>0</v>
      </c>
      <c r="I57" s="1441" t="s">
        <v>1841</v>
      </c>
      <c r="J57" s="1442"/>
      <c r="K57" s="1442"/>
      <c r="L57" s="1442"/>
      <c r="M57" s="1442"/>
      <c r="N57" s="1442"/>
      <c r="O57" s="1443"/>
      <c r="P57" s="829">
        <f>SUM(P9:P55)</f>
        <v>0</v>
      </c>
    </row>
    <row r="58" spans="1:16" ht="15" customHeight="1" thickBot="1">
      <c r="A58" s="119"/>
      <c r="B58" s="119"/>
      <c r="C58" s="119"/>
      <c r="D58" s="119"/>
      <c r="E58" s="119"/>
      <c r="F58" s="119"/>
      <c r="G58" s="119"/>
      <c r="H58" s="119"/>
      <c r="I58" s="1444" t="s">
        <v>1840</v>
      </c>
      <c r="J58" s="1445"/>
      <c r="K58" s="1445"/>
      <c r="L58" s="1445"/>
      <c r="M58" s="1445"/>
      <c r="N58" s="1445"/>
      <c r="O58" s="1446"/>
      <c r="P58" s="117">
        <f>P57*12</f>
        <v>0</v>
      </c>
    </row>
    <row r="60" spans="1:16" ht="13.5" thickBot="1">
      <c r="A60" s="119"/>
      <c r="B60" s="119"/>
      <c r="C60" s="119"/>
      <c r="D60" s="119"/>
      <c r="E60" s="119"/>
      <c r="F60" s="119"/>
      <c r="G60" s="119"/>
      <c r="H60" s="119"/>
      <c r="I60" s="119"/>
      <c r="J60" s="119"/>
      <c r="K60" s="119"/>
      <c r="L60" s="119"/>
      <c r="M60" s="119"/>
      <c r="N60" s="119"/>
      <c r="O60" s="119"/>
      <c r="P60" s="828"/>
    </row>
    <row r="61" spans="1:16" ht="13.5" thickBot="1">
      <c r="A61" s="1237"/>
      <c r="B61" s="831"/>
      <c r="C61" s="831"/>
      <c r="D61" s="831"/>
      <c r="E61" s="832" t="s">
        <v>1919</v>
      </c>
      <c r="F61" s="1227" t="s">
        <v>1247</v>
      </c>
      <c r="G61" s="833"/>
      <c r="H61" s="121"/>
      <c r="I61" s="830"/>
      <c r="J61" s="834"/>
      <c r="K61" s="830"/>
      <c r="L61" s="831"/>
      <c r="M61" s="831"/>
      <c r="N61" s="835" t="s">
        <v>1919</v>
      </c>
      <c r="O61" s="835" t="s">
        <v>1247</v>
      </c>
      <c r="P61" s="833"/>
    </row>
    <row r="62" spans="1:16" ht="15">
      <c r="A62" s="842"/>
      <c r="B62" s="837"/>
      <c r="C62" s="837"/>
      <c r="D62" s="838" t="s">
        <v>1282</v>
      </c>
      <c r="E62" s="839" t="str">
        <f t="shared" ref="E62:E68" si="3">IF(G62=0,"",G62/$G$69)</f>
        <v/>
      </c>
      <c r="F62" s="1228" t="str">
        <f>IF(G62=0,"",(G62/($G$69+$G$72)))</f>
        <v/>
      </c>
      <c r="G62" s="840">
        <f>SUMIF($A$9:$A$55, "TC20%", $H$9:$H$55)</f>
        <v>0</v>
      </c>
      <c r="H62" s="121"/>
      <c r="I62" s="836"/>
      <c r="J62" s="841"/>
      <c r="K62" s="836"/>
      <c r="L62" s="837"/>
      <c r="M62" s="838" t="s">
        <v>1831</v>
      </c>
      <c r="N62" s="839" t="str">
        <f>IF(P62=0,"",P62/$P$69)</f>
        <v/>
      </c>
      <c r="O62" s="839" t="str">
        <f>IF(P62=0,"",(P62/($P$69+$P$72)))</f>
        <v/>
      </c>
      <c r="P62" s="840">
        <f>SUMIF($C$9:$C$55, "15%/15%", $H$9:$H$55)</f>
        <v>0</v>
      </c>
    </row>
    <row r="63" spans="1:16" ht="15">
      <c r="A63" s="842" t="s">
        <v>1888</v>
      </c>
      <c r="B63" s="843"/>
      <c r="C63" s="843"/>
      <c r="D63" s="844" t="s">
        <v>1248</v>
      </c>
      <c r="E63" s="845" t="str">
        <f t="shared" si="3"/>
        <v/>
      </c>
      <c r="F63" s="1229" t="str">
        <f t="shared" ref="F63:F71" si="4">IF(G63=0,"",(G63/($G$69+$G$72)))</f>
        <v/>
      </c>
      <c r="G63" s="846">
        <f>SUMIF($A$9:$A$55, "TC30%", $H$9:$H$55)</f>
        <v>0</v>
      </c>
      <c r="H63" s="121"/>
      <c r="I63" s="842" t="s">
        <v>1887</v>
      </c>
      <c r="J63" s="847"/>
      <c r="K63" s="842" t="s">
        <v>1250</v>
      </c>
      <c r="L63" s="843"/>
      <c r="M63" s="844" t="s">
        <v>1285</v>
      </c>
      <c r="N63" s="845" t="str">
        <f t="shared" ref="N63:N71" si="5">IF(P63=0,"",P63/$P$69)</f>
        <v/>
      </c>
      <c r="O63" s="845" t="str">
        <f>IF(P63=0,"",(P63/($P$69+$P$72)))</f>
        <v/>
      </c>
      <c r="P63" s="846">
        <f>SUMIF($C$9:$C$55, "30%/30%", $H$9:$H$55)</f>
        <v>0</v>
      </c>
    </row>
    <row r="64" spans="1:16" ht="15">
      <c r="A64" s="842"/>
      <c r="B64" s="843"/>
      <c r="C64" s="843"/>
      <c r="D64" s="844" t="s">
        <v>1249</v>
      </c>
      <c r="E64" s="845" t="str">
        <f t="shared" si="3"/>
        <v/>
      </c>
      <c r="F64" s="1229" t="str">
        <f t="shared" si="4"/>
        <v/>
      </c>
      <c r="G64" s="846">
        <f>SUMIF($A$9:$A$55, "TC40%", $H$9:$H$55)</f>
        <v>0</v>
      </c>
      <c r="H64" s="121"/>
      <c r="I64" s="842"/>
      <c r="J64" s="847"/>
      <c r="K64" s="842" t="s">
        <v>1250</v>
      </c>
      <c r="L64" s="843"/>
      <c r="M64" s="844"/>
      <c r="N64" s="845" t="str">
        <f t="shared" si="5"/>
        <v/>
      </c>
      <c r="O64" s="845" t="str">
        <f t="shared" ref="O64:O68" si="6">IF(P64=0,"",(P64/($G$69+$G$72)))</f>
        <v/>
      </c>
      <c r="P64" s="846"/>
    </row>
    <row r="65" spans="1:16" ht="15">
      <c r="A65" s="842"/>
      <c r="B65" s="843"/>
      <c r="C65" s="843"/>
      <c r="D65" s="844" t="s">
        <v>1251</v>
      </c>
      <c r="E65" s="845" t="str">
        <f t="shared" si="3"/>
        <v/>
      </c>
      <c r="F65" s="1229" t="str">
        <f t="shared" si="4"/>
        <v/>
      </c>
      <c r="G65" s="846">
        <f>SUMIF($A$9:$A$55, "TC50%", $H$9:$H$55)</f>
        <v>0</v>
      </c>
      <c r="H65" s="121"/>
      <c r="I65" s="842"/>
      <c r="J65" s="847"/>
      <c r="K65" s="842"/>
      <c r="L65" s="843"/>
      <c r="M65" s="844"/>
      <c r="N65" s="845" t="str">
        <f t="shared" si="5"/>
        <v/>
      </c>
      <c r="O65" s="845" t="str">
        <f t="shared" si="6"/>
        <v/>
      </c>
      <c r="P65" s="846"/>
    </row>
    <row r="66" spans="1:16" ht="15">
      <c r="A66" s="848" t="s">
        <v>1250</v>
      </c>
      <c r="B66" s="843"/>
      <c r="C66" s="843"/>
      <c r="D66" s="844" t="s">
        <v>1252</v>
      </c>
      <c r="E66" s="845" t="str">
        <f t="shared" si="3"/>
        <v/>
      </c>
      <c r="F66" s="1229" t="str">
        <f t="shared" si="4"/>
        <v/>
      </c>
      <c r="G66" s="846">
        <f>SUMIF($A$9:$A$55, "TC60%", $H$9:$H$55)</f>
        <v>0</v>
      </c>
      <c r="H66" s="121"/>
      <c r="I66" s="842" t="s">
        <v>1250</v>
      </c>
      <c r="J66" s="847"/>
      <c r="K66" s="842"/>
      <c r="L66" s="843"/>
      <c r="M66" s="844"/>
      <c r="N66" s="845" t="str">
        <f t="shared" si="5"/>
        <v/>
      </c>
      <c r="O66" s="845" t="str">
        <f t="shared" si="6"/>
        <v/>
      </c>
      <c r="P66" s="846"/>
    </row>
    <row r="67" spans="1:16" ht="15">
      <c r="A67" s="842"/>
      <c r="B67" s="843"/>
      <c r="C67" s="843"/>
      <c r="D67" s="844" t="s">
        <v>1289</v>
      </c>
      <c r="E67" s="845" t="str">
        <f t="shared" si="3"/>
        <v/>
      </c>
      <c r="F67" s="1229" t="str">
        <f t="shared" si="4"/>
        <v/>
      </c>
      <c r="G67" s="846">
        <f>SUMIF($A$9:$A$55, "TC70%", $H$9:$H$55)</f>
        <v>0</v>
      </c>
      <c r="H67" s="121"/>
      <c r="I67" s="842"/>
      <c r="J67" s="847"/>
      <c r="K67" s="842"/>
      <c r="L67" s="843"/>
      <c r="M67" s="844"/>
      <c r="N67" s="845" t="str">
        <f t="shared" si="5"/>
        <v/>
      </c>
      <c r="O67" s="845" t="str">
        <f t="shared" si="6"/>
        <v/>
      </c>
      <c r="P67" s="846"/>
    </row>
    <row r="68" spans="1:16" ht="15">
      <c r="A68" s="842"/>
      <c r="B68" s="843"/>
      <c r="C68" s="843"/>
      <c r="D68" s="844" t="s">
        <v>1292</v>
      </c>
      <c r="E68" s="845" t="str">
        <f t="shared" si="3"/>
        <v/>
      </c>
      <c r="F68" s="1229" t="str">
        <f t="shared" si="4"/>
        <v/>
      </c>
      <c r="G68" s="846">
        <f>SUMIF($A$9:$A$55, "TC80%", $H$9:$H$55)</f>
        <v>0</v>
      </c>
      <c r="H68" s="121"/>
      <c r="I68" s="842"/>
      <c r="J68" s="847"/>
      <c r="K68" s="842"/>
      <c r="L68" s="843"/>
      <c r="M68" s="844"/>
      <c r="N68" s="845" t="str">
        <f t="shared" si="5"/>
        <v/>
      </c>
      <c r="O68" s="845" t="str">
        <f t="shared" si="6"/>
        <v/>
      </c>
      <c r="P68" s="846"/>
    </row>
    <row r="69" spans="1:16" ht="15">
      <c r="A69" s="842" t="s">
        <v>1253</v>
      </c>
      <c r="B69" s="843"/>
      <c r="C69" s="843"/>
      <c r="D69" s="1316" t="s">
        <v>1254</v>
      </c>
      <c r="E69" s="1317"/>
      <c r="F69" s="1318"/>
      <c r="G69" s="1319">
        <f>SUM(G62:G68)</f>
        <v>0</v>
      </c>
      <c r="H69" s="121"/>
      <c r="I69" s="842" t="s">
        <v>1255</v>
      </c>
      <c r="J69" s="847"/>
      <c r="K69" s="842"/>
      <c r="L69" s="843"/>
      <c r="M69" s="1316" t="s">
        <v>1839</v>
      </c>
      <c r="N69" s="1329"/>
      <c r="O69" s="1329"/>
      <c r="P69" s="1319">
        <f>SUM(P62:P68)</f>
        <v>0</v>
      </c>
    </row>
    <row r="70" spans="1:16" ht="15">
      <c r="A70" s="842"/>
      <c r="B70" s="843"/>
      <c r="C70" s="843"/>
      <c r="D70" s="844" t="s">
        <v>1291</v>
      </c>
      <c r="E70" s="845" t="str">
        <f t="shared" ref="E70:E71" si="7">IF(G70=0,"",G70/$G$69)</f>
        <v/>
      </c>
      <c r="F70" s="1229" t="str">
        <f t="shared" si="4"/>
        <v/>
      </c>
      <c r="G70" s="846">
        <f>SUMIF($A$9:$A$55, "EO", $H$9:$H$55)</f>
        <v>0</v>
      </c>
      <c r="H70" s="121"/>
      <c r="I70" s="842"/>
      <c r="J70" s="847"/>
      <c r="K70" s="848"/>
      <c r="L70" s="843"/>
      <c r="M70" s="844" t="s">
        <v>1291</v>
      </c>
      <c r="N70" s="845" t="str">
        <f t="shared" si="5"/>
        <v/>
      </c>
      <c r="O70" s="845" t="str">
        <f>IF(P70=0,"",(P70/($P$69+$P$72)))</f>
        <v/>
      </c>
      <c r="P70" s="846">
        <f>SUMIF($C$9:$C$55, "EO", $H$9:$H$55)</f>
        <v>0</v>
      </c>
    </row>
    <row r="71" spans="1:16" ht="15">
      <c r="A71" s="842"/>
      <c r="B71" s="843"/>
      <c r="C71" s="843"/>
      <c r="D71" s="844" t="s">
        <v>1257</v>
      </c>
      <c r="E71" s="845" t="str">
        <f t="shared" si="7"/>
        <v/>
      </c>
      <c r="F71" s="1229" t="str">
        <f t="shared" si="4"/>
        <v/>
      </c>
      <c r="G71" s="846">
        <f>SUMIF($A$9:$A$55, "MR", $H$9:$H$55)</f>
        <v>0</v>
      </c>
      <c r="H71" s="121"/>
      <c r="I71" s="842"/>
      <c r="J71" s="847"/>
      <c r="K71" s="848"/>
      <c r="L71" s="843"/>
      <c r="M71" s="844" t="s">
        <v>1257</v>
      </c>
      <c r="N71" s="845" t="str">
        <f t="shared" si="5"/>
        <v/>
      </c>
      <c r="O71" s="845" t="str">
        <f>IF(P71=0,"",(P71/($P$69+$P$72)))</f>
        <v/>
      </c>
      <c r="P71" s="846">
        <f>SUMIF($C$9:$C$55, "MR", $H$9:$H$55)</f>
        <v>0</v>
      </c>
    </row>
    <row r="72" spans="1:16" ht="15">
      <c r="A72" s="842" t="s">
        <v>1256</v>
      </c>
      <c r="B72" s="843"/>
      <c r="C72" s="843"/>
      <c r="D72" s="1320" t="s">
        <v>1889</v>
      </c>
      <c r="E72" s="1321"/>
      <c r="F72" s="1322"/>
      <c r="G72" s="1323">
        <f>SUM(G70:G71)</f>
        <v>0</v>
      </c>
      <c r="H72" s="121"/>
      <c r="I72" s="842" t="s">
        <v>1259</v>
      </c>
      <c r="J72" s="847"/>
      <c r="K72" s="842" t="s">
        <v>1259</v>
      </c>
      <c r="L72" s="843"/>
      <c r="M72" s="1320" t="s">
        <v>1258</v>
      </c>
      <c r="N72" s="1330"/>
      <c r="O72" s="1330"/>
      <c r="P72" s="1323">
        <f>SUM(P70:P71)</f>
        <v>0</v>
      </c>
    </row>
    <row r="73" spans="1:16" ht="15.75" thickBot="1">
      <c r="A73" s="849"/>
      <c r="B73" s="850"/>
      <c r="C73" s="850"/>
      <c r="D73" s="1312" t="s">
        <v>1260</v>
      </c>
      <c r="E73" s="1315"/>
      <c r="F73" s="1315"/>
      <c r="G73" s="1284">
        <f>SUM(G69,G72)</f>
        <v>0</v>
      </c>
      <c r="H73" s="121"/>
      <c r="I73" s="849"/>
      <c r="J73" s="851"/>
      <c r="K73" s="849"/>
      <c r="L73" s="851"/>
      <c r="M73" s="852" t="s">
        <v>1837</v>
      </c>
      <c r="N73" s="853"/>
      <c r="O73" s="853"/>
      <c r="P73" s="1284">
        <f>SUM(P69,P72)</f>
        <v>0</v>
      </c>
    </row>
    <row r="74" spans="1:16" ht="13.5" thickBot="1">
      <c r="A74" s="1238"/>
      <c r="B74" s="1238"/>
      <c r="E74" s="1238"/>
      <c r="F74" s="1238"/>
      <c r="H74" s="121"/>
      <c r="I74" s="1238"/>
    </row>
    <row r="75" spans="1:16" ht="15">
      <c r="A75" s="842"/>
      <c r="C75" s="837"/>
      <c r="D75" s="854" t="s">
        <v>1283</v>
      </c>
      <c r="E75" s="845" t="str">
        <f t="shared" ref="E75" si="8">IF(G75=0,"",G75/$G$82)</f>
        <v/>
      </c>
      <c r="F75" s="1231" t="str">
        <f>IF(G75=0,"",(G75/($G$82+$G$85)))</f>
        <v/>
      </c>
      <c r="G75" s="840">
        <f>SUMIF($E$9:$E$55, "MRB20%", $H$9:$H$55)</f>
        <v>0</v>
      </c>
      <c r="H75" s="121"/>
      <c r="I75" s="842"/>
      <c r="J75" s="857"/>
      <c r="K75" s="848"/>
      <c r="L75" s="843"/>
      <c r="M75" s="838" t="s">
        <v>1282</v>
      </c>
      <c r="N75" s="839" t="str">
        <f>IF(P75=0,"",P75/$P$82)</f>
        <v/>
      </c>
      <c r="O75" s="1228" t="str">
        <f>IF(P75=0,"",(P75/($P$82+$P$85)))</f>
        <v/>
      </c>
      <c r="P75" s="840">
        <f>SUMIF($F$9:$F$55, "TC20%", $H$9:$H$55)</f>
        <v>0</v>
      </c>
    </row>
    <row r="76" spans="1:16" ht="15">
      <c r="A76" s="842" t="s">
        <v>1263</v>
      </c>
      <c r="B76" s="843"/>
      <c r="C76" s="843"/>
      <c r="D76" s="844" t="s">
        <v>1261</v>
      </c>
      <c r="E76" s="845" t="str">
        <f t="shared" ref="E76:E81" si="9">IF(G76=0,"",G76/$G$82)</f>
        <v/>
      </c>
      <c r="F76" s="1231" t="str">
        <f>IF(G76=0,"",(G76/($G$82+$G$85)))</f>
        <v/>
      </c>
      <c r="G76" s="855">
        <f>SUMIF($E$9:$E$55, "MRB30%", $H$9:$H$55)</f>
        <v>0</v>
      </c>
      <c r="H76" s="121"/>
      <c r="I76" s="842" t="s">
        <v>1886</v>
      </c>
      <c r="J76" s="847"/>
      <c r="K76" s="848"/>
      <c r="L76" s="843"/>
      <c r="M76" s="844" t="s">
        <v>1248</v>
      </c>
      <c r="N76" s="845" t="str">
        <f t="shared" ref="N76:N84" si="10">IF(P76=0,"",P76/$P$82)</f>
        <v/>
      </c>
      <c r="O76" s="1229" t="str">
        <f t="shared" ref="O76:O84" si="11">IF(P76=0,"",(P76/($P$82+$P$85)))</f>
        <v/>
      </c>
      <c r="P76" s="846">
        <f>SUMIF($F$9:$F$55, "TC30%", $H$9:$H$55)</f>
        <v>0</v>
      </c>
    </row>
    <row r="77" spans="1:16" ht="15">
      <c r="A77" s="842"/>
      <c r="B77" s="843"/>
      <c r="C77" s="843"/>
      <c r="D77" s="844" t="s">
        <v>1262</v>
      </c>
      <c r="E77" s="845" t="str">
        <f t="shared" si="9"/>
        <v/>
      </c>
      <c r="F77" s="1231" t="str">
        <f t="shared" ref="F77:F83" si="12">IF(G77=0,"",(G77/($G$82+$G$85)))</f>
        <v/>
      </c>
      <c r="G77" s="846">
        <f>SUMIF($E$9:$E$55, "MRB40%", $H$9:$H$55)</f>
        <v>0</v>
      </c>
      <c r="H77" s="121"/>
      <c r="I77" s="842"/>
      <c r="J77" s="847"/>
      <c r="K77" s="848"/>
      <c r="L77" s="843"/>
      <c r="M77" s="844" t="s">
        <v>1249</v>
      </c>
      <c r="N77" s="845" t="str">
        <f t="shared" si="10"/>
        <v/>
      </c>
      <c r="O77" s="1229" t="str">
        <f t="shared" si="11"/>
        <v/>
      </c>
      <c r="P77" s="846">
        <f>SUMIF($F$9:$F$55, "TC40%", $H$9:$H$55)</f>
        <v>0</v>
      </c>
    </row>
    <row r="78" spans="1:16" ht="15">
      <c r="A78" s="842"/>
      <c r="B78" s="843"/>
      <c r="C78" s="843"/>
      <c r="D78" s="844" t="s">
        <v>1264</v>
      </c>
      <c r="E78" s="845" t="str">
        <f t="shared" si="9"/>
        <v/>
      </c>
      <c r="F78" s="1231" t="str">
        <f t="shared" si="12"/>
        <v/>
      </c>
      <c r="G78" s="846">
        <f>SUMIF($E$9:$E$55, "MRB50%", $H$9:$H$55)</f>
        <v>0</v>
      </c>
      <c r="H78" s="121"/>
      <c r="I78" s="842"/>
      <c r="J78" s="847"/>
      <c r="K78" s="842"/>
      <c r="L78" s="843"/>
      <c r="M78" s="844" t="s">
        <v>1251</v>
      </c>
      <c r="N78" s="845" t="str">
        <f t="shared" si="10"/>
        <v/>
      </c>
      <c r="O78" s="1229" t="str">
        <f t="shared" si="11"/>
        <v/>
      </c>
      <c r="P78" s="846">
        <f>SUMIF($F$9:$F$55, "TC50%", $H$9:$H$55)</f>
        <v>0</v>
      </c>
    </row>
    <row r="79" spans="1:16" ht="15">
      <c r="A79" s="848"/>
      <c r="B79" s="843"/>
      <c r="C79" s="843"/>
      <c r="D79" s="844" t="s">
        <v>1267</v>
      </c>
      <c r="E79" s="845" t="str">
        <f t="shared" si="9"/>
        <v/>
      </c>
      <c r="F79" s="1231" t="str">
        <f t="shared" si="12"/>
        <v/>
      </c>
      <c r="G79" s="846">
        <f>SUMIF($E$9:$E$55, "MRB60%", $H$9:$H$55)</f>
        <v>0</v>
      </c>
      <c r="H79" s="121"/>
      <c r="I79" s="842" t="s">
        <v>1250</v>
      </c>
      <c r="J79" s="847"/>
      <c r="K79" s="848"/>
      <c r="L79" s="843"/>
      <c r="M79" s="844" t="s">
        <v>1252</v>
      </c>
      <c r="N79" s="845" t="str">
        <f t="shared" si="10"/>
        <v/>
      </c>
      <c r="O79" s="1229" t="str">
        <f t="shared" si="11"/>
        <v/>
      </c>
      <c r="P79" s="846">
        <f>SUMIF($F$9:$F$55, "TC60%", $H$9:$H$55)</f>
        <v>0</v>
      </c>
    </row>
    <row r="80" spans="1:16" ht="15">
      <c r="A80" s="842" t="s">
        <v>1268</v>
      </c>
      <c r="B80" s="843"/>
      <c r="C80" s="843"/>
      <c r="D80" s="844" t="s">
        <v>1290</v>
      </c>
      <c r="E80" s="845" t="str">
        <f t="shared" si="9"/>
        <v/>
      </c>
      <c r="F80" s="1231" t="str">
        <f t="shared" si="12"/>
        <v/>
      </c>
      <c r="G80" s="846">
        <f>SUMIF($E$9:$E$55, "MRB70%", $H$9:$H$55)</f>
        <v>0</v>
      </c>
      <c r="H80" s="121"/>
      <c r="I80" s="848"/>
      <c r="J80" s="847"/>
      <c r="K80" s="842"/>
      <c r="L80" s="843"/>
      <c r="M80" s="844" t="s">
        <v>1289</v>
      </c>
      <c r="N80" s="845" t="str">
        <f t="shared" si="10"/>
        <v/>
      </c>
      <c r="O80" s="1229" t="str">
        <f t="shared" si="11"/>
        <v/>
      </c>
      <c r="P80" s="846">
        <f>SUMIF($F$9:$F$55, "TC70%", $H$9:$H$55)</f>
        <v>0</v>
      </c>
    </row>
    <row r="81" spans="1:16" ht="15">
      <c r="A81" s="842"/>
      <c r="B81" s="843"/>
      <c r="C81" s="843"/>
      <c r="D81" s="844" t="s">
        <v>1293</v>
      </c>
      <c r="E81" s="845" t="str">
        <f t="shared" si="9"/>
        <v/>
      </c>
      <c r="F81" s="1231" t="str">
        <f t="shared" si="12"/>
        <v/>
      </c>
      <c r="G81" s="846">
        <f>SUMIF(E9:E55, "MRB80%", $H$9:$H$55)</f>
        <v>0</v>
      </c>
      <c r="H81" s="121"/>
      <c r="I81" s="842"/>
      <c r="J81" s="847"/>
      <c r="K81" s="848"/>
      <c r="L81" s="843"/>
      <c r="M81" s="844" t="s">
        <v>1292</v>
      </c>
      <c r="N81" s="845" t="str">
        <f t="shared" si="10"/>
        <v/>
      </c>
      <c r="O81" s="1229" t="str">
        <f t="shared" si="11"/>
        <v/>
      </c>
      <c r="P81" s="846">
        <f>SUMIF($F$9:$F$55, "TC80%", $H$9:$H$55)</f>
        <v>0</v>
      </c>
    </row>
    <row r="82" spans="1:16" ht="15">
      <c r="A82" s="842"/>
      <c r="B82" s="843"/>
      <c r="C82" s="843"/>
      <c r="D82" s="1316" t="s">
        <v>1269</v>
      </c>
      <c r="E82" s="1324"/>
      <c r="F82" s="1325"/>
      <c r="G82" s="1319">
        <f>SUM(G75:G81)</f>
        <v>0</v>
      </c>
      <c r="H82" s="121"/>
      <c r="I82" s="842" t="s">
        <v>1253</v>
      </c>
      <c r="J82" s="847"/>
      <c r="K82" s="848"/>
      <c r="L82" s="843"/>
      <c r="M82" s="1316" t="s">
        <v>1254</v>
      </c>
      <c r="N82" s="1317" t="str">
        <f t="shared" si="10"/>
        <v/>
      </c>
      <c r="O82" s="1318" t="str">
        <f t="shared" si="11"/>
        <v/>
      </c>
      <c r="P82" s="1319">
        <f>SUM(P75:P81)</f>
        <v>0</v>
      </c>
    </row>
    <row r="83" spans="1:16" ht="15">
      <c r="A83" s="842"/>
      <c r="B83" s="843"/>
      <c r="C83" s="843"/>
      <c r="D83" s="844" t="s">
        <v>1291</v>
      </c>
      <c r="E83" s="845" t="str">
        <f>IF(G83=0,"",G83/$G$82)</f>
        <v/>
      </c>
      <c r="F83" s="1229" t="str">
        <f t="shared" si="12"/>
        <v/>
      </c>
      <c r="G83" s="846">
        <f>SUMIF($E$9:$E$55, "EO", $H$9:$H$55)</f>
        <v>0</v>
      </c>
      <c r="H83" s="121"/>
      <c r="I83" s="842"/>
      <c r="J83" s="847"/>
      <c r="K83" s="848"/>
      <c r="L83" s="843"/>
      <c r="M83" s="844" t="s">
        <v>1291</v>
      </c>
      <c r="N83" s="845" t="str">
        <f t="shared" si="10"/>
        <v/>
      </c>
      <c r="O83" s="1229" t="str">
        <f t="shared" si="11"/>
        <v/>
      </c>
      <c r="P83" s="846">
        <f>SUMIF($F$9:$F$55, "EO", $H$9:$H$55)</f>
        <v>0</v>
      </c>
    </row>
    <row r="84" spans="1:16" ht="15">
      <c r="A84" s="842"/>
      <c r="B84" s="843"/>
      <c r="C84" s="843"/>
      <c r="D84" s="856" t="s">
        <v>1257</v>
      </c>
      <c r="E84" s="845" t="str">
        <f>IF(G84=0,"",G84/$G$82)</f>
        <v/>
      </c>
      <c r="F84" s="845" t="str">
        <f t="shared" ref="F84" si="13">IF(G84=0,"",(G84/($G$69+$G$72)))</f>
        <v/>
      </c>
      <c r="G84" s="846">
        <f>SUMIF($E$9:$E$55, "MR", $H$9:$H$55)</f>
        <v>0</v>
      </c>
      <c r="H84" s="121"/>
      <c r="I84" s="842"/>
      <c r="J84" s="847"/>
      <c r="K84" s="848"/>
      <c r="L84" s="843"/>
      <c r="M84" s="844" t="s">
        <v>1257</v>
      </c>
      <c r="N84" s="845" t="str">
        <f t="shared" si="10"/>
        <v/>
      </c>
      <c r="O84" s="1229" t="str">
        <f t="shared" si="11"/>
        <v/>
      </c>
      <c r="P84" s="846">
        <f>SUMIF($F$9:$F$55, "MR", $H$9:$H$55)</f>
        <v>0</v>
      </c>
    </row>
    <row r="85" spans="1:16" ht="15.75" thickBot="1">
      <c r="A85" s="842" t="s">
        <v>1270</v>
      </c>
      <c r="B85" s="843"/>
      <c r="C85" s="843"/>
      <c r="D85" s="1320" t="s">
        <v>1889</v>
      </c>
      <c r="E85" s="1317"/>
      <c r="F85" s="1317"/>
      <c r="G85" s="1323">
        <f>SUM(G83:G84)</f>
        <v>0</v>
      </c>
      <c r="H85" s="121"/>
      <c r="I85" s="842" t="s">
        <v>1256</v>
      </c>
      <c r="J85" s="847"/>
      <c r="K85" s="849"/>
      <c r="L85" s="843"/>
      <c r="M85" s="1320" t="s">
        <v>1889</v>
      </c>
      <c r="N85" s="1321"/>
      <c r="O85" s="1331"/>
      <c r="P85" s="1323">
        <f>SUM(P83:P84)</f>
        <v>0</v>
      </c>
    </row>
    <row r="86" spans="1:16" ht="15.75" thickBot="1">
      <c r="A86" s="849"/>
      <c r="B86" s="850"/>
      <c r="C86" s="850"/>
      <c r="D86" s="852" t="s">
        <v>1272</v>
      </c>
      <c r="E86" s="853"/>
      <c r="F86" s="853"/>
      <c r="G86" s="1284">
        <f>SUM(G82,G85)</f>
        <v>0</v>
      </c>
      <c r="H86" s="121"/>
      <c r="I86" s="849"/>
      <c r="J86" s="851"/>
      <c r="K86" s="858" t="s">
        <v>1273</v>
      </c>
      <c r="L86" s="80"/>
      <c r="M86" s="1460" t="s">
        <v>1260</v>
      </c>
      <c r="N86" s="1461"/>
      <c r="O86" s="1230"/>
      <c r="P86" s="1284">
        <f>SUM(P82,P85)</f>
        <v>0</v>
      </c>
    </row>
    <row r="88" spans="1:16" ht="13.15" customHeight="1" thickBot="1">
      <c r="A88" s="1239"/>
      <c r="B88" s="1239"/>
      <c r="C88" s="1239"/>
      <c r="D88" s="1239"/>
      <c r="I88" s="1239"/>
      <c r="M88" s="1239"/>
    </row>
    <row r="89" spans="1:16" ht="13.15" customHeight="1">
      <c r="A89" s="842"/>
      <c r="B89" s="843"/>
      <c r="C89" s="843"/>
      <c r="D89" s="844" t="s">
        <v>1835</v>
      </c>
      <c r="E89" s="839" t="str">
        <f>IF(G89=0,"",G89/$G$97)</f>
        <v/>
      </c>
      <c r="F89" s="1228" t="str">
        <f>IF(G89=0,"",(G89/($G$97+$G$100)))</f>
        <v/>
      </c>
      <c r="G89" s="840">
        <f>SUMIF($B$9:$B$55, "30%/30%", $H$9:$H$55)</f>
        <v>0</v>
      </c>
      <c r="H89" s="121"/>
      <c r="I89" s="842"/>
      <c r="J89" s="857"/>
      <c r="K89" s="848"/>
      <c r="L89" s="843"/>
      <c r="M89" s="844" t="s">
        <v>1846</v>
      </c>
      <c r="N89" s="839" t="str">
        <f>IF(P89=0,"",P89/$P$97)</f>
        <v/>
      </c>
      <c r="O89" s="839" t="str">
        <f>IF(P89=0,"",(P89/($P$97+$P$100)))</f>
        <v/>
      </c>
      <c r="P89" s="840">
        <f>SUMIF($D$9:$D$55, "30%/30%", $H$9:$H$55)</f>
        <v>0</v>
      </c>
    </row>
    <row r="90" spans="1:16" ht="13.15" customHeight="1">
      <c r="A90" s="842"/>
      <c r="B90" s="843"/>
      <c r="C90" s="843"/>
      <c r="D90" s="844" t="s">
        <v>1836</v>
      </c>
      <c r="E90" s="845" t="str">
        <f t="shared" ref="E90:E99" si="14">IF(G90=0,"",G90/$G$97)</f>
        <v/>
      </c>
      <c r="F90" s="1229" t="str">
        <f t="shared" ref="F90:F99" si="15">IF(G90=0,"",(G90/($G$97+$G$100)))</f>
        <v/>
      </c>
      <c r="G90" s="846">
        <f>SUMIF($B$9:$B$55, "40%/40%", $H$9:$H$55)</f>
        <v>0</v>
      </c>
      <c r="H90" s="121"/>
      <c r="I90" s="842"/>
      <c r="J90" s="847"/>
      <c r="K90" s="848"/>
      <c r="L90" s="843"/>
      <c r="M90" s="844" t="s">
        <v>1847</v>
      </c>
      <c r="N90" s="845" t="str">
        <f t="shared" ref="N90:N99" si="16">IF(P90=0,"",P90/$P$97)</f>
        <v/>
      </c>
      <c r="O90" s="845" t="str">
        <f t="shared" ref="O90:O99" si="17">IF(P90=0,"",(P90/($P$97+$P$100)))</f>
        <v/>
      </c>
      <c r="P90" s="846">
        <f>SUMIF($D$9:$D$55, "40%/40%", $H$9:$H$55)</f>
        <v>0</v>
      </c>
    </row>
    <row r="91" spans="1:16" ht="13.15" customHeight="1">
      <c r="A91" s="842" t="s">
        <v>1265</v>
      </c>
      <c r="B91" s="843"/>
      <c r="C91" s="843"/>
      <c r="D91" s="844" t="s">
        <v>1848</v>
      </c>
      <c r="E91" s="845" t="str">
        <f t="shared" si="14"/>
        <v/>
      </c>
      <c r="F91" s="1229" t="str">
        <f t="shared" si="15"/>
        <v/>
      </c>
      <c r="G91" s="846">
        <f>SUMIF($B$9:$B$55, "LH/50%", $H$9:$H$55)</f>
        <v>0</v>
      </c>
      <c r="H91" s="121"/>
      <c r="I91" s="842"/>
      <c r="J91" s="847"/>
      <c r="K91" s="848"/>
      <c r="L91" s="843"/>
      <c r="M91" s="844" t="s">
        <v>1916</v>
      </c>
      <c r="N91" s="845" t="str">
        <f t="shared" si="16"/>
        <v/>
      </c>
      <c r="O91" s="845" t="str">
        <f t="shared" si="17"/>
        <v/>
      </c>
      <c r="P91" s="846">
        <f>SUMIF($D$9:$D$55, "LH/50%", $H$9:$H$55)</f>
        <v>0</v>
      </c>
    </row>
    <row r="92" spans="1:16" ht="13.15" customHeight="1">
      <c r="A92" s="842"/>
      <c r="B92" s="843"/>
      <c r="C92" s="843"/>
      <c r="D92" s="844" t="s">
        <v>1849</v>
      </c>
      <c r="E92" s="845" t="str">
        <f t="shared" si="14"/>
        <v/>
      </c>
      <c r="F92" s="1229" t="str">
        <f t="shared" si="15"/>
        <v/>
      </c>
      <c r="G92" s="846">
        <f>SUMIF($B$9:$B$55, "HH/60%", $H$9:$H$55)</f>
        <v>0</v>
      </c>
      <c r="H92" s="121"/>
      <c r="I92" s="842"/>
      <c r="J92" s="847"/>
      <c r="K92" s="848"/>
      <c r="L92" s="843"/>
      <c r="M92" s="844" t="s">
        <v>1917</v>
      </c>
      <c r="N92" s="845" t="str">
        <f t="shared" si="16"/>
        <v/>
      </c>
      <c r="O92" s="845" t="str">
        <f t="shared" si="17"/>
        <v/>
      </c>
      <c r="P92" s="846">
        <f>SUMIF($D$9:$D$55, "HH/60%", $H$9:$H$55)</f>
        <v>0</v>
      </c>
    </row>
    <row r="93" spans="1:16" ht="15">
      <c r="A93" s="842"/>
      <c r="D93" s="844" t="s">
        <v>1910</v>
      </c>
      <c r="E93" s="845" t="str">
        <f t="shared" si="14"/>
        <v/>
      </c>
      <c r="F93" s="1229" t="str">
        <f t="shared" si="15"/>
        <v/>
      </c>
      <c r="G93" s="846">
        <f>SUMIF($B$9:$B$55, "HH/80%", $H$9:$H$55)</f>
        <v>0</v>
      </c>
      <c r="I93" s="842"/>
      <c r="M93" s="844" t="s">
        <v>1918</v>
      </c>
      <c r="N93" s="845" t="str">
        <f t="shared" si="16"/>
        <v/>
      </c>
      <c r="O93" s="845" t="str">
        <f t="shared" si="17"/>
        <v/>
      </c>
      <c r="P93" s="846">
        <f>SUMIF($D$9:$D$55, "HH/80%", $H$9:$H$55)</f>
        <v>0</v>
      </c>
    </row>
    <row r="94" spans="1:16" ht="15">
      <c r="A94" s="842" t="s">
        <v>1853</v>
      </c>
      <c r="B94" s="843"/>
      <c r="C94" s="843"/>
      <c r="D94" s="1311" t="s">
        <v>1860</v>
      </c>
      <c r="E94" s="845" t="str">
        <f t="shared" si="14"/>
        <v/>
      </c>
      <c r="F94" s="1229" t="str">
        <f t="shared" si="15"/>
        <v/>
      </c>
      <c r="G94" s="846">
        <f>SUMIF($B$9:$B$55, "LH/50% Match", $H$9:$H$55)</f>
        <v>0</v>
      </c>
      <c r="H94" s="121"/>
      <c r="I94" s="842"/>
      <c r="J94" s="847"/>
      <c r="K94" s="848"/>
      <c r="L94" s="843"/>
      <c r="M94" s="844"/>
      <c r="N94" s="845"/>
      <c r="O94" s="845"/>
      <c r="P94" s="846"/>
    </row>
    <row r="95" spans="1:16" ht="15">
      <c r="A95" s="842"/>
      <c r="B95" s="843"/>
      <c r="C95" s="843"/>
      <c r="D95" s="1311" t="s">
        <v>1861</v>
      </c>
      <c r="E95" s="845" t="str">
        <f t="shared" si="14"/>
        <v/>
      </c>
      <c r="F95" s="1229" t="str">
        <f t="shared" si="15"/>
        <v/>
      </c>
      <c r="G95" s="846">
        <f>SUMIF($B$9:$B$55, "HH/60% Match", $H$9:$H$55)</f>
        <v>0</v>
      </c>
      <c r="H95" s="121"/>
      <c r="I95" s="842" t="s">
        <v>6</v>
      </c>
      <c r="J95" s="847"/>
      <c r="K95" s="848"/>
      <c r="L95" s="843"/>
      <c r="M95" s="844"/>
      <c r="N95" s="845"/>
      <c r="O95" s="845"/>
      <c r="P95" s="846"/>
    </row>
    <row r="96" spans="1:16" ht="15">
      <c r="A96" s="842"/>
      <c r="B96" s="843"/>
      <c r="C96" s="843"/>
      <c r="D96" s="1311" t="s">
        <v>1909</v>
      </c>
      <c r="E96" s="845" t="str">
        <f t="shared" si="14"/>
        <v/>
      </c>
      <c r="F96" s="1229" t="str">
        <f t="shared" si="15"/>
        <v/>
      </c>
      <c r="G96" s="846">
        <f>SUMIF($B$9:$B$55, "HH/80% Match", $H$9:$H$55)</f>
        <v>0</v>
      </c>
      <c r="I96" s="842"/>
      <c r="M96" s="844"/>
      <c r="N96" s="845"/>
      <c r="O96" s="845"/>
      <c r="P96" s="846"/>
    </row>
    <row r="97" spans="1:18" ht="15">
      <c r="A97" s="842" t="s">
        <v>1636</v>
      </c>
      <c r="B97" s="843"/>
      <c r="C97" s="843"/>
      <c r="D97" s="1316" t="s">
        <v>1266</v>
      </c>
      <c r="E97" s="1317" t="str">
        <f>IF(I98=0,"",I98/$G$82)</f>
        <v/>
      </c>
      <c r="F97" s="1326"/>
      <c r="G97" s="1319">
        <f>SUM(G89:G96)</f>
        <v>0</v>
      </c>
      <c r="H97" s="121"/>
      <c r="I97" s="842"/>
      <c r="J97" s="847"/>
      <c r="K97" s="842" t="s">
        <v>1265</v>
      </c>
      <c r="L97" s="843"/>
      <c r="M97" s="1316" t="s">
        <v>1838</v>
      </c>
      <c r="N97" s="1317" t="str">
        <f t="shared" si="16"/>
        <v/>
      </c>
      <c r="O97" s="1329" t="str">
        <f t="shared" si="17"/>
        <v/>
      </c>
      <c r="P97" s="1319">
        <f>SUM(P89:P93)</f>
        <v>0</v>
      </c>
    </row>
    <row r="98" spans="1:18" ht="15">
      <c r="A98" s="842"/>
      <c r="B98" s="843"/>
      <c r="C98" s="843"/>
      <c r="D98" s="844" t="s">
        <v>1291</v>
      </c>
      <c r="E98" s="845" t="str">
        <f t="shared" si="14"/>
        <v/>
      </c>
      <c r="F98" s="1229" t="str">
        <f t="shared" si="15"/>
        <v/>
      </c>
      <c r="G98" s="846">
        <f>SUMIF($B$9:$B$55, "EO", $H$9:$H$55)</f>
        <v>0</v>
      </c>
      <c r="H98" s="121"/>
      <c r="I98" s="842"/>
      <c r="J98" s="847"/>
      <c r="K98" s="848"/>
      <c r="L98" s="843"/>
      <c r="M98" s="844" t="s">
        <v>1291</v>
      </c>
      <c r="N98" s="845" t="str">
        <f t="shared" si="16"/>
        <v/>
      </c>
      <c r="O98" s="845" t="str">
        <f t="shared" si="17"/>
        <v/>
      </c>
      <c r="P98" s="846">
        <f>SUMIF($D$9:$D$55, "EO", $H$9:$H$55)</f>
        <v>0</v>
      </c>
    </row>
    <row r="99" spans="1:18" ht="15">
      <c r="A99" s="842"/>
      <c r="B99" s="843"/>
      <c r="C99" s="843"/>
      <c r="D99" s="844" t="s">
        <v>1257</v>
      </c>
      <c r="E99" s="845" t="str">
        <f t="shared" si="14"/>
        <v/>
      </c>
      <c r="F99" s="1229" t="str">
        <f t="shared" si="15"/>
        <v/>
      </c>
      <c r="G99" s="846">
        <f>SUMIF($B$9:$B$55, "MR", $H$9:$H$55)</f>
        <v>0</v>
      </c>
      <c r="H99" s="121"/>
      <c r="I99" s="842"/>
      <c r="J99" s="847"/>
      <c r="K99" s="848"/>
      <c r="L99" s="843"/>
      <c r="M99" s="844" t="s">
        <v>1257</v>
      </c>
      <c r="N99" s="845" t="str">
        <f t="shared" si="16"/>
        <v/>
      </c>
      <c r="O99" s="845" t="str">
        <f t="shared" si="17"/>
        <v/>
      </c>
      <c r="P99" s="846">
        <f>SUMIF($D$9:$D$55, "MR", $H$9:$H$55)</f>
        <v>0</v>
      </c>
    </row>
    <row r="100" spans="1:18" ht="15">
      <c r="A100" s="842" t="s">
        <v>1869</v>
      </c>
      <c r="B100" s="843"/>
      <c r="C100" s="843"/>
      <c r="D100" s="1327" t="s">
        <v>1258</v>
      </c>
      <c r="E100" s="1317"/>
      <c r="F100" s="1328"/>
      <c r="G100" s="1323">
        <f>SUM(G98:G99)</f>
        <v>0</v>
      </c>
      <c r="H100" s="121"/>
      <c r="I100" s="842"/>
      <c r="J100" s="847"/>
      <c r="K100" s="848"/>
      <c r="L100" s="843"/>
      <c r="M100" s="1327" t="s">
        <v>1258</v>
      </c>
      <c r="N100" s="1332"/>
      <c r="O100" s="1332"/>
      <c r="P100" s="1323">
        <f>SUM(P98:P99)</f>
        <v>0</v>
      </c>
    </row>
    <row r="101" spans="1:18" ht="15.75" thickBot="1">
      <c r="A101" s="849"/>
      <c r="B101" s="850"/>
      <c r="C101" s="850"/>
      <c r="D101" s="852" t="s">
        <v>1271</v>
      </c>
      <c r="E101" s="853"/>
      <c r="F101" s="1232"/>
      <c r="G101" s="1284">
        <f>SUM(G97,G100)</f>
        <v>0</v>
      </c>
      <c r="H101" s="121"/>
      <c r="I101" s="852"/>
      <c r="J101" s="853"/>
      <c r="K101" s="849"/>
      <c r="L101" s="843"/>
      <c r="M101" s="852" t="s">
        <v>1830</v>
      </c>
      <c r="N101" s="853"/>
      <c r="O101" s="853"/>
      <c r="P101" s="1284">
        <f>SUM(P97,P100)</f>
        <v>0</v>
      </c>
      <c r="Q101" s="123"/>
      <c r="R101" s="123"/>
    </row>
    <row r="102" spans="1:18">
      <c r="E102" s="122"/>
      <c r="F102" s="122"/>
      <c r="G102" s="122"/>
      <c r="H102" s="122"/>
      <c r="I102" s="122"/>
      <c r="J102" s="122"/>
      <c r="K102" s="122"/>
      <c r="L102" s="122"/>
      <c r="M102" s="122"/>
      <c r="N102" s="122"/>
      <c r="O102" s="122"/>
      <c r="P102" s="122"/>
      <c r="Q102" s="123"/>
      <c r="R102" s="123"/>
    </row>
    <row r="103" spans="1:18" ht="13.5" thickBot="1">
      <c r="E103" s="123"/>
      <c r="F103" s="123"/>
      <c r="G103" s="123"/>
      <c r="H103" s="123"/>
      <c r="I103" s="123"/>
      <c r="J103" s="123"/>
      <c r="K103" s="123"/>
      <c r="L103" s="123"/>
      <c r="M103" s="123"/>
      <c r="N103" s="123"/>
      <c r="O103" s="123"/>
      <c r="P103" s="123"/>
      <c r="Q103" s="123"/>
      <c r="R103" s="123"/>
    </row>
    <row r="104" spans="1:18" ht="15" customHeight="1">
      <c r="A104" s="124" t="s">
        <v>1274</v>
      </c>
      <c r="B104" s="125"/>
      <c r="C104" s="125"/>
      <c r="D104" s="126"/>
      <c r="E104" s="130"/>
      <c r="F104" s="130"/>
      <c r="G104" s="131"/>
      <c r="H104" s="131"/>
      <c r="I104" s="131"/>
      <c r="J104" s="131"/>
      <c r="K104" s="131"/>
      <c r="L104" s="131"/>
      <c r="M104" s="131"/>
      <c r="N104" s="131"/>
      <c r="O104" s="131"/>
      <c r="P104" s="131"/>
      <c r="Q104" s="123"/>
      <c r="R104" s="123"/>
    </row>
    <row r="105" spans="1:18" ht="15" customHeight="1">
      <c r="A105" s="127" t="s">
        <v>1275</v>
      </c>
      <c r="B105" s="128"/>
      <c r="C105" s="128"/>
      <c r="D105" s="129">
        <f>SUMIF($I$9:$I$55,0,$H$9:$H$55)</f>
        <v>0</v>
      </c>
      <c r="E105" s="132"/>
      <c r="F105" s="132"/>
      <c r="G105" s="132"/>
      <c r="H105" s="132"/>
      <c r="I105" s="132"/>
      <c r="J105" s="132"/>
      <c r="K105" s="132"/>
      <c r="L105" s="132"/>
      <c r="M105" s="132"/>
      <c r="N105" s="132"/>
      <c r="O105" s="123"/>
      <c r="P105" s="123"/>
      <c r="Q105" s="123"/>
      <c r="R105" s="123"/>
    </row>
    <row r="106" spans="1:18" ht="15" customHeight="1">
      <c r="A106" s="127" t="s">
        <v>1276</v>
      </c>
      <c r="B106" s="128"/>
      <c r="C106" s="128"/>
      <c r="D106" s="129">
        <f>SUMIF($I$9:$I$55,1,$H$9:$H$55)</f>
        <v>0</v>
      </c>
      <c r="E106" s="123"/>
      <c r="F106" s="123"/>
      <c r="G106" s="123"/>
      <c r="H106" s="123"/>
      <c r="I106" s="123"/>
      <c r="J106" s="123"/>
      <c r="K106" s="123"/>
      <c r="L106" s="123"/>
      <c r="M106" s="123"/>
      <c r="N106" s="123"/>
      <c r="O106" s="123"/>
      <c r="P106" s="123"/>
      <c r="Q106" s="123"/>
      <c r="R106" s="123"/>
    </row>
    <row r="107" spans="1:18" ht="15" customHeight="1">
      <c r="A107" s="127" t="s">
        <v>1277</v>
      </c>
      <c r="B107" s="128"/>
      <c r="C107" s="128"/>
      <c r="D107" s="129">
        <f>SUMIF($I$9:$I$55,2,$H$9:$H$55)</f>
        <v>0</v>
      </c>
      <c r="E107" s="133"/>
      <c r="F107" s="133"/>
      <c r="G107" s="133"/>
      <c r="H107" s="133"/>
      <c r="I107" s="134"/>
      <c r="J107" s="134"/>
      <c r="K107" s="134"/>
      <c r="L107" s="134"/>
      <c r="M107" s="134"/>
      <c r="N107" s="134"/>
      <c r="O107" s="134"/>
      <c r="P107" s="134"/>
      <c r="Q107" s="123"/>
      <c r="R107" s="123"/>
    </row>
    <row r="108" spans="1:18" ht="15" customHeight="1">
      <c r="A108" s="127" t="s">
        <v>1278</v>
      </c>
      <c r="B108" s="128"/>
      <c r="C108" s="128"/>
      <c r="D108" s="129">
        <f>SUMIF($I$9:$I$55,3,$H$9:$H$55)</f>
        <v>0</v>
      </c>
      <c r="E108" s="133"/>
      <c r="F108" s="133"/>
      <c r="G108" s="133"/>
      <c r="H108" s="133"/>
      <c r="I108" s="133"/>
      <c r="J108" s="133"/>
      <c r="K108" s="133"/>
      <c r="L108" s="133"/>
      <c r="M108" s="134"/>
      <c r="N108" s="134"/>
      <c r="O108" s="134"/>
      <c r="P108" s="134"/>
      <c r="Q108" s="123"/>
      <c r="R108" s="123"/>
    </row>
    <row r="109" spans="1:18" ht="15" customHeight="1">
      <c r="A109" s="127" t="s">
        <v>1279</v>
      </c>
      <c r="B109" s="128"/>
      <c r="C109" s="128"/>
      <c r="D109" s="129">
        <f>SUMIF($I$9:$I$55,4,$H$9:$H$55)</f>
        <v>0</v>
      </c>
      <c r="E109" s="133"/>
      <c r="F109" s="133"/>
      <c r="G109" s="133"/>
      <c r="H109" s="133"/>
      <c r="I109" s="133"/>
      <c r="J109" s="133"/>
      <c r="K109" s="133"/>
      <c r="L109" s="133"/>
      <c r="M109" s="133"/>
      <c r="N109" s="134"/>
      <c r="O109" s="134"/>
      <c r="P109" s="134"/>
      <c r="Q109" s="123"/>
      <c r="R109" s="123"/>
    </row>
    <row r="110" spans="1:18" ht="15" customHeight="1" thickBot="1">
      <c r="A110" s="127" t="s">
        <v>1280</v>
      </c>
      <c r="B110" s="135"/>
      <c r="C110" s="135"/>
      <c r="D110" s="129">
        <f>SUMIF($I$9:$I$55,5,$H$9:$H$55)</f>
        <v>0</v>
      </c>
      <c r="E110" s="134"/>
      <c r="F110" s="134"/>
      <c r="G110" s="134"/>
      <c r="H110" s="134"/>
      <c r="I110" s="134"/>
      <c r="J110" s="134"/>
      <c r="K110" s="134"/>
      <c r="L110" s="134"/>
      <c r="M110" s="134"/>
      <c r="N110" s="134"/>
      <c r="O110" s="134"/>
      <c r="P110" s="134"/>
      <c r="Q110" s="123"/>
      <c r="R110" s="123"/>
    </row>
    <row r="111" spans="1:18" ht="15.75" thickBot="1">
      <c r="A111" s="136" t="s">
        <v>1281</v>
      </c>
      <c r="B111" s="137"/>
      <c r="C111" s="137"/>
      <c r="D111" s="138">
        <f>SUM(D105:D110)</f>
        <v>0</v>
      </c>
      <c r="E111" s="133"/>
      <c r="F111" s="133"/>
      <c r="G111" s="133"/>
      <c r="H111" s="133"/>
      <c r="I111" s="134"/>
      <c r="J111" s="134"/>
      <c r="K111" s="134"/>
      <c r="L111" s="134"/>
      <c r="M111" s="134"/>
      <c r="N111" s="134"/>
      <c r="O111" s="134"/>
      <c r="P111" s="134"/>
      <c r="Q111" s="123"/>
      <c r="R111" s="123"/>
    </row>
    <row r="112" spans="1:18" ht="15">
      <c r="A112" s="134"/>
      <c r="B112" s="134"/>
      <c r="C112" s="134"/>
      <c r="D112" s="134"/>
      <c r="E112" s="134"/>
      <c r="F112" s="134"/>
      <c r="G112" s="134"/>
      <c r="H112" s="134"/>
      <c r="I112" s="134"/>
      <c r="J112" s="134"/>
      <c r="K112" s="134"/>
      <c r="L112" s="134"/>
      <c r="M112" s="134"/>
      <c r="N112" s="134"/>
      <c r="O112" s="134"/>
      <c r="P112" s="134"/>
      <c r="Q112" s="123"/>
      <c r="R112" s="123"/>
    </row>
    <row r="113" spans="1:18" ht="15">
      <c r="A113" s="134"/>
      <c r="B113" s="134"/>
      <c r="C113" s="134"/>
      <c r="D113" s="134"/>
      <c r="E113" s="134"/>
      <c r="F113" s="134"/>
      <c r="G113" s="134"/>
      <c r="H113" s="134"/>
      <c r="I113" s="134"/>
      <c r="J113" s="134"/>
      <c r="K113" s="134"/>
      <c r="L113" s="134"/>
      <c r="M113" s="134"/>
      <c r="N113" s="134"/>
      <c r="O113" s="134"/>
      <c r="P113" s="134"/>
      <c r="Q113" s="123"/>
      <c r="R113" s="123"/>
    </row>
    <row r="114" spans="1:18" ht="15">
      <c r="A114" s="134"/>
      <c r="B114" s="134"/>
      <c r="C114" s="134"/>
      <c r="D114" s="134"/>
      <c r="E114" s="134"/>
      <c r="F114" s="134"/>
      <c r="G114" s="134"/>
      <c r="H114" s="134"/>
      <c r="I114" s="134"/>
      <c r="J114" s="134"/>
      <c r="K114" s="134"/>
      <c r="L114" s="134"/>
      <c r="M114" s="134"/>
      <c r="N114" s="134"/>
      <c r="O114" s="134"/>
      <c r="P114" s="134"/>
      <c r="Q114" s="123"/>
      <c r="R114" s="123"/>
    </row>
    <row r="115" spans="1:18" ht="15">
      <c r="A115" s="134"/>
      <c r="B115" s="134"/>
      <c r="C115" s="134"/>
      <c r="D115" s="134"/>
      <c r="E115" s="134"/>
      <c r="F115" s="134"/>
      <c r="G115" s="134"/>
      <c r="H115" s="134"/>
      <c r="I115" s="134"/>
      <c r="J115" s="134"/>
      <c r="K115" s="134"/>
      <c r="L115" s="134"/>
      <c r="M115" s="134"/>
      <c r="N115" s="134"/>
      <c r="O115" s="134"/>
      <c r="P115" s="134"/>
      <c r="Q115" s="123"/>
      <c r="R115" s="123"/>
    </row>
    <row r="116" spans="1:18" ht="15">
      <c r="J116" s="134"/>
      <c r="K116" s="134"/>
      <c r="L116" s="134"/>
      <c r="M116" s="134"/>
      <c r="N116" s="134"/>
      <c r="O116" s="134"/>
      <c r="P116" s="134"/>
      <c r="Q116" s="123"/>
      <c r="R116" s="123"/>
    </row>
    <row r="117" spans="1:18" ht="15">
      <c r="J117" s="134"/>
      <c r="K117" s="134"/>
      <c r="L117" s="134"/>
      <c r="M117" s="134"/>
      <c r="N117" s="134"/>
      <c r="O117" s="134"/>
      <c r="P117" s="134"/>
      <c r="Q117" s="123"/>
      <c r="R117" s="123"/>
    </row>
    <row r="118" spans="1:18" ht="15">
      <c r="J118" s="144"/>
      <c r="K118" s="144"/>
      <c r="L118" s="144"/>
      <c r="M118" s="144"/>
      <c r="N118" s="144"/>
      <c r="O118" s="144"/>
      <c r="P118" s="144"/>
      <c r="Q118" s="123"/>
      <c r="R118" s="123"/>
    </row>
    <row r="119" spans="1:18">
      <c r="J119" s="146"/>
      <c r="K119" s="146"/>
      <c r="L119" s="146"/>
      <c r="M119" s="146"/>
      <c r="N119" s="146"/>
      <c r="O119" s="146"/>
      <c r="P119" s="146"/>
      <c r="Q119" s="123"/>
      <c r="R119" s="123"/>
    </row>
    <row r="120" spans="1:18">
      <c r="J120" s="148"/>
      <c r="K120" s="148"/>
      <c r="L120" s="148"/>
      <c r="M120" s="148"/>
      <c r="N120" s="148"/>
      <c r="O120" s="148"/>
      <c r="P120" s="148"/>
      <c r="Q120" s="123"/>
      <c r="R120" s="123"/>
    </row>
    <row r="121" spans="1:18">
      <c r="J121" s="150"/>
      <c r="K121" s="150"/>
      <c r="L121" s="148"/>
      <c r="M121" s="148"/>
      <c r="N121" s="148"/>
      <c r="O121" s="148"/>
      <c r="P121" s="148"/>
      <c r="Q121" s="123"/>
      <c r="R121" s="123"/>
    </row>
    <row r="122" spans="1:18">
      <c r="J122" s="150"/>
      <c r="K122" s="150"/>
      <c r="L122" s="148"/>
      <c r="M122" s="148"/>
      <c r="N122" s="148"/>
      <c r="O122" s="148"/>
      <c r="P122" s="148"/>
      <c r="Q122" s="123"/>
      <c r="R122" s="123"/>
    </row>
    <row r="123" spans="1:18">
      <c r="J123" s="150"/>
      <c r="K123" s="150"/>
      <c r="L123" s="148"/>
      <c r="M123" s="148"/>
      <c r="N123" s="148"/>
      <c r="O123" s="148"/>
      <c r="P123" s="148"/>
      <c r="Q123" s="123"/>
      <c r="R123" s="123"/>
    </row>
    <row r="124" spans="1:18">
      <c r="J124" s="150"/>
      <c r="K124" s="150"/>
      <c r="L124" s="148"/>
      <c r="M124" s="148"/>
      <c r="N124" s="148"/>
      <c r="O124" s="148"/>
      <c r="P124" s="148"/>
      <c r="Q124" s="123"/>
      <c r="R124" s="123"/>
    </row>
    <row r="125" spans="1:18">
      <c r="J125" s="150"/>
      <c r="K125" s="150"/>
      <c r="L125" s="148"/>
      <c r="M125" s="148"/>
      <c r="N125" s="148"/>
      <c r="O125" s="148"/>
      <c r="P125" s="148"/>
      <c r="Q125" s="123"/>
      <c r="R125" s="123"/>
    </row>
    <row r="126" spans="1:18">
      <c r="A126" s="142"/>
      <c r="B126" s="142"/>
      <c r="C126" s="142"/>
      <c r="D126" s="142"/>
      <c r="E126" s="145"/>
      <c r="F126" s="145"/>
      <c r="G126" s="151"/>
      <c r="H126" s="145"/>
      <c r="I126" s="150"/>
      <c r="J126" s="150"/>
      <c r="K126" s="150"/>
      <c r="L126" s="148"/>
      <c r="M126" s="148"/>
      <c r="N126" s="148"/>
      <c r="O126" s="148"/>
      <c r="P126" s="148"/>
      <c r="Q126" s="123"/>
      <c r="R126" s="123"/>
    </row>
    <row r="127" spans="1:18">
      <c r="H127" s="145"/>
      <c r="I127" s="150"/>
      <c r="J127" s="150"/>
      <c r="K127" s="150"/>
      <c r="L127" s="148"/>
      <c r="M127" s="148"/>
      <c r="N127" s="148"/>
      <c r="O127" s="148"/>
      <c r="P127" s="148"/>
      <c r="Q127" s="123"/>
      <c r="R127" s="123"/>
    </row>
    <row r="128" spans="1:18">
      <c r="A128" s="152"/>
      <c r="B128" s="153" t="s">
        <v>1284</v>
      </c>
      <c r="C128" s="153"/>
      <c r="D128" s="154" t="s">
        <v>1294</v>
      </c>
      <c r="E128" s="152">
        <v>550</v>
      </c>
      <c r="F128" s="152"/>
      <c r="G128" s="152"/>
      <c r="H128" s="152"/>
      <c r="I128" s="150"/>
      <c r="J128" s="150"/>
      <c r="K128" s="150"/>
      <c r="L128" s="148"/>
      <c r="M128" s="148"/>
      <c r="N128" s="148"/>
      <c r="O128" s="148"/>
      <c r="P128" s="148"/>
      <c r="Q128" s="123"/>
      <c r="R128" s="123"/>
    </row>
    <row r="129" spans="1:18">
      <c r="A129" s="152" t="s">
        <v>1248</v>
      </c>
      <c r="B129" s="152" t="s">
        <v>1287</v>
      </c>
      <c r="C129" s="152"/>
      <c r="D129" s="152">
        <v>1</v>
      </c>
      <c r="E129" s="152">
        <v>650</v>
      </c>
      <c r="F129" s="152"/>
      <c r="G129" s="152">
        <v>550</v>
      </c>
      <c r="H129" s="152">
        <v>1</v>
      </c>
      <c r="I129" s="150"/>
      <c r="J129" s="150"/>
      <c r="K129" s="150"/>
      <c r="L129" s="148"/>
      <c r="M129" s="148"/>
      <c r="N129" s="148"/>
      <c r="O129" s="148"/>
      <c r="P129" s="148"/>
      <c r="Q129" s="123"/>
      <c r="R129" s="123"/>
    </row>
    <row r="130" spans="1:18">
      <c r="A130" s="123"/>
      <c r="B130" s="123"/>
      <c r="C130" s="123"/>
      <c r="D130" s="123"/>
      <c r="E130" s="123"/>
      <c r="F130" s="123"/>
      <c r="G130" s="123"/>
      <c r="H130" s="123"/>
      <c r="I130" s="123"/>
      <c r="J130" s="123"/>
      <c r="K130" s="123"/>
      <c r="L130" s="123"/>
      <c r="M130" s="123"/>
      <c r="N130" s="123"/>
      <c r="O130" s="123"/>
      <c r="P130" s="123"/>
      <c r="Q130" s="123"/>
      <c r="R130" s="123"/>
    </row>
    <row r="131" spans="1:18">
      <c r="A131" s="123"/>
      <c r="B131" s="123"/>
      <c r="C131" s="123"/>
      <c r="D131" s="123"/>
      <c r="E131" s="123"/>
      <c r="F131" s="123"/>
      <c r="G131" s="123"/>
      <c r="H131" s="123"/>
      <c r="I131" s="123"/>
      <c r="J131" s="123"/>
      <c r="K131" s="123"/>
      <c r="L131" s="123"/>
      <c r="M131" s="123"/>
      <c r="N131" s="123"/>
      <c r="O131" s="123"/>
      <c r="P131" s="123"/>
      <c r="Q131" s="123"/>
      <c r="R131" s="123"/>
    </row>
    <row r="132" spans="1:18">
      <c r="A132" s="123"/>
      <c r="B132" s="123"/>
      <c r="C132" s="123"/>
      <c r="D132" s="123"/>
      <c r="E132" s="123"/>
      <c r="F132" s="123"/>
      <c r="G132" s="123"/>
      <c r="H132" s="123"/>
      <c r="I132" s="123"/>
      <c r="J132" s="123"/>
      <c r="K132" s="123"/>
      <c r="L132" s="123"/>
      <c r="M132" s="123"/>
      <c r="N132" s="123"/>
      <c r="O132" s="123"/>
      <c r="P132" s="123"/>
      <c r="Q132" s="123"/>
      <c r="R132" s="123"/>
    </row>
    <row r="133" spans="1:18">
      <c r="A133" s="123"/>
      <c r="B133" s="123"/>
      <c r="C133" s="123"/>
      <c r="D133" s="123"/>
      <c r="E133" s="123"/>
      <c r="F133" s="123"/>
      <c r="G133" s="123"/>
      <c r="H133" s="123"/>
      <c r="I133" s="123"/>
      <c r="J133" s="123"/>
      <c r="K133" s="123"/>
      <c r="L133" s="123"/>
      <c r="M133" s="123"/>
      <c r="N133" s="123"/>
      <c r="O133" s="123"/>
      <c r="P133" s="123"/>
      <c r="Q133" s="123"/>
      <c r="R133" s="123"/>
    </row>
    <row r="134" spans="1:18">
      <c r="A134" s="123"/>
      <c r="B134" s="123"/>
      <c r="C134" s="123"/>
      <c r="D134" s="123"/>
      <c r="E134" s="123"/>
      <c r="F134" s="123"/>
      <c r="G134" s="123"/>
      <c r="H134" s="123"/>
      <c r="I134" s="123"/>
      <c r="J134" s="123"/>
      <c r="K134" s="123"/>
      <c r="L134" s="123"/>
      <c r="M134" s="123"/>
      <c r="N134" s="123"/>
      <c r="O134" s="123"/>
      <c r="P134" s="123"/>
      <c r="Q134" s="123"/>
      <c r="R134" s="123"/>
    </row>
    <row r="135" spans="1:18">
      <c r="A135" s="123"/>
      <c r="B135" s="123"/>
      <c r="C135" s="123"/>
      <c r="D135" s="123"/>
      <c r="E135" s="123"/>
      <c r="F135" s="123"/>
      <c r="G135" s="123"/>
      <c r="H135" s="123"/>
      <c r="I135" s="123"/>
      <c r="J135" s="123"/>
      <c r="K135" s="123"/>
      <c r="L135" s="123"/>
      <c r="M135" s="123"/>
      <c r="N135" s="123"/>
      <c r="O135" s="123"/>
      <c r="P135" s="123"/>
      <c r="Q135" s="123"/>
      <c r="R135" s="123"/>
    </row>
    <row r="136" spans="1:18">
      <c r="A136" s="123"/>
      <c r="B136" s="123"/>
      <c r="C136" s="123"/>
      <c r="D136" s="123"/>
      <c r="E136" s="123"/>
      <c r="F136" s="123"/>
      <c r="G136" s="123"/>
      <c r="H136" s="123"/>
      <c r="I136" s="123"/>
      <c r="J136" s="123"/>
      <c r="K136" s="123"/>
      <c r="L136" s="123"/>
      <c r="M136" s="123"/>
      <c r="N136" s="123"/>
      <c r="O136" s="123"/>
      <c r="P136" s="123"/>
      <c r="Q136" s="123"/>
      <c r="R136" s="123"/>
    </row>
  </sheetData>
  <sheetProtection algorithmName="SHA-512" hashValue="dTdFTLKBSPmQ4llIzAnROBSuKHRybeO3wEVzsxbdetVuaX6ZnR476R8b8G54yMTazKqP0PkvxemYUrVOficg8w==" saltValue="B4++tfT+7sjixdMFxJfX8w==" spinCount="100000" sheet="1" objects="1" scenarios="1"/>
  <protectedRanges>
    <protectedRange sqref="M9:O55" name="Range2"/>
    <protectedRange sqref="G51:K55 G9:G50 I9:K50 A9:F55" name="Range1"/>
    <protectedRange sqref="H9:H50" name="Range1_1"/>
  </protectedRanges>
  <mergeCells count="29">
    <mergeCell ref="AA8:AB8"/>
    <mergeCell ref="AA9:AB9"/>
    <mergeCell ref="AA15:AB15"/>
    <mergeCell ref="R7:AB7"/>
    <mergeCell ref="AA18:AB18"/>
    <mergeCell ref="AA12:AB12"/>
    <mergeCell ref="AA13:AB13"/>
    <mergeCell ref="AA14:AB14"/>
    <mergeCell ref="AA19:AB19"/>
    <mergeCell ref="S21:AB21"/>
    <mergeCell ref="S22:AB22"/>
    <mergeCell ref="S23:AB23"/>
    <mergeCell ref="S24:AB24"/>
    <mergeCell ref="S25:AB25"/>
    <mergeCell ref="A1:P2"/>
    <mergeCell ref="C3:G3"/>
    <mergeCell ref="M86:N86"/>
    <mergeCell ref="I57:O57"/>
    <mergeCell ref="A4:B5"/>
    <mergeCell ref="N4:P4"/>
    <mergeCell ref="N3:P3"/>
    <mergeCell ref="A6:P6"/>
    <mergeCell ref="N5:P5"/>
    <mergeCell ref="I58:O58"/>
    <mergeCell ref="B7:D7"/>
    <mergeCell ref="AA16:AB16"/>
    <mergeCell ref="AA17:AB17"/>
    <mergeCell ref="AA10:AB10"/>
    <mergeCell ref="AA11:AB11"/>
  </mergeCells>
  <pageMargins left="0.7" right="0.7" top="0.75" bottom="0.75" header="0.3" footer="0.3"/>
  <pageSetup scale="53" fitToHeight="0" orientation="portrait" horizontalDpi="1200" verticalDpi="1200" r:id="rId1"/>
  <headerFooter>
    <oddFooter>&amp;R&amp;8Last Updated June 2025</oddFooter>
  </headerFooter>
  <rowBreaks count="1" manualBreakCount="1">
    <brk id="59" max="16383" man="1"/>
  </rowBreaks>
  <ignoredErrors>
    <ignoredError sqref="P85:P88 G86:G88 G72:G74 G69 G62:G68 G70:G71 G75:G81 G83:G85 G89:G92 P89:P93 P73 P82 P83:P84 P74:P81 P64:P68 P62:P63 P69 H57 P9:P55 P98:P99 G93:G94 D105:D110 G98:G99 G95:G96 C3 C4:D4 S9 S10:S18 S22:AB25 S21 AB16 AB15 AB14 AB13 AB12 AB11 AB10 AB9 AB17 T14:T15 T12:Y12 U16:Y16 U15:Y15 T18:Y18 T17:Y17 T9:AA9 T10:Y10 T11:AA11 T13:Y13 U14:Y14 C5:D5 F4:G5 Z12:AA12 Z10:AA10 AA13 AA14 AA15 AA16 AA17 AA18:AB18 Z13:Z18 N64:O68" emptyCellReference="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E00-000001000000}">
          <x14:formula1>
            <xm:f>'Data Validation'!$J$16:$J$24</xm:f>
          </x14:formula1>
          <xm:sqref>A9:A55 F9:F55</xm:sqref>
        </x14:dataValidation>
        <x14:dataValidation type="list" allowBlank="1" showInputMessage="1" showErrorMessage="1" xr:uid="{00000000-0002-0000-0E00-000005000000}">
          <x14:formula1>
            <xm:f>'Data Validation'!$P$16:$P$22</xm:f>
          </x14:formula1>
          <xm:sqref>J9:J55</xm:sqref>
        </x14:dataValidation>
        <x14:dataValidation type="list" allowBlank="1" showInputMessage="1" showErrorMessage="1" xr:uid="{00000000-0002-0000-0E00-000007000000}">
          <x14:formula1>
            <xm:f>'Data Validation'!$M$16:$M$19</xm:f>
          </x14:formula1>
          <xm:sqref>C9:C55</xm:sqref>
        </x14:dataValidation>
        <x14:dataValidation type="list" allowBlank="1" showInputMessage="1" showErrorMessage="1" xr:uid="{20423135-AEF8-4B04-AD98-4708E4E403D5}">
          <x14:formula1>
            <xm:f>'Data Validation'!$O$16:$O$22</xm:f>
          </x14:formula1>
          <xm:sqref>I9:I55</xm:sqref>
        </x14:dataValidation>
        <x14:dataValidation type="list" allowBlank="1" showInputMessage="1" showErrorMessage="1" xr:uid="{00000000-0002-0000-0E00-000003000000}">
          <x14:formula1>
            <xm:f>'Data Validation'!$K$16:$K$22</xm:f>
          </x14:formula1>
          <xm:sqref>E9:E55</xm:sqref>
        </x14:dataValidation>
        <x14:dataValidation type="list" allowBlank="1" showInputMessage="1" showErrorMessage="1" xr:uid="{00000000-0002-0000-0E00-000002000000}">
          <x14:formula1>
            <xm:f>'Data Validation'!$L$16:$L$25</xm:f>
          </x14:formula1>
          <xm:sqref>C17:C22 C10:C15 C24:C29 C38:C43 C45:C55 C31:C36 B9:B55</xm:sqref>
        </x14:dataValidation>
        <x14:dataValidation type="list" allowBlank="1" showInputMessage="1" showErrorMessage="1" xr:uid="{99A99E4B-4020-4211-AF2B-22B80598A99C}">
          <x14:formula1>
            <xm:f>'Data Validation'!$L$16:$L$24</xm:f>
          </x14:formula1>
          <xm:sqref>C44 C16 C9 C37 C30 C23</xm:sqref>
        </x14:dataValidation>
        <x14:dataValidation type="list" allowBlank="1" showInputMessage="1" showErrorMessage="1" xr:uid="{F9E402D1-01A4-4A5F-B015-FF0DF74878DB}">
          <x14:formula1>
            <xm:f>'Data Validation'!$N$16:$N$22</xm:f>
          </x14:formula1>
          <xm:sqref>D9:D55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8F7D4"/>
    <pageSetUpPr fitToPage="1"/>
  </sheetPr>
  <dimension ref="A1:R16"/>
  <sheetViews>
    <sheetView zoomScaleNormal="100" workbookViewId="0">
      <selection activeCell="C5" sqref="H10:K10"/>
    </sheetView>
  </sheetViews>
  <sheetFormatPr defaultRowHeight="15"/>
  <cols>
    <col min="1" max="2" width="3.140625" style="50" customWidth="1"/>
    <col min="3" max="13" width="9.140625" style="50"/>
    <col min="14" max="256" width="8.85546875" style="50"/>
    <col min="257" max="258" width="3.140625" style="50" customWidth="1"/>
    <col min="259" max="512" width="8.85546875" style="50"/>
    <col min="513" max="514" width="3.140625" style="50" customWidth="1"/>
    <col min="515" max="768" width="8.85546875" style="50"/>
    <col min="769" max="770" width="3.140625" style="50" customWidth="1"/>
    <col min="771" max="1024" width="8.85546875" style="50"/>
    <col min="1025" max="1026" width="3.140625" style="50" customWidth="1"/>
    <col min="1027" max="1280" width="8.85546875" style="50"/>
    <col min="1281" max="1282" width="3.140625" style="50" customWidth="1"/>
    <col min="1283" max="1536" width="8.85546875" style="50"/>
    <col min="1537" max="1538" width="3.140625" style="50" customWidth="1"/>
    <col min="1539" max="1792" width="8.85546875" style="50"/>
    <col min="1793" max="1794" width="3.140625" style="50" customWidth="1"/>
    <col min="1795" max="2048" width="8.85546875" style="50"/>
    <col min="2049" max="2050" width="3.140625" style="50" customWidth="1"/>
    <col min="2051" max="2304" width="8.85546875" style="50"/>
    <col min="2305" max="2306" width="3.140625" style="50" customWidth="1"/>
    <col min="2307" max="2560" width="8.85546875" style="50"/>
    <col min="2561" max="2562" width="3.140625" style="50" customWidth="1"/>
    <col min="2563" max="2816" width="8.85546875" style="50"/>
    <col min="2817" max="2818" width="3.140625" style="50" customWidth="1"/>
    <col min="2819" max="3072" width="8.85546875" style="50"/>
    <col min="3073" max="3074" width="3.140625" style="50" customWidth="1"/>
    <col min="3075" max="3328" width="8.85546875" style="50"/>
    <col min="3329" max="3330" width="3.140625" style="50" customWidth="1"/>
    <col min="3331" max="3584" width="8.85546875" style="50"/>
    <col min="3585" max="3586" width="3.140625" style="50" customWidth="1"/>
    <col min="3587" max="3840" width="8.85546875" style="50"/>
    <col min="3841" max="3842" width="3.140625" style="50" customWidth="1"/>
    <col min="3843" max="4096" width="8.85546875" style="50"/>
    <col min="4097" max="4098" width="3.140625" style="50" customWidth="1"/>
    <col min="4099" max="4352" width="8.85546875" style="50"/>
    <col min="4353" max="4354" width="3.140625" style="50" customWidth="1"/>
    <col min="4355" max="4608" width="8.85546875" style="50"/>
    <col min="4609" max="4610" width="3.140625" style="50" customWidth="1"/>
    <col min="4611" max="4864" width="8.85546875" style="50"/>
    <col min="4865" max="4866" width="3.140625" style="50" customWidth="1"/>
    <col min="4867" max="5120" width="8.85546875" style="50"/>
    <col min="5121" max="5122" width="3.140625" style="50" customWidth="1"/>
    <col min="5123" max="5376" width="8.85546875" style="50"/>
    <col min="5377" max="5378" width="3.140625" style="50" customWidth="1"/>
    <col min="5379" max="5632" width="8.85546875" style="50"/>
    <col min="5633" max="5634" width="3.140625" style="50" customWidth="1"/>
    <col min="5635" max="5888" width="8.85546875" style="50"/>
    <col min="5889" max="5890" width="3.140625" style="50" customWidth="1"/>
    <col min="5891" max="6144" width="8.85546875" style="50"/>
    <col min="6145" max="6146" width="3.140625" style="50" customWidth="1"/>
    <col min="6147" max="6400" width="8.85546875" style="50"/>
    <col min="6401" max="6402" width="3.140625" style="50" customWidth="1"/>
    <col min="6403" max="6656" width="8.85546875" style="50"/>
    <col min="6657" max="6658" width="3.140625" style="50" customWidth="1"/>
    <col min="6659" max="6912" width="8.85546875" style="50"/>
    <col min="6913" max="6914" width="3.140625" style="50" customWidth="1"/>
    <col min="6915" max="7168" width="8.85546875" style="50"/>
    <col min="7169" max="7170" width="3.140625" style="50" customWidth="1"/>
    <col min="7171" max="7424" width="8.85546875" style="50"/>
    <col min="7425" max="7426" width="3.140625" style="50" customWidth="1"/>
    <col min="7427" max="7680" width="8.85546875" style="50"/>
    <col min="7681" max="7682" width="3.140625" style="50" customWidth="1"/>
    <col min="7683" max="7936" width="8.85546875" style="50"/>
    <col min="7937" max="7938" width="3.140625" style="50" customWidth="1"/>
    <col min="7939" max="8192" width="8.85546875" style="50"/>
    <col min="8193" max="8194" width="3.140625" style="50" customWidth="1"/>
    <col min="8195" max="8448" width="8.85546875" style="50"/>
    <col min="8449" max="8450" width="3.140625" style="50" customWidth="1"/>
    <col min="8451" max="8704" width="8.85546875" style="50"/>
    <col min="8705" max="8706" width="3.140625" style="50" customWidth="1"/>
    <col min="8707" max="8960" width="8.85546875" style="50"/>
    <col min="8961" max="8962" width="3.140625" style="50" customWidth="1"/>
    <col min="8963" max="9216" width="8.85546875" style="50"/>
    <col min="9217" max="9218" width="3.140625" style="50" customWidth="1"/>
    <col min="9219" max="9472" width="8.85546875" style="50"/>
    <col min="9473" max="9474" width="3.140625" style="50" customWidth="1"/>
    <col min="9475" max="9728" width="8.85546875" style="50"/>
    <col min="9729" max="9730" width="3.140625" style="50" customWidth="1"/>
    <col min="9731" max="9984" width="8.85546875" style="50"/>
    <col min="9985" max="9986" width="3.140625" style="50" customWidth="1"/>
    <col min="9987" max="10240" width="8.85546875" style="50"/>
    <col min="10241" max="10242" width="3.140625" style="50" customWidth="1"/>
    <col min="10243" max="10496" width="8.85546875" style="50"/>
    <col min="10497" max="10498" width="3.140625" style="50" customWidth="1"/>
    <col min="10499" max="10752" width="8.85546875" style="50"/>
    <col min="10753" max="10754" width="3.140625" style="50" customWidth="1"/>
    <col min="10755" max="11008" width="8.85546875" style="50"/>
    <col min="11009" max="11010" width="3.140625" style="50" customWidth="1"/>
    <col min="11011" max="11264" width="8.85546875" style="50"/>
    <col min="11265" max="11266" width="3.140625" style="50" customWidth="1"/>
    <col min="11267" max="11520" width="8.85546875" style="50"/>
    <col min="11521" max="11522" width="3.140625" style="50" customWidth="1"/>
    <col min="11523" max="11776" width="8.85546875" style="50"/>
    <col min="11777" max="11778" width="3.140625" style="50" customWidth="1"/>
    <col min="11779" max="12032" width="8.85546875" style="50"/>
    <col min="12033" max="12034" width="3.140625" style="50" customWidth="1"/>
    <col min="12035" max="12288" width="8.85546875" style="50"/>
    <col min="12289" max="12290" width="3.140625" style="50" customWidth="1"/>
    <col min="12291" max="12544" width="8.85546875" style="50"/>
    <col min="12545" max="12546" width="3.140625" style="50" customWidth="1"/>
    <col min="12547" max="12800" width="8.85546875" style="50"/>
    <col min="12801" max="12802" width="3.140625" style="50" customWidth="1"/>
    <col min="12803" max="13056" width="8.85546875" style="50"/>
    <col min="13057" max="13058" width="3.140625" style="50" customWidth="1"/>
    <col min="13059" max="13312" width="8.85546875" style="50"/>
    <col min="13313" max="13314" width="3.140625" style="50" customWidth="1"/>
    <col min="13315" max="13568" width="8.85546875" style="50"/>
    <col min="13569" max="13570" width="3.140625" style="50" customWidth="1"/>
    <col min="13571" max="13824" width="8.85546875" style="50"/>
    <col min="13825" max="13826" width="3.140625" style="50" customWidth="1"/>
    <col min="13827" max="14080" width="8.85546875" style="50"/>
    <col min="14081" max="14082" width="3.140625" style="50" customWidth="1"/>
    <col min="14083" max="14336" width="8.85546875" style="50"/>
    <col min="14337" max="14338" width="3.140625" style="50" customWidth="1"/>
    <col min="14339" max="14592" width="8.85546875" style="50"/>
    <col min="14593" max="14594" width="3.140625" style="50" customWidth="1"/>
    <col min="14595" max="14848" width="8.85546875" style="50"/>
    <col min="14849" max="14850" width="3.140625" style="50" customWidth="1"/>
    <col min="14851" max="15104" width="8.85546875" style="50"/>
    <col min="15105" max="15106" width="3.140625" style="50" customWidth="1"/>
    <col min="15107" max="15360" width="8.85546875" style="50"/>
    <col min="15361" max="15362" width="3.140625" style="50" customWidth="1"/>
    <col min="15363" max="15616" width="8.85546875" style="50"/>
    <col min="15617" max="15618" width="3.140625" style="50" customWidth="1"/>
    <col min="15619" max="15872" width="8.85546875" style="50"/>
    <col min="15873" max="15874" width="3.140625" style="50" customWidth="1"/>
    <col min="15875" max="16128" width="8.85546875" style="50"/>
    <col min="16129" max="16130" width="3.140625" style="50" customWidth="1"/>
    <col min="16131" max="16384" width="8.85546875" style="50"/>
  </cols>
  <sheetData>
    <row r="1" spans="1:18" ht="6.75" customHeight="1" thickBot="1">
      <c r="N1" s="55"/>
      <c r="O1" s="55"/>
      <c r="P1" s="55"/>
      <c r="Q1" s="55"/>
      <c r="R1" s="55"/>
    </row>
    <row r="2" spans="1:18" ht="24.75" customHeight="1" thickBot="1">
      <c r="C2" s="1794" t="s">
        <v>1615</v>
      </c>
      <c r="D2" s="1795"/>
      <c r="E2" s="1795"/>
      <c r="F2" s="1795"/>
      <c r="G2" s="1795"/>
      <c r="H2" s="1795"/>
      <c r="I2" s="1795"/>
      <c r="J2" s="1795"/>
      <c r="K2" s="1795"/>
      <c r="L2" s="1795"/>
      <c r="M2" s="1796"/>
      <c r="N2" s="70"/>
      <c r="O2" s="70"/>
      <c r="P2" s="70"/>
      <c r="Q2" s="70"/>
      <c r="R2" s="70"/>
    </row>
    <row r="3" spans="1:18" s="49" customFormat="1" ht="15.75" customHeight="1">
      <c r="A3" s="71"/>
      <c r="B3" s="71"/>
      <c r="C3" s="72"/>
      <c r="D3" s="72"/>
      <c r="E3" s="72"/>
      <c r="F3" s="72"/>
      <c r="G3" s="72"/>
      <c r="H3" s="72"/>
      <c r="I3" s="72"/>
      <c r="J3" s="72"/>
      <c r="K3" s="72"/>
      <c r="L3" s="72"/>
      <c r="M3" s="72"/>
      <c r="N3" s="72"/>
      <c r="O3" s="72"/>
      <c r="P3" s="72"/>
      <c r="Q3" s="72"/>
      <c r="R3" s="72"/>
    </row>
    <row r="4" spans="1:18">
      <c r="A4" s="55"/>
      <c r="B4" s="55"/>
      <c r="C4" s="55"/>
      <c r="D4" s="55"/>
      <c r="E4" s="55"/>
      <c r="F4" s="55"/>
      <c r="G4" s="55"/>
      <c r="H4" s="55"/>
      <c r="I4" s="55"/>
      <c r="J4" s="55"/>
      <c r="K4" s="55"/>
      <c r="L4" s="55"/>
      <c r="M4" s="55"/>
      <c r="N4" s="55"/>
      <c r="O4" s="55"/>
      <c r="P4" s="55"/>
      <c r="Q4" s="55"/>
      <c r="R4" s="55"/>
    </row>
    <row r="5" spans="1:18" ht="15.75">
      <c r="A5" s="55"/>
      <c r="B5" s="55"/>
      <c r="C5" s="55"/>
      <c r="D5" s="588" t="s">
        <v>1620</v>
      </c>
      <c r="E5" s="588"/>
      <c r="F5" s="588"/>
      <c r="G5" s="588"/>
      <c r="H5" s="588"/>
      <c r="I5" s="55"/>
      <c r="J5" s="55"/>
      <c r="K5" s="55"/>
      <c r="L5" s="55"/>
      <c r="M5" s="55"/>
      <c r="N5" s="55"/>
      <c r="O5" s="55"/>
      <c r="P5" s="55"/>
      <c r="Q5" s="55"/>
      <c r="R5" s="55"/>
    </row>
    <row r="6" spans="1:18" ht="15.75">
      <c r="D6" s="589"/>
      <c r="E6" s="589"/>
      <c r="F6" s="589"/>
      <c r="G6" s="589"/>
      <c r="H6" s="589"/>
    </row>
    <row r="7" spans="1:18" s="542" customFormat="1" ht="15.75">
      <c r="D7" s="590" t="s">
        <v>1621</v>
      </c>
      <c r="E7" s="589" t="s">
        <v>1626</v>
      </c>
      <c r="F7" s="589"/>
      <c r="G7" s="589"/>
      <c r="H7" s="589"/>
    </row>
    <row r="8" spans="1:18" s="542" customFormat="1" ht="15.75">
      <c r="D8" s="590" t="s">
        <v>1622</v>
      </c>
      <c r="E8" s="589" t="s">
        <v>1628</v>
      </c>
      <c r="F8" s="589"/>
      <c r="G8" s="589"/>
      <c r="H8" s="589"/>
    </row>
    <row r="9" spans="1:18" s="542" customFormat="1" ht="15.75">
      <c r="D9" s="590" t="s">
        <v>1623</v>
      </c>
      <c r="E9" s="589" t="s">
        <v>1627</v>
      </c>
      <c r="F9" s="589"/>
      <c r="G9" s="589"/>
      <c r="H9" s="589"/>
    </row>
    <row r="10" spans="1:18" s="542" customFormat="1" ht="15.75">
      <c r="D10" s="590" t="s">
        <v>1624</v>
      </c>
      <c r="E10" s="589" t="s">
        <v>1629</v>
      </c>
      <c r="F10" s="589"/>
      <c r="G10" s="589"/>
      <c r="H10" s="589"/>
    </row>
    <row r="11" spans="1:18" s="542" customFormat="1" ht="15.75">
      <c r="D11" s="590" t="s">
        <v>1625</v>
      </c>
      <c r="E11" s="589" t="s">
        <v>1631</v>
      </c>
      <c r="F11" s="589"/>
      <c r="G11" s="589"/>
      <c r="H11" s="589"/>
    </row>
    <row r="12" spans="1:18" ht="15.75">
      <c r="D12" s="590" t="s">
        <v>1630</v>
      </c>
      <c r="E12" s="589" t="s">
        <v>1632</v>
      </c>
      <c r="F12" s="589"/>
      <c r="G12" s="589"/>
      <c r="H12" s="589"/>
    </row>
    <row r="13" spans="1:18" ht="15.75">
      <c r="D13" s="589"/>
      <c r="E13" s="589"/>
      <c r="F13" s="589"/>
      <c r="G13" s="589"/>
      <c r="H13" s="589"/>
    </row>
    <row r="14" spans="1:18" ht="15.75">
      <c r="D14" s="589"/>
      <c r="E14" s="589"/>
      <c r="F14" s="589"/>
      <c r="G14" s="589"/>
      <c r="H14" s="589"/>
    </row>
    <row r="15" spans="1:18" ht="15.75">
      <c r="D15" s="589"/>
      <c r="E15" s="589"/>
      <c r="F15" s="589"/>
      <c r="G15" s="589"/>
      <c r="H15" s="589"/>
    </row>
    <row r="16" spans="1:18">
      <c r="E16" s="587"/>
    </row>
  </sheetData>
  <sheetProtection algorithmName="SHA-512" hashValue="5rQaE6fr99PwCYBJqw7o4To2MqlQEFatWuNJkufCi5ntG2LQ8GLUA3QuAoEbFj6alhfrrxSAWF84U3Dyq347kw==" saltValue="ZKEwTUlx5Db6cnN697Sn2A==" spinCount="100000" sheet="1" objects="1" scenarios="1"/>
  <mergeCells count="1">
    <mergeCell ref="C2:M2"/>
  </mergeCells>
  <pageMargins left="0.7" right="0.7" top="0.75" bottom="0.75" header="0.3" footer="0.3"/>
  <pageSetup scale="85" fitToHeight="0" orientation="portrait" horizontalDpi="1200" verticalDpi="1200" r:id="rId1"/>
  <headerFooter>
    <oddFooter>&amp;R&amp;8Last Updated June 2025</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8F7D4"/>
    <pageSetUpPr fitToPage="1"/>
  </sheetPr>
  <dimension ref="A1:R5"/>
  <sheetViews>
    <sheetView zoomScaleNormal="100" workbookViewId="0">
      <selection activeCell="C5" sqref="H10:K10"/>
    </sheetView>
  </sheetViews>
  <sheetFormatPr defaultColWidth="9.140625" defaultRowHeight="15"/>
  <cols>
    <col min="1" max="2" width="3.140625" style="50" customWidth="1"/>
    <col min="3" max="256" width="9.140625" style="50"/>
    <col min="257" max="258" width="3.140625" style="50" customWidth="1"/>
    <col min="259" max="512" width="9.140625" style="50"/>
    <col min="513" max="514" width="3.140625" style="50" customWidth="1"/>
    <col min="515" max="768" width="9.140625" style="50"/>
    <col min="769" max="770" width="3.140625" style="50" customWidth="1"/>
    <col min="771" max="1024" width="9.140625" style="50"/>
    <col min="1025" max="1026" width="3.140625" style="50" customWidth="1"/>
    <col min="1027" max="1280" width="9.140625" style="50"/>
    <col min="1281" max="1282" width="3.140625" style="50" customWidth="1"/>
    <col min="1283" max="1536" width="9.140625" style="50"/>
    <col min="1537" max="1538" width="3.140625" style="50" customWidth="1"/>
    <col min="1539" max="1792" width="9.140625" style="50"/>
    <col min="1793" max="1794" width="3.140625" style="50" customWidth="1"/>
    <col min="1795" max="2048" width="9.140625" style="50"/>
    <col min="2049" max="2050" width="3.140625" style="50" customWidth="1"/>
    <col min="2051" max="2304" width="9.140625" style="50"/>
    <col min="2305" max="2306" width="3.140625" style="50" customWidth="1"/>
    <col min="2307" max="2560" width="9.140625" style="50"/>
    <col min="2561" max="2562" width="3.140625" style="50" customWidth="1"/>
    <col min="2563" max="2816" width="9.140625" style="50"/>
    <col min="2817" max="2818" width="3.140625" style="50" customWidth="1"/>
    <col min="2819" max="3072" width="9.140625" style="50"/>
    <col min="3073" max="3074" width="3.140625" style="50" customWidth="1"/>
    <col min="3075" max="3328" width="9.140625" style="50"/>
    <col min="3329" max="3330" width="3.140625" style="50" customWidth="1"/>
    <col min="3331" max="3584" width="9.140625" style="50"/>
    <col min="3585" max="3586" width="3.140625" style="50" customWidth="1"/>
    <col min="3587" max="3840" width="9.140625" style="50"/>
    <col min="3841" max="3842" width="3.140625" style="50" customWidth="1"/>
    <col min="3843" max="4096" width="9.140625" style="50"/>
    <col min="4097" max="4098" width="3.140625" style="50" customWidth="1"/>
    <col min="4099" max="4352" width="9.140625" style="50"/>
    <col min="4353" max="4354" width="3.140625" style="50" customWidth="1"/>
    <col min="4355" max="4608" width="9.140625" style="50"/>
    <col min="4609" max="4610" width="3.140625" style="50" customWidth="1"/>
    <col min="4611" max="4864" width="9.140625" style="50"/>
    <col min="4865" max="4866" width="3.140625" style="50" customWidth="1"/>
    <col min="4867" max="5120" width="9.140625" style="50"/>
    <col min="5121" max="5122" width="3.140625" style="50" customWidth="1"/>
    <col min="5123" max="5376" width="9.140625" style="50"/>
    <col min="5377" max="5378" width="3.140625" style="50" customWidth="1"/>
    <col min="5379" max="5632" width="9.140625" style="50"/>
    <col min="5633" max="5634" width="3.140625" style="50" customWidth="1"/>
    <col min="5635" max="5888" width="9.140625" style="50"/>
    <col min="5889" max="5890" width="3.140625" style="50" customWidth="1"/>
    <col min="5891" max="6144" width="9.140625" style="50"/>
    <col min="6145" max="6146" width="3.140625" style="50" customWidth="1"/>
    <col min="6147" max="6400" width="9.140625" style="50"/>
    <col min="6401" max="6402" width="3.140625" style="50" customWidth="1"/>
    <col min="6403" max="6656" width="9.140625" style="50"/>
    <col min="6657" max="6658" width="3.140625" style="50" customWidth="1"/>
    <col min="6659" max="6912" width="9.140625" style="50"/>
    <col min="6913" max="6914" width="3.140625" style="50" customWidth="1"/>
    <col min="6915" max="7168" width="9.140625" style="50"/>
    <col min="7169" max="7170" width="3.140625" style="50" customWidth="1"/>
    <col min="7171" max="7424" width="9.140625" style="50"/>
    <col min="7425" max="7426" width="3.140625" style="50" customWidth="1"/>
    <col min="7427" max="7680" width="9.140625" style="50"/>
    <col min="7681" max="7682" width="3.140625" style="50" customWidth="1"/>
    <col min="7683" max="7936" width="9.140625" style="50"/>
    <col min="7937" max="7938" width="3.140625" style="50" customWidth="1"/>
    <col min="7939" max="8192" width="9.140625" style="50"/>
    <col min="8193" max="8194" width="3.140625" style="50" customWidth="1"/>
    <col min="8195" max="8448" width="9.140625" style="50"/>
    <col min="8449" max="8450" width="3.140625" style="50" customWidth="1"/>
    <col min="8451" max="8704" width="9.140625" style="50"/>
    <col min="8705" max="8706" width="3.140625" style="50" customWidth="1"/>
    <col min="8707" max="8960" width="9.140625" style="50"/>
    <col min="8961" max="8962" width="3.140625" style="50" customWidth="1"/>
    <col min="8963" max="9216" width="9.140625" style="50"/>
    <col min="9217" max="9218" width="3.140625" style="50" customWidth="1"/>
    <col min="9219" max="9472" width="9.140625" style="50"/>
    <col min="9473" max="9474" width="3.140625" style="50" customWidth="1"/>
    <col min="9475" max="9728" width="9.140625" style="50"/>
    <col min="9729" max="9730" width="3.140625" style="50" customWidth="1"/>
    <col min="9731" max="9984" width="9.140625" style="50"/>
    <col min="9985" max="9986" width="3.140625" style="50" customWidth="1"/>
    <col min="9987" max="10240" width="9.140625" style="50"/>
    <col min="10241" max="10242" width="3.140625" style="50" customWidth="1"/>
    <col min="10243" max="10496" width="9.140625" style="50"/>
    <col min="10497" max="10498" width="3.140625" style="50" customWidth="1"/>
    <col min="10499" max="10752" width="9.140625" style="50"/>
    <col min="10753" max="10754" width="3.140625" style="50" customWidth="1"/>
    <col min="10755" max="11008" width="9.140625" style="50"/>
    <col min="11009" max="11010" width="3.140625" style="50" customWidth="1"/>
    <col min="11011" max="11264" width="9.140625" style="50"/>
    <col min="11265" max="11266" width="3.140625" style="50" customWidth="1"/>
    <col min="11267" max="11520" width="9.140625" style="50"/>
    <col min="11521" max="11522" width="3.140625" style="50" customWidth="1"/>
    <col min="11523" max="11776" width="9.140625" style="50"/>
    <col min="11777" max="11778" width="3.140625" style="50" customWidth="1"/>
    <col min="11779" max="12032" width="9.140625" style="50"/>
    <col min="12033" max="12034" width="3.140625" style="50" customWidth="1"/>
    <col min="12035" max="12288" width="9.140625" style="50"/>
    <col min="12289" max="12290" width="3.140625" style="50" customWidth="1"/>
    <col min="12291" max="12544" width="9.140625" style="50"/>
    <col min="12545" max="12546" width="3.140625" style="50" customWidth="1"/>
    <col min="12547" max="12800" width="9.140625" style="50"/>
    <col min="12801" max="12802" width="3.140625" style="50" customWidth="1"/>
    <col min="12803" max="13056" width="9.140625" style="50"/>
    <col min="13057" max="13058" width="3.140625" style="50" customWidth="1"/>
    <col min="13059" max="13312" width="9.140625" style="50"/>
    <col min="13313" max="13314" width="3.140625" style="50" customWidth="1"/>
    <col min="13315" max="13568" width="9.140625" style="50"/>
    <col min="13569" max="13570" width="3.140625" style="50" customWidth="1"/>
    <col min="13571" max="13824" width="9.140625" style="50"/>
    <col min="13825" max="13826" width="3.140625" style="50" customWidth="1"/>
    <col min="13827" max="14080" width="9.140625" style="50"/>
    <col min="14081" max="14082" width="3.140625" style="50" customWidth="1"/>
    <col min="14083" max="14336" width="9.140625" style="50"/>
    <col min="14337" max="14338" width="3.140625" style="50" customWidth="1"/>
    <col min="14339" max="14592" width="9.140625" style="50"/>
    <col min="14593" max="14594" width="3.140625" style="50" customWidth="1"/>
    <col min="14595" max="14848" width="9.140625" style="50"/>
    <col min="14849" max="14850" width="3.140625" style="50" customWidth="1"/>
    <col min="14851" max="15104" width="9.140625" style="50"/>
    <col min="15105" max="15106" width="3.140625" style="50" customWidth="1"/>
    <col min="15107" max="15360" width="9.140625" style="50"/>
    <col min="15361" max="15362" width="3.140625" style="50" customWidth="1"/>
    <col min="15363" max="15616" width="9.140625" style="50"/>
    <col min="15617" max="15618" width="3.140625" style="50" customWidth="1"/>
    <col min="15619" max="15872" width="9.140625" style="50"/>
    <col min="15873" max="15874" width="3.140625" style="50" customWidth="1"/>
    <col min="15875" max="16128" width="9.140625" style="50"/>
    <col min="16129" max="16130" width="3.140625" style="50" customWidth="1"/>
    <col min="16131" max="16384" width="9.140625" style="50"/>
  </cols>
  <sheetData>
    <row r="1" spans="1:18" ht="6.75" customHeight="1" thickBot="1">
      <c r="N1" s="55"/>
      <c r="O1" s="55"/>
      <c r="P1" s="55"/>
      <c r="Q1" s="55"/>
      <c r="R1" s="55"/>
    </row>
    <row r="2" spans="1:18" ht="24.75" customHeight="1" thickBot="1">
      <c r="C2" s="1794" t="s">
        <v>1617</v>
      </c>
      <c r="D2" s="1795"/>
      <c r="E2" s="1795"/>
      <c r="F2" s="1795"/>
      <c r="G2" s="1795"/>
      <c r="H2" s="1795"/>
      <c r="I2" s="1795"/>
      <c r="J2" s="1795"/>
      <c r="K2" s="1795"/>
      <c r="L2" s="1795"/>
      <c r="M2" s="1796"/>
      <c r="N2" s="70"/>
      <c r="O2" s="70"/>
      <c r="P2" s="70"/>
      <c r="Q2" s="70"/>
      <c r="R2" s="70"/>
    </row>
    <row r="3" spans="1:18" s="49" customFormat="1" ht="15.75" customHeight="1">
      <c r="A3" s="71"/>
      <c r="B3" s="71"/>
      <c r="C3" s="72"/>
      <c r="D3" s="72"/>
      <c r="E3" s="72"/>
      <c r="F3" s="72"/>
      <c r="G3" s="72"/>
      <c r="H3" s="72"/>
      <c r="I3" s="72"/>
      <c r="J3" s="72"/>
      <c r="K3" s="72"/>
      <c r="L3" s="72"/>
      <c r="M3" s="72"/>
      <c r="N3" s="72"/>
      <c r="O3" s="72"/>
      <c r="P3" s="72"/>
      <c r="Q3" s="72"/>
      <c r="R3" s="72"/>
    </row>
    <row r="4" spans="1:18">
      <c r="A4" s="55"/>
      <c r="B4" s="55"/>
      <c r="C4" s="55"/>
      <c r="D4" s="55"/>
      <c r="E4" s="55"/>
      <c r="F4" s="55"/>
      <c r="G4" s="55"/>
      <c r="H4" s="55"/>
      <c r="I4" s="55"/>
      <c r="J4" s="55"/>
      <c r="K4" s="55"/>
      <c r="L4" s="55"/>
      <c r="M4" s="55"/>
      <c r="N4" s="55"/>
      <c r="O4" s="55"/>
      <c r="P4" s="55"/>
      <c r="Q4" s="55"/>
      <c r="R4" s="55"/>
    </row>
    <row r="5" spans="1:18" ht="15.75">
      <c r="A5" s="55"/>
      <c r="B5" s="55"/>
      <c r="C5" s="55"/>
      <c r="D5" s="588" t="s">
        <v>1618</v>
      </c>
      <c r="E5" s="55"/>
      <c r="F5" s="55"/>
      <c r="G5" s="55"/>
      <c r="H5" s="55"/>
      <c r="I5" s="55"/>
      <c r="J5" s="55"/>
      <c r="K5" s="55"/>
      <c r="L5" s="55"/>
      <c r="M5" s="55"/>
      <c r="N5" s="55"/>
      <c r="O5" s="55"/>
      <c r="P5" s="55"/>
      <c r="Q5" s="55"/>
      <c r="R5" s="55"/>
    </row>
  </sheetData>
  <sheetProtection algorithmName="SHA-512" hashValue="VrohTmoDz4PkJarvoms9dfkEo141Jf+I/k0UCcJbhvBHqMoyjjj8YWksda4ii1Ow4qDkN87IUYGQnMvr4JDuWQ==" saltValue="gRJ2EZ1ihlsUa1MlrARruQ==" spinCount="100000" sheet="1" objects="1" scenarios="1"/>
  <mergeCells count="1">
    <mergeCell ref="C2:M2"/>
  </mergeCells>
  <pageMargins left="0.7" right="0.7" top="0.75" bottom="0.75" header="0.3" footer="0.3"/>
  <pageSetup scale="85" fitToHeight="0" orientation="portrait" horizontalDpi="1200" verticalDpi="1200" r:id="rId1"/>
  <headerFooter>
    <oddFooter>&amp;R&amp;8Last Updated June 2025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5B8EA"/>
    <pageSetUpPr fitToPage="1"/>
  </sheetPr>
  <dimension ref="A1:AB141"/>
  <sheetViews>
    <sheetView zoomScaleNormal="100" workbookViewId="0">
      <selection activeCell="H10" sqref="H10:K10"/>
    </sheetView>
  </sheetViews>
  <sheetFormatPr defaultRowHeight="15"/>
  <cols>
    <col min="1" max="1" width="20.85546875" style="50" customWidth="1"/>
    <col min="2" max="2" width="1" style="50" customWidth="1"/>
    <col min="3" max="3" width="8.85546875" style="50" customWidth="1"/>
    <col min="4" max="4" width="2.7109375" style="50" customWidth="1"/>
    <col min="5" max="5" width="3.28515625" style="50" customWidth="1"/>
    <col min="6" max="6" width="10.5703125" style="50" customWidth="1"/>
    <col min="7" max="7" width="14" style="50" customWidth="1"/>
    <col min="8" max="8" width="11.42578125" style="50" customWidth="1"/>
    <col min="9" max="9" width="5.28515625" style="50" customWidth="1"/>
    <col min="10" max="10" width="11.42578125" style="50" customWidth="1"/>
    <col min="11" max="11" width="5.5703125" style="50" customWidth="1"/>
    <col min="12" max="12" width="9.28515625" style="50" customWidth="1"/>
    <col min="13" max="13" width="10.7109375" style="50" customWidth="1"/>
    <col min="14" max="256" width="8.85546875" style="50"/>
    <col min="257" max="257" width="20.85546875" style="50" customWidth="1"/>
    <col min="258" max="258" width="1" style="50" customWidth="1"/>
    <col min="259" max="259" width="12.7109375" style="50" customWidth="1"/>
    <col min="260" max="261" width="2.7109375" style="50" customWidth="1"/>
    <col min="262" max="262" width="15.5703125" style="50" customWidth="1"/>
    <col min="263" max="263" width="5.28515625" style="50" customWidth="1"/>
    <col min="264" max="264" width="11.42578125" style="50" customWidth="1"/>
    <col min="265" max="265" width="5.28515625" style="50" customWidth="1"/>
    <col min="266" max="266" width="11.42578125" style="50" customWidth="1"/>
    <col min="267" max="267" width="5.5703125" style="50" customWidth="1"/>
    <col min="268" max="268" width="9.28515625" style="50" customWidth="1"/>
    <col min="269" max="269" width="10.7109375" style="50" customWidth="1"/>
    <col min="270" max="512" width="8.85546875" style="50"/>
    <col min="513" max="513" width="20.85546875" style="50" customWidth="1"/>
    <col min="514" max="514" width="1" style="50" customWidth="1"/>
    <col min="515" max="515" width="12.7109375" style="50" customWidth="1"/>
    <col min="516" max="517" width="2.7109375" style="50" customWidth="1"/>
    <col min="518" max="518" width="15.5703125" style="50" customWidth="1"/>
    <col min="519" max="519" width="5.28515625" style="50" customWidth="1"/>
    <col min="520" max="520" width="11.42578125" style="50" customWidth="1"/>
    <col min="521" max="521" width="5.28515625" style="50" customWidth="1"/>
    <col min="522" max="522" width="11.42578125" style="50" customWidth="1"/>
    <col min="523" max="523" width="5.5703125" style="50" customWidth="1"/>
    <col min="524" max="524" width="9.28515625" style="50" customWidth="1"/>
    <col min="525" max="525" width="10.7109375" style="50" customWidth="1"/>
    <col min="526" max="768" width="8.85546875" style="50"/>
    <col min="769" max="769" width="20.85546875" style="50" customWidth="1"/>
    <col min="770" max="770" width="1" style="50" customWidth="1"/>
    <col min="771" max="771" width="12.7109375" style="50" customWidth="1"/>
    <col min="772" max="773" width="2.7109375" style="50" customWidth="1"/>
    <col min="774" max="774" width="15.5703125" style="50" customWidth="1"/>
    <col min="775" max="775" width="5.28515625" style="50" customWidth="1"/>
    <col min="776" max="776" width="11.42578125" style="50" customWidth="1"/>
    <col min="777" max="777" width="5.28515625" style="50" customWidth="1"/>
    <col min="778" max="778" width="11.42578125" style="50" customWidth="1"/>
    <col min="779" max="779" width="5.5703125" style="50" customWidth="1"/>
    <col min="780" max="780" width="9.28515625" style="50" customWidth="1"/>
    <col min="781" max="781" width="10.7109375" style="50" customWidth="1"/>
    <col min="782" max="1024" width="8.85546875" style="50"/>
    <col min="1025" max="1025" width="20.85546875" style="50" customWidth="1"/>
    <col min="1026" max="1026" width="1" style="50" customWidth="1"/>
    <col min="1027" max="1027" width="12.7109375" style="50" customWidth="1"/>
    <col min="1028" max="1029" width="2.7109375" style="50" customWidth="1"/>
    <col min="1030" max="1030" width="15.5703125" style="50" customWidth="1"/>
    <col min="1031" max="1031" width="5.28515625" style="50" customWidth="1"/>
    <col min="1032" max="1032" width="11.42578125" style="50" customWidth="1"/>
    <col min="1033" max="1033" width="5.28515625" style="50" customWidth="1"/>
    <col min="1034" max="1034" width="11.42578125" style="50" customWidth="1"/>
    <col min="1035" max="1035" width="5.5703125" style="50" customWidth="1"/>
    <col min="1036" max="1036" width="9.28515625" style="50" customWidth="1"/>
    <col min="1037" max="1037" width="10.7109375" style="50" customWidth="1"/>
    <col min="1038" max="1280" width="8.85546875" style="50"/>
    <col min="1281" max="1281" width="20.85546875" style="50" customWidth="1"/>
    <col min="1282" max="1282" width="1" style="50" customWidth="1"/>
    <col min="1283" max="1283" width="12.7109375" style="50" customWidth="1"/>
    <col min="1284" max="1285" width="2.7109375" style="50" customWidth="1"/>
    <col min="1286" max="1286" width="15.5703125" style="50" customWidth="1"/>
    <col min="1287" max="1287" width="5.28515625" style="50" customWidth="1"/>
    <col min="1288" max="1288" width="11.42578125" style="50" customWidth="1"/>
    <col min="1289" max="1289" width="5.28515625" style="50" customWidth="1"/>
    <col min="1290" max="1290" width="11.42578125" style="50" customWidth="1"/>
    <col min="1291" max="1291" width="5.5703125" style="50" customWidth="1"/>
    <col min="1292" max="1292" width="9.28515625" style="50" customWidth="1"/>
    <col min="1293" max="1293" width="10.7109375" style="50" customWidth="1"/>
    <col min="1294" max="1536" width="8.85546875" style="50"/>
    <col min="1537" max="1537" width="20.85546875" style="50" customWidth="1"/>
    <col min="1538" max="1538" width="1" style="50" customWidth="1"/>
    <col min="1539" max="1539" width="12.7109375" style="50" customWidth="1"/>
    <col min="1540" max="1541" width="2.7109375" style="50" customWidth="1"/>
    <col min="1542" max="1542" width="15.5703125" style="50" customWidth="1"/>
    <col min="1543" max="1543" width="5.28515625" style="50" customWidth="1"/>
    <col min="1544" max="1544" width="11.42578125" style="50" customWidth="1"/>
    <col min="1545" max="1545" width="5.28515625" style="50" customWidth="1"/>
    <col min="1546" max="1546" width="11.42578125" style="50" customWidth="1"/>
    <col min="1547" max="1547" width="5.5703125" style="50" customWidth="1"/>
    <col min="1548" max="1548" width="9.28515625" style="50" customWidth="1"/>
    <col min="1549" max="1549" width="10.7109375" style="50" customWidth="1"/>
    <col min="1550" max="1792" width="8.85546875" style="50"/>
    <col min="1793" max="1793" width="20.85546875" style="50" customWidth="1"/>
    <col min="1794" max="1794" width="1" style="50" customWidth="1"/>
    <col min="1795" max="1795" width="12.7109375" style="50" customWidth="1"/>
    <col min="1796" max="1797" width="2.7109375" style="50" customWidth="1"/>
    <col min="1798" max="1798" width="15.5703125" style="50" customWidth="1"/>
    <col min="1799" max="1799" width="5.28515625" style="50" customWidth="1"/>
    <col min="1800" max="1800" width="11.42578125" style="50" customWidth="1"/>
    <col min="1801" max="1801" width="5.28515625" style="50" customWidth="1"/>
    <col min="1802" max="1802" width="11.42578125" style="50" customWidth="1"/>
    <col min="1803" max="1803" width="5.5703125" style="50" customWidth="1"/>
    <col min="1804" max="1804" width="9.28515625" style="50" customWidth="1"/>
    <col min="1805" max="1805" width="10.7109375" style="50" customWidth="1"/>
    <col min="1806" max="2048" width="8.85546875" style="50"/>
    <col min="2049" max="2049" width="20.85546875" style="50" customWidth="1"/>
    <col min="2050" max="2050" width="1" style="50" customWidth="1"/>
    <col min="2051" max="2051" width="12.7109375" style="50" customWidth="1"/>
    <col min="2052" max="2053" width="2.7109375" style="50" customWidth="1"/>
    <col min="2054" max="2054" width="15.5703125" style="50" customWidth="1"/>
    <col min="2055" max="2055" width="5.28515625" style="50" customWidth="1"/>
    <col min="2056" max="2056" width="11.42578125" style="50" customWidth="1"/>
    <col min="2057" max="2057" width="5.28515625" style="50" customWidth="1"/>
    <col min="2058" max="2058" width="11.42578125" style="50" customWidth="1"/>
    <col min="2059" max="2059" width="5.5703125" style="50" customWidth="1"/>
    <col min="2060" max="2060" width="9.28515625" style="50" customWidth="1"/>
    <col min="2061" max="2061" width="10.7109375" style="50" customWidth="1"/>
    <col min="2062" max="2304" width="8.85546875" style="50"/>
    <col min="2305" max="2305" width="20.85546875" style="50" customWidth="1"/>
    <col min="2306" max="2306" width="1" style="50" customWidth="1"/>
    <col min="2307" max="2307" width="12.7109375" style="50" customWidth="1"/>
    <col min="2308" max="2309" width="2.7109375" style="50" customWidth="1"/>
    <col min="2310" max="2310" width="15.5703125" style="50" customWidth="1"/>
    <col min="2311" max="2311" width="5.28515625" style="50" customWidth="1"/>
    <col min="2312" max="2312" width="11.42578125" style="50" customWidth="1"/>
    <col min="2313" max="2313" width="5.28515625" style="50" customWidth="1"/>
    <col min="2314" max="2314" width="11.42578125" style="50" customWidth="1"/>
    <col min="2315" max="2315" width="5.5703125" style="50" customWidth="1"/>
    <col min="2316" max="2316" width="9.28515625" style="50" customWidth="1"/>
    <col min="2317" max="2317" width="10.7109375" style="50" customWidth="1"/>
    <col min="2318" max="2560" width="8.85546875" style="50"/>
    <col min="2561" max="2561" width="20.85546875" style="50" customWidth="1"/>
    <col min="2562" max="2562" width="1" style="50" customWidth="1"/>
    <col min="2563" max="2563" width="12.7109375" style="50" customWidth="1"/>
    <col min="2564" max="2565" width="2.7109375" style="50" customWidth="1"/>
    <col min="2566" max="2566" width="15.5703125" style="50" customWidth="1"/>
    <col min="2567" max="2567" width="5.28515625" style="50" customWidth="1"/>
    <col min="2568" max="2568" width="11.42578125" style="50" customWidth="1"/>
    <col min="2569" max="2569" width="5.28515625" style="50" customWidth="1"/>
    <col min="2570" max="2570" width="11.42578125" style="50" customWidth="1"/>
    <col min="2571" max="2571" width="5.5703125" style="50" customWidth="1"/>
    <col min="2572" max="2572" width="9.28515625" style="50" customWidth="1"/>
    <col min="2573" max="2573" width="10.7109375" style="50" customWidth="1"/>
    <col min="2574" max="2816" width="8.85546875" style="50"/>
    <col min="2817" max="2817" width="20.85546875" style="50" customWidth="1"/>
    <col min="2818" max="2818" width="1" style="50" customWidth="1"/>
    <col min="2819" max="2819" width="12.7109375" style="50" customWidth="1"/>
    <col min="2820" max="2821" width="2.7109375" style="50" customWidth="1"/>
    <col min="2822" max="2822" width="15.5703125" style="50" customWidth="1"/>
    <col min="2823" max="2823" width="5.28515625" style="50" customWidth="1"/>
    <col min="2824" max="2824" width="11.42578125" style="50" customWidth="1"/>
    <col min="2825" max="2825" width="5.28515625" style="50" customWidth="1"/>
    <col min="2826" max="2826" width="11.42578125" style="50" customWidth="1"/>
    <col min="2827" max="2827" width="5.5703125" style="50" customWidth="1"/>
    <col min="2828" max="2828" width="9.28515625" style="50" customWidth="1"/>
    <col min="2829" max="2829" width="10.7109375" style="50" customWidth="1"/>
    <col min="2830" max="3072" width="8.85546875" style="50"/>
    <col min="3073" max="3073" width="20.85546875" style="50" customWidth="1"/>
    <col min="3074" max="3074" width="1" style="50" customWidth="1"/>
    <col min="3075" max="3075" width="12.7109375" style="50" customWidth="1"/>
    <col min="3076" max="3077" width="2.7109375" style="50" customWidth="1"/>
    <col min="3078" max="3078" width="15.5703125" style="50" customWidth="1"/>
    <col min="3079" max="3079" width="5.28515625" style="50" customWidth="1"/>
    <col min="3080" max="3080" width="11.42578125" style="50" customWidth="1"/>
    <col min="3081" max="3081" width="5.28515625" style="50" customWidth="1"/>
    <col min="3082" max="3082" width="11.42578125" style="50" customWidth="1"/>
    <col min="3083" max="3083" width="5.5703125" style="50" customWidth="1"/>
    <col min="3084" max="3084" width="9.28515625" style="50" customWidth="1"/>
    <col min="3085" max="3085" width="10.7109375" style="50" customWidth="1"/>
    <col min="3086" max="3328" width="8.85546875" style="50"/>
    <col min="3329" max="3329" width="20.85546875" style="50" customWidth="1"/>
    <col min="3330" max="3330" width="1" style="50" customWidth="1"/>
    <col min="3331" max="3331" width="12.7109375" style="50" customWidth="1"/>
    <col min="3332" max="3333" width="2.7109375" style="50" customWidth="1"/>
    <col min="3334" max="3334" width="15.5703125" style="50" customWidth="1"/>
    <col min="3335" max="3335" width="5.28515625" style="50" customWidth="1"/>
    <col min="3336" max="3336" width="11.42578125" style="50" customWidth="1"/>
    <col min="3337" max="3337" width="5.28515625" style="50" customWidth="1"/>
    <col min="3338" max="3338" width="11.42578125" style="50" customWidth="1"/>
    <col min="3339" max="3339" width="5.5703125" style="50" customWidth="1"/>
    <col min="3340" max="3340" width="9.28515625" style="50" customWidth="1"/>
    <col min="3341" max="3341" width="10.7109375" style="50" customWidth="1"/>
    <col min="3342" max="3584" width="8.85546875" style="50"/>
    <col min="3585" max="3585" width="20.85546875" style="50" customWidth="1"/>
    <col min="3586" max="3586" width="1" style="50" customWidth="1"/>
    <col min="3587" max="3587" width="12.7109375" style="50" customWidth="1"/>
    <col min="3588" max="3589" width="2.7109375" style="50" customWidth="1"/>
    <col min="3590" max="3590" width="15.5703125" style="50" customWidth="1"/>
    <col min="3591" max="3591" width="5.28515625" style="50" customWidth="1"/>
    <col min="3592" max="3592" width="11.42578125" style="50" customWidth="1"/>
    <col min="3593" max="3593" width="5.28515625" style="50" customWidth="1"/>
    <col min="3594" max="3594" width="11.42578125" style="50" customWidth="1"/>
    <col min="3595" max="3595" width="5.5703125" style="50" customWidth="1"/>
    <col min="3596" max="3596" width="9.28515625" style="50" customWidth="1"/>
    <col min="3597" max="3597" width="10.7109375" style="50" customWidth="1"/>
    <col min="3598" max="3840" width="8.85546875" style="50"/>
    <col min="3841" max="3841" width="20.85546875" style="50" customWidth="1"/>
    <col min="3842" max="3842" width="1" style="50" customWidth="1"/>
    <col min="3843" max="3843" width="12.7109375" style="50" customWidth="1"/>
    <col min="3844" max="3845" width="2.7109375" style="50" customWidth="1"/>
    <col min="3846" max="3846" width="15.5703125" style="50" customWidth="1"/>
    <col min="3847" max="3847" width="5.28515625" style="50" customWidth="1"/>
    <col min="3848" max="3848" width="11.42578125" style="50" customWidth="1"/>
    <col min="3849" max="3849" width="5.28515625" style="50" customWidth="1"/>
    <col min="3850" max="3850" width="11.42578125" style="50" customWidth="1"/>
    <col min="3851" max="3851" width="5.5703125" style="50" customWidth="1"/>
    <col min="3852" max="3852" width="9.28515625" style="50" customWidth="1"/>
    <col min="3853" max="3853" width="10.7109375" style="50" customWidth="1"/>
    <col min="3854" max="4096" width="8.85546875" style="50"/>
    <col min="4097" max="4097" width="20.85546875" style="50" customWidth="1"/>
    <col min="4098" max="4098" width="1" style="50" customWidth="1"/>
    <col min="4099" max="4099" width="12.7109375" style="50" customWidth="1"/>
    <col min="4100" max="4101" width="2.7109375" style="50" customWidth="1"/>
    <col min="4102" max="4102" width="15.5703125" style="50" customWidth="1"/>
    <col min="4103" max="4103" width="5.28515625" style="50" customWidth="1"/>
    <col min="4104" max="4104" width="11.42578125" style="50" customWidth="1"/>
    <col min="4105" max="4105" width="5.28515625" style="50" customWidth="1"/>
    <col min="4106" max="4106" width="11.42578125" style="50" customWidth="1"/>
    <col min="4107" max="4107" width="5.5703125" style="50" customWidth="1"/>
    <col min="4108" max="4108" width="9.28515625" style="50" customWidth="1"/>
    <col min="4109" max="4109" width="10.7109375" style="50" customWidth="1"/>
    <col min="4110" max="4352" width="8.85546875" style="50"/>
    <col min="4353" max="4353" width="20.85546875" style="50" customWidth="1"/>
    <col min="4354" max="4354" width="1" style="50" customWidth="1"/>
    <col min="4355" max="4355" width="12.7109375" style="50" customWidth="1"/>
    <col min="4356" max="4357" width="2.7109375" style="50" customWidth="1"/>
    <col min="4358" max="4358" width="15.5703125" style="50" customWidth="1"/>
    <col min="4359" max="4359" width="5.28515625" style="50" customWidth="1"/>
    <col min="4360" max="4360" width="11.42578125" style="50" customWidth="1"/>
    <col min="4361" max="4361" width="5.28515625" style="50" customWidth="1"/>
    <col min="4362" max="4362" width="11.42578125" style="50" customWidth="1"/>
    <col min="4363" max="4363" width="5.5703125" style="50" customWidth="1"/>
    <col min="4364" max="4364" width="9.28515625" style="50" customWidth="1"/>
    <col min="4365" max="4365" width="10.7109375" style="50" customWidth="1"/>
    <col min="4366" max="4608" width="8.85546875" style="50"/>
    <col min="4609" max="4609" width="20.85546875" style="50" customWidth="1"/>
    <col min="4610" max="4610" width="1" style="50" customWidth="1"/>
    <col min="4611" max="4611" width="12.7109375" style="50" customWidth="1"/>
    <col min="4612" max="4613" width="2.7109375" style="50" customWidth="1"/>
    <col min="4614" max="4614" width="15.5703125" style="50" customWidth="1"/>
    <col min="4615" max="4615" width="5.28515625" style="50" customWidth="1"/>
    <col min="4616" max="4616" width="11.42578125" style="50" customWidth="1"/>
    <col min="4617" max="4617" width="5.28515625" style="50" customWidth="1"/>
    <col min="4618" max="4618" width="11.42578125" style="50" customWidth="1"/>
    <col min="4619" max="4619" width="5.5703125" style="50" customWidth="1"/>
    <col min="4620" max="4620" width="9.28515625" style="50" customWidth="1"/>
    <col min="4621" max="4621" width="10.7109375" style="50" customWidth="1"/>
    <col min="4622" max="4864" width="8.85546875" style="50"/>
    <col min="4865" max="4865" width="20.85546875" style="50" customWidth="1"/>
    <col min="4866" max="4866" width="1" style="50" customWidth="1"/>
    <col min="4867" max="4867" width="12.7109375" style="50" customWidth="1"/>
    <col min="4868" max="4869" width="2.7109375" style="50" customWidth="1"/>
    <col min="4870" max="4870" width="15.5703125" style="50" customWidth="1"/>
    <col min="4871" max="4871" width="5.28515625" style="50" customWidth="1"/>
    <col min="4872" max="4872" width="11.42578125" style="50" customWidth="1"/>
    <col min="4873" max="4873" width="5.28515625" style="50" customWidth="1"/>
    <col min="4874" max="4874" width="11.42578125" style="50" customWidth="1"/>
    <col min="4875" max="4875" width="5.5703125" style="50" customWidth="1"/>
    <col min="4876" max="4876" width="9.28515625" style="50" customWidth="1"/>
    <col min="4877" max="4877" width="10.7109375" style="50" customWidth="1"/>
    <col min="4878" max="5120" width="8.85546875" style="50"/>
    <col min="5121" max="5121" width="20.85546875" style="50" customWidth="1"/>
    <col min="5122" max="5122" width="1" style="50" customWidth="1"/>
    <col min="5123" max="5123" width="12.7109375" style="50" customWidth="1"/>
    <col min="5124" max="5125" width="2.7109375" style="50" customWidth="1"/>
    <col min="5126" max="5126" width="15.5703125" style="50" customWidth="1"/>
    <col min="5127" max="5127" width="5.28515625" style="50" customWidth="1"/>
    <col min="5128" max="5128" width="11.42578125" style="50" customWidth="1"/>
    <col min="5129" max="5129" width="5.28515625" style="50" customWidth="1"/>
    <col min="5130" max="5130" width="11.42578125" style="50" customWidth="1"/>
    <col min="5131" max="5131" width="5.5703125" style="50" customWidth="1"/>
    <col min="5132" max="5132" width="9.28515625" style="50" customWidth="1"/>
    <col min="5133" max="5133" width="10.7109375" style="50" customWidth="1"/>
    <col min="5134" max="5376" width="8.85546875" style="50"/>
    <col min="5377" max="5377" width="20.85546875" style="50" customWidth="1"/>
    <col min="5378" max="5378" width="1" style="50" customWidth="1"/>
    <col min="5379" max="5379" width="12.7109375" style="50" customWidth="1"/>
    <col min="5380" max="5381" width="2.7109375" style="50" customWidth="1"/>
    <col min="5382" max="5382" width="15.5703125" style="50" customWidth="1"/>
    <col min="5383" max="5383" width="5.28515625" style="50" customWidth="1"/>
    <col min="5384" max="5384" width="11.42578125" style="50" customWidth="1"/>
    <col min="5385" max="5385" width="5.28515625" style="50" customWidth="1"/>
    <col min="5386" max="5386" width="11.42578125" style="50" customWidth="1"/>
    <col min="5387" max="5387" width="5.5703125" style="50" customWidth="1"/>
    <col min="5388" max="5388" width="9.28515625" style="50" customWidth="1"/>
    <col min="5389" max="5389" width="10.7109375" style="50" customWidth="1"/>
    <col min="5390" max="5632" width="8.85546875" style="50"/>
    <col min="5633" max="5633" width="20.85546875" style="50" customWidth="1"/>
    <col min="5634" max="5634" width="1" style="50" customWidth="1"/>
    <col min="5635" max="5635" width="12.7109375" style="50" customWidth="1"/>
    <col min="5636" max="5637" width="2.7109375" style="50" customWidth="1"/>
    <col min="5638" max="5638" width="15.5703125" style="50" customWidth="1"/>
    <col min="5639" max="5639" width="5.28515625" style="50" customWidth="1"/>
    <col min="5640" max="5640" width="11.42578125" style="50" customWidth="1"/>
    <col min="5641" max="5641" width="5.28515625" style="50" customWidth="1"/>
    <col min="5642" max="5642" width="11.42578125" style="50" customWidth="1"/>
    <col min="5643" max="5643" width="5.5703125" style="50" customWidth="1"/>
    <col min="5644" max="5644" width="9.28515625" style="50" customWidth="1"/>
    <col min="5645" max="5645" width="10.7109375" style="50" customWidth="1"/>
    <col min="5646" max="5888" width="8.85546875" style="50"/>
    <col min="5889" max="5889" width="20.85546875" style="50" customWidth="1"/>
    <col min="5890" max="5890" width="1" style="50" customWidth="1"/>
    <col min="5891" max="5891" width="12.7109375" style="50" customWidth="1"/>
    <col min="5892" max="5893" width="2.7109375" style="50" customWidth="1"/>
    <col min="5894" max="5894" width="15.5703125" style="50" customWidth="1"/>
    <col min="5895" max="5895" width="5.28515625" style="50" customWidth="1"/>
    <col min="5896" max="5896" width="11.42578125" style="50" customWidth="1"/>
    <col min="5897" max="5897" width="5.28515625" style="50" customWidth="1"/>
    <col min="5898" max="5898" width="11.42578125" style="50" customWidth="1"/>
    <col min="5899" max="5899" width="5.5703125" style="50" customWidth="1"/>
    <col min="5900" max="5900" width="9.28515625" style="50" customWidth="1"/>
    <col min="5901" max="5901" width="10.7109375" style="50" customWidth="1"/>
    <col min="5902" max="6144" width="8.85546875" style="50"/>
    <col min="6145" max="6145" width="20.85546875" style="50" customWidth="1"/>
    <col min="6146" max="6146" width="1" style="50" customWidth="1"/>
    <col min="6147" max="6147" width="12.7109375" style="50" customWidth="1"/>
    <col min="6148" max="6149" width="2.7109375" style="50" customWidth="1"/>
    <col min="6150" max="6150" width="15.5703125" style="50" customWidth="1"/>
    <col min="6151" max="6151" width="5.28515625" style="50" customWidth="1"/>
    <col min="6152" max="6152" width="11.42578125" style="50" customWidth="1"/>
    <col min="6153" max="6153" width="5.28515625" style="50" customWidth="1"/>
    <col min="6154" max="6154" width="11.42578125" style="50" customWidth="1"/>
    <col min="6155" max="6155" width="5.5703125" style="50" customWidth="1"/>
    <col min="6156" max="6156" width="9.28515625" style="50" customWidth="1"/>
    <col min="6157" max="6157" width="10.7109375" style="50" customWidth="1"/>
    <col min="6158" max="6400" width="8.85546875" style="50"/>
    <col min="6401" max="6401" width="20.85546875" style="50" customWidth="1"/>
    <col min="6402" max="6402" width="1" style="50" customWidth="1"/>
    <col min="6403" max="6403" width="12.7109375" style="50" customWidth="1"/>
    <col min="6404" max="6405" width="2.7109375" style="50" customWidth="1"/>
    <col min="6406" max="6406" width="15.5703125" style="50" customWidth="1"/>
    <col min="6407" max="6407" width="5.28515625" style="50" customWidth="1"/>
    <col min="6408" max="6408" width="11.42578125" style="50" customWidth="1"/>
    <col min="6409" max="6409" width="5.28515625" style="50" customWidth="1"/>
    <col min="6410" max="6410" width="11.42578125" style="50" customWidth="1"/>
    <col min="6411" max="6411" width="5.5703125" style="50" customWidth="1"/>
    <col min="6412" max="6412" width="9.28515625" style="50" customWidth="1"/>
    <col min="6413" max="6413" width="10.7109375" style="50" customWidth="1"/>
    <col min="6414" max="6656" width="8.85546875" style="50"/>
    <col min="6657" max="6657" width="20.85546875" style="50" customWidth="1"/>
    <col min="6658" max="6658" width="1" style="50" customWidth="1"/>
    <col min="6659" max="6659" width="12.7109375" style="50" customWidth="1"/>
    <col min="6660" max="6661" width="2.7109375" style="50" customWidth="1"/>
    <col min="6662" max="6662" width="15.5703125" style="50" customWidth="1"/>
    <col min="6663" max="6663" width="5.28515625" style="50" customWidth="1"/>
    <col min="6664" max="6664" width="11.42578125" style="50" customWidth="1"/>
    <col min="6665" max="6665" width="5.28515625" style="50" customWidth="1"/>
    <col min="6666" max="6666" width="11.42578125" style="50" customWidth="1"/>
    <col min="6667" max="6667" width="5.5703125" style="50" customWidth="1"/>
    <col min="6668" max="6668" width="9.28515625" style="50" customWidth="1"/>
    <col min="6669" max="6669" width="10.7109375" style="50" customWidth="1"/>
    <col min="6670" max="6912" width="8.85546875" style="50"/>
    <col min="6913" max="6913" width="20.85546875" style="50" customWidth="1"/>
    <col min="6914" max="6914" width="1" style="50" customWidth="1"/>
    <col min="6915" max="6915" width="12.7109375" style="50" customWidth="1"/>
    <col min="6916" max="6917" width="2.7109375" style="50" customWidth="1"/>
    <col min="6918" max="6918" width="15.5703125" style="50" customWidth="1"/>
    <col min="6919" max="6919" width="5.28515625" style="50" customWidth="1"/>
    <col min="6920" max="6920" width="11.42578125" style="50" customWidth="1"/>
    <col min="6921" max="6921" width="5.28515625" style="50" customWidth="1"/>
    <col min="6922" max="6922" width="11.42578125" style="50" customWidth="1"/>
    <col min="6923" max="6923" width="5.5703125" style="50" customWidth="1"/>
    <col min="6924" max="6924" width="9.28515625" style="50" customWidth="1"/>
    <col min="6925" max="6925" width="10.7109375" style="50" customWidth="1"/>
    <col min="6926" max="7168" width="8.85546875" style="50"/>
    <col min="7169" max="7169" width="20.85546875" style="50" customWidth="1"/>
    <col min="7170" max="7170" width="1" style="50" customWidth="1"/>
    <col min="7171" max="7171" width="12.7109375" style="50" customWidth="1"/>
    <col min="7172" max="7173" width="2.7109375" style="50" customWidth="1"/>
    <col min="7174" max="7174" width="15.5703125" style="50" customWidth="1"/>
    <col min="7175" max="7175" width="5.28515625" style="50" customWidth="1"/>
    <col min="7176" max="7176" width="11.42578125" style="50" customWidth="1"/>
    <col min="7177" max="7177" width="5.28515625" style="50" customWidth="1"/>
    <col min="7178" max="7178" width="11.42578125" style="50" customWidth="1"/>
    <col min="7179" max="7179" width="5.5703125" style="50" customWidth="1"/>
    <col min="7180" max="7180" width="9.28515625" style="50" customWidth="1"/>
    <col min="7181" max="7181" width="10.7109375" style="50" customWidth="1"/>
    <col min="7182" max="7424" width="8.85546875" style="50"/>
    <col min="7425" max="7425" width="20.85546875" style="50" customWidth="1"/>
    <col min="7426" max="7426" width="1" style="50" customWidth="1"/>
    <col min="7427" max="7427" width="12.7109375" style="50" customWidth="1"/>
    <col min="7428" max="7429" width="2.7109375" style="50" customWidth="1"/>
    <col min="7430" max="7430" width="15.5703125" style="50" customWidth="1"/>
    <col min="7431" max="7431" width="5.28515625" style="50" customWidth="1"/>
    <col min="7432" max="7432" width="11.42578125" style="50" customWidth="1"/>
    <col min="7433" max="7433" width="5.28515625" style="50" customWidth="1"/>
    <col min="7434" max="7434" width="11.42578125" style="50" customWidth="1"/>
    <col min="7435" max="7435" width="5.5703125" style="50" customWidth="1"/>
    <col min="7436" max="7436" width="9.28515625" style="50" customWidth="1"/>
    <col min="7437" max="7437" width="10.7109375" style="50" customWidth="1"/>
    <col min="7438" max="7680" width="8.85546875" style="50"/>
    <col min="7681" max="7681" width="20.85546875" style="50" customWidth="1"/>
    <col min="7682" max="7682" width="1" style="50" customWidth="1"/>
    <col min="7683" max="7683" width="12.7109375" style="50" customWidth="1"/>
    <col min="7684" max="7685" width="2.7109375" style="50" customWidth="1"/>
    <col min="7686" max="7686" width="15.5703125" style="50" customWidth="1"/>
    <col min="7687" max="7687" width="5.28515625" style="50" customWidth="1"/>
    <col min="7688" max="7688" width="11.42578125" style="50" customWidth="1"/>
    <col min="7689" max="7689" width="5.28515625" style="50" customWidth="1"/>
    <col min="7690" max="7690" width="11.42578125" style="50" customWidth="1"/>
    <col min="7691" max="7691" width="5.5703125" style="50" customWidth="1"/>
    <col min="7692" max="7692" width="9.28515625" style="50" customWidth="1"/>
    <col min="7693" max="7693" width="10.7109375" style="50" customWidth="1"/>
    <col min="7694" max="7936" width="8.85546875" style="50"/>
    <col min="7937" max="7937" width="20.85546875" style="50" customWidth="1"/>
    <col min="7938" max="7938" width="1" style="50" customWidth="1"/>
    <col min="7939" max="7939" width="12.7109375" style="50" customWidth="1"/>
    <col min="7940" max="7941" width="2.7109375" style="50" customWidth="1"/>
    <col min="7942" max="7942" width="15.5703125" style="50" customWidth="1"/>
    <col min="7943" max="7943" width="5.28515625" style="50" customWidth="1"/>
    <col min="7944" max="7944" width="11.42578125" style="50" customWidth="1"/>
    <col min="7945" max="7945" width="5.28515625" style="50" customWidth="1"/>
    <col min="7946" max="7946" width="11.42578125" style="50" customWidth="1"/>
    <col min="7947" max="7947" width="5.5703125" style="50" customWidth="1"/>
    <col min="7948" max="7948" width="9.28515625" style="50" customWidth="1"/>
    <col min="7949" max="7949" width="10.7109375" style="50" customWidth="1"/>
    <col min="7950" max="8192" width="8.85546875" style="50"/>
    <col min="8193" max="8193" width="20.85546875" style="50" customWidth="1"/>
    <col min="8194" max="8194" width="1" style="50" customWidth="1"/>
    <col min="8195" max="8195" width="12.7109375" style="50" customWidth="1"/>
    <col min="8196" max="8197" width="2.7109375" style="50" customWidth="1"/>
    <col min="8198" max="8198" width="15.5703125" style="50" customWidth="1"/>
    <col min="8199" max="8199" width="5.28515625" style="50" customWidth="1"/>
    <col min="8200" max="8200" width="11.42578125" style="50" customWidth="1"/>
    <col min="8201" max="8201" width="5.28515625" style="50" customWidth="1"/>
    <col min="8202" max="8202" width="11.42578125" style="50" customWidth="1"/>
    <col min="8203" max="8203" width="5.5703125" style="50" customWidth="1"/>
    <col min="8204" max="8204" width="9.28515625" style="50" customWidth="1"/>
    <col min="8205" max="8205" width="10.7109375" style="50" customWidth="1"/>
    <col min="8206" max="8448" width="8.85546875" style="50"/>
    <col min="8449" max="8449" width="20.85546875" style="50" customWidth="1"/>
    <col min="8450" max="8450" width="1" style="50" customWidth="1"/>
    <col min="8451" max="8451" width="12.7109375" style="50" customWidth="1"/>
    <col min="8452" max="8453" width="2.7109375" style="50" customWidth="1"/>
    <col min="8454" max="8454" width="15.5703125" style="50" customWidth="1"/>
    <col min="8455" max="8455" width="5.28515625" style="50" customWidth="1"/>
    <col min="8456" max="8456" width="11.42578125" style="50" customWidth="1"/>
    <col min="8457" max="8457" width="5.28515625" style="50" customWidth="1"/>
    <col min="8458" max="8458" width="11.42578125" style="50" customWidth="1"/>
    <col min="8459" max="8459" width="5.5703125" style="50" customWidth="1"/>
    <col min="8460" max="8460" width="9.28515625" style="50" customWidth="1"/>
    <col min="8461" max="8461" width="10.7109375" style="50" customWidth="1"/>
    <col min="8462" max="8704" width="8.85546875" style="50"/>
    <col min="8705" max="8705" width="20.85546875" style="50" customWidth="1"/>
    <col min="8706" max="8706" width="1" style="50" customWidth="1"/>
    <col min="8707" max="8707" width="12.7109375" style="50" customWidth="1"/>
    <col min="8708" max="8709" width="2.7109375" style="50" customWidth="1"/>
    <col min="8710" max="8710" width="15.5703125" style="50" customWidth="1"/>
    <col min="8711" max="8711" width="5.28515625" style="50" customWidth="1"/>
    <col min="8712" max="8712" width="11.42578125" style="50" customWidth="1"/>
    <col min="8713" max="8713" width="5.28515625" style="50" customWidth="1"/>
    <col min="8714" max="8714" width="11.42578125" style="50" customWidth="1"/>
    <col min="8715" max="8715" width="5.5703125" style="50" customWidth="1"/>
    <col min="8716" max="8716" width="9.28515625" style="50" customWidth="1"/>
    <col min="8717" max="8717" width="10.7109375" style="50" customWidth="1"/>
    <col min="8718" max="8960" width="8.85546875" style="50"/>
    <col min="8961" max="8961" width="20.85546875" style="50" customWidth="1"/>
    <col min="8962" max="8962" width="1" style="50" customWidth="1"/>
    <col min="8963" max="8963" width="12.7109375" style="50" customWidth="1"/>
    <col min="8964" max="8965" width="2.7109375" style="50" customWidth="1"/>
    <col min="8966" max="8966" width="15.5703125" style="50" customWidth="1"/>
    <col min="8967" max="8967" width="5.28515625" style="50" customWidth="1"/>
    <col min="8968" max="8968" width="11.42578125" style="50" customWidth="1"/>
    <col min="8969" max="8969" width="5.28515625" style="50" customWidth="1"/>
    <col min="8970" max="8970" width="11.42578125" style="50" customWidth="1"/>
    <col min="8971" max="8971" width="5.5703125" style="50" customWidth="1"/>
    <col min="8972" max="8972" width="9.28515625" style="50" customWidth="1"/>
    <col min="8973" max="8973" width="10.7109375" style="50" customWidth="1"/>
    <col min="8974" max="9216" width="8.85546875" style="50"/>
    <col min="9217" max="9217" width="20.85546875" style="50" customWidth="1"/>
    <col min="9218" max="9218" width="1" style="50" customWidth="1"/>
    <col min="9219" max="9219" width="12.7109375" style="50" customWidth="1"/>
    <col min="9220" max="9221" width="2.7109375" style="50" customWidth="1"/>
    <col min="9222" max="9222" width="15.5703125" style="50" customWidth="1"/>
    <col min="9223" max="9223" width="5.28515625" style="50" customWidth="1"/>
    <col min="9224" max="9224" width="11.42578125" style="50" customWidth="1"/>
    <col min="9225" max="9225" width="5.28515625" style="50" customWidth="1"/>
    <col min="9226" max="9226" width="11.42578125" style="50" customWidth="1"/>
    <col min="9227" max="9227" width="5.5703125" style="50" customWidth="1"/>
    <col min="9228" max="9228" width="9.28515625" style="50" customWidth="1"/>
    <col min="9229" max="9229" width="10.7109375" style="50" customWidth="1"/>
    <col min="9230" max="9472" width="8.85546875" style="50"/>
    <col min="9473" max="9473" width="20.85546875" style="50" customWidth="1"/>
    <col min="9474" max="9474" width="1" style="50" customWidth="1"/>
    <col min="9475" max="9475" width="12.7109375" style="50" customWidth="1"/>
    <col min="9476" max="9477" width="2.7109375" style="50" customWidth="1"/>
    <col min="9478" max="9478" width="15.5703125" style="50" customWidth="1"/>
    <col min="9479" max="9479" width="5.28515625" style="50" customWidth="1"/>
    <col min="9480" max="9480" width="11.42578125" style="50" customWidth="1"/>
    <col min="9481" max="9481" width="5.28515625" style="50" customWidth="1"/>
    <col min="9482" max="9482" width="11.42578125" style="50" customWidth="1"/>
    <col min="9483" max="9483" width="5.5703125" style="50" customWidth="1"/>
    <col min="9484" max="9484" width="9.28515625" style="50" customWidth="1"/>
    <col min="9485" max="9485" width="10.7109375" style="50" customWidth="1"/>
    <col min="9486" max="9728" width="8.85546875" style="50"/>
    <col min="9729" max="9729" width="20.85546875" style="50" customWidth="1"/>
    <col min="9730" max="9730" width="1" style="50" customWidth="1"/>
    <col min="9731" max="9731" width="12.7109375" style="50" customWidth="1"/>
    <col min="9732" max="9733" width="2.7109375" style="50" customWidth="1"/>
    <col min="9734" max="9734" width="15.5703125" style="50" customWidth="1"/>
    <col min="9735" max="9735" width="5.28515625" style="50" customWidth="1"/>
    <col min="9736" max="9736" width="11.42578125" style="50" customWidth="1"/>
    <col min="9737" max="9737" width="5.28515625" style="50" customWidth="1"/>
    <col min="9738" max="9738" width="11.42578125" style="50" customWidth="1"/>
    <col min="9739" max="9739" width="5.5703125" style="50" customWidth="1"/>
    <col min="9740" max="9740" width="9.28515625" style="50" customWidth="1"/>
    <col min="9741" max="9741" width="10.7109375" style="50" customWidth="1"/>
    <col min="9742" max="9984" width="8.85546875" style="50"/>
    <col min="9985" max="9985" width="20.85546875" style="50" customWidth="1"/>
    <col min="9986" max="9986" width="1" style="50" customWidth="1"/>
    <col min="9987" max="9987" width="12.7109375" style="50" customWidth="1"/>
    <col min="9988" max="9989" width="2.7109375" style="50" customWidth="1"/>
    <col min="9990" max="9990" width="15.5703125" style="50" customWidth="1"/>
    <col min="9991" max="9991" width="5.28515625" style="50" customWidth="1"/>
    <col min="9992" max="9992" width="11.42578125" style="50" customWidth="1"/>
    <col min="9993" max="9993" width="5.28515625" style="50" customWidth="1"/>
    <col min="9994" max="9994" width="11.42578125" style="50" customWidth="1"/>
    <col min="9995" max="9995" width="5.5703125" style="50" customWidth="1"/>
    <col min="9996" max="9996" width="9.28515625" style="50" customWidth="1"/>
    <col min="9997" max="9997" width="10.7109375" style="50" customWidth="1"/>
    <col min="9998" max="10240" width="8.85546875" style="50"/>
    <col min="10241" max="10241" width="20.85546875" style="50" customWidth="1"/>
    <col min="10242" max="10242" width="1" style="50" customWidth="1"/>
    <col min="10243" max="10243" width="12.7109375" style="50" customWidth="1"/>
    <col min="10244" max="10245" width="2.7109375" style="50" customWidth="1"/>
    <col min="10246" max="10246" width="15.5703125" style="50" customWidth="1"/>
    <col min="10247" max="10247" width="5.28515625" style="50" customWidth="1"/>
    <col min="10248" max="10248" width="11.42578125" style="50" customWidth="1"/>
    <col min="10249" max="10249" width="5.28515625" style="50" customWidth="1"/>
    <col min="10250" max="10250" width="11.42578125" style="50" customWidth="1"/>
    <col min="10251" max="10251" width="5.5703125" style="50" customWidth="1"/>
    <col min="10252" max="10252" width="9.28515625" style="50" customWidth="1"/>
    <col min="10253" max="10253" width="10.7109375" style="50" customWidth="1"/>
    <col min="10254" max="10496" width="8.85546875" style="50"/>
    <col min="10497" max="10497" width="20.85546875" style="50" customWidth="1"/>
    <col min="10498" max="10498" width="1" style="50" customWidth="1"/>
    <col min="10499" max="10499" width="12.7109375" style="50" customWidth="1"/>
    <col min="10500" max="10501" width="2.7109375" style="50" customWidth="1"/>
    <col min="10502" max="10502" width="15.5703125" style="50" customWidth="1"/>
    <col min="10503" max="10503" width="5.28515625" style="50" customWidth="1"/>
    <col min="10504" max="10504" width="11.42578125" style="50" customWidth="1"/>
    <col min="10505" max="10505" width="5.28515625" style="50" customWidth="1"/>
    <col min="10506" max="10506" width="11.42578125" style="50" customWidth="1"/>
    <col min="10507" max="10507" width="5.5703125" style="50" customWidth="1"/>
    <col min="10508" max="10508" width="9.28515625" style="50" customWidth="1"/>
    <col min="10509" max="10509" width="10.7109375" style="50" customWidth="1"/>
    <col min="10510" max="10752" width="8.85546875" style="50"/>
    <col min="10753" max="10753" width="20.85546875" style="50" customWidth="1"/>
    <col min="10754" max="10754" width="1" style="50" customWidth="1"/>
    <col min="10755" max="10755" width="12.7109375" style="50" customWidth="1"/>
    <col min="10756" max="10757" width="2.7109375" style="50" customWidth="1"/>
    <col min="10758" max="10758" width="15.5703125" style="50" customWidth="1"/>
    <col min="10759" max="10759" width="5.28515625" style="50" customWidth="1"/>
    <col min="10760" max="10760" width="11.42578125" style="50" customWidth="1"/>
    <col min="10761" max="10761" width="5.28515625" style="50" customWidth="1"/>
    <col min="10762" max="10762" width="11.42578125" style="50" customWidth="1"/>
    <col min="10763" max="10763" width="5.5703125" style="50" customWidth="1"/>
    <col min="10764" max="10764" width="9.28515625" style="50" customWidth="1"/>
    <col min="10765" max="10765" width="10.7109375" style="50" customWidth="1"/>
    <col min="10766" max="11008" width="8.85546875" style="50"/>
    <col min="11009" max="11009" width="20.85546875" style="50" customWidth="1"/>
    <col min="11010" max="11010" width="1" style="50" customWidth="1"/>
    <col min="11011" max="11011" width="12.7109375" style="50" customWidth="1"/>
    <col min="11012" max="11013" width="2.7109375" style="50" customWidth="1"/>
    <col min="11014" max="11014" width="15.5703125" style="50" customWidth="1"/>
    <col min="11015" max="11015" width="5.28515625" style="50" customWidth="1"/>
    <col min="11016" max="11016" width="11.42578125" style="50" customWidth="1"/>
    <col min="11017" max="11017" width="5.28515625" style="50" customWidth="1"/>
    <col min="11018" max="11018" width="11.42578125" style="50" customWidth="1"/>
    <col min="11019" max="11019" width="5.5703125" style="50" customWidth="1"/>
    <col min="11020" max="11020" width="9.28515625" style="50" customWidth="1"/>
    <col min="11021" max="11021" width="10.7109375" style="50" customWidth="1"/>
    <col min="11022" max="11264" width="8.85546875" style="50"/>
    <col min="11265" max="11265" width="20.85546875" style="50" customWidth="1"/>
    <col min="11266" max="11266" width="1" style="50" customWidth="1"/>
    <col min="11267" max="11267" width="12.7109375" style="50" customWidth="1"/>
    <col min="11268" max="11269" width="2.7109375" style="50" customWidth="1"/>
    <col min="11270" max="11270" width="15.5703125" style="50" customWidth="1"/>
    <col min="11271" max="11271" width="5.28515625" style="50" customWidth="1"/>
    <col min="11272" max="11272" width="11.42578125" style="50" customWidth="1"/>
    <col min="11273" max="11273" width="5.28515625" style="50" customWidth="1"/>
    <col min="11274" max="11274" width="11.42578125" style="50" customWidth="1"/>
    <col min="11275" max="11275" width="5.5703125" style="50" customWidth="1"/>
    <col min="11276" max="11276" width="9.28515625" style="50" customWidth="1"/>
    <col min="11277" max="11277" width="10.7109375" style="50" customWidth="1"/>
    <col min="11278" max="11520" width="8.85546875" style="50"/>
    <col min="11521" max="11521" width="20.85546875" style="50" customWidth="1"/>
    <col min="11522" max="11522" width="1" style="50" customWidth="1"/>
    <col min="11523" max="11523" width="12.7109375" style="50" customWidth="1"/>
    <col min="11524" max="11525" width="2.7109375" style="50" customWidth="1"/>
    <col min="11526" max="11526" width="15.5703125" style="50" customWidth="1"/>
    <col min="11527" max="11527" width="5.28515625" style="50" customWidth="1"/>
    <col min="11528" max="11528" width="11.42578125" style="50" customWidth="1"/>
    <col min="11529" max="11529" width="5.28515625" style="50" customWidth="1"/>
    <col min="11530" max="11530" width="11.42578125" style="50" customWidth="1"/>
    <col min="11531" max="11531" width="5.5703125" style="50" customWidth="1"/>
    <col min="11532" max="11532" width="9.28515625" style="50" customWidth="1"/>
    <col min="11533" max="11533" width="10.7109375" style="50" customWidth="1"/>
    <col min="11534" max="11776" width="8.85546875" style="50"/>
    <col min="11777" max="11777" width="20.85546875" style="50" customWidth="1"/>
    <col min="11778" max="11778" width="1" style="50" customWidth="1"/>
    <col min="11779" max="11779" width="12.7109375" style="50" customWidth="1"/>
    <col min="11780" max="11781" width="2.7109375" style="50" customWidth="1"/>
    <col min="11782" max="11782" width="15.5703125" style="50" customWidth="1"/>
    <col min="11783" max="11783" width="5.28515625" style="50" customWidth="1"/>
    <col min="11784" max="11784" width="11.42578125" style="50" customWidth="1"/>
    <col min="11785" max="11785" width="5.28515625" style="50" customWidth="1"/>
    <col min="11786" max="11786" width="11.42578125" style="50" customWidth="1"/>
    <col min="11787" max="11787" width="5.5703125" style="50" customWidth="1"/>
    <col min="11788" max="11788" width="9.28515625" style="50" customWidth="1"/>
    <col min="11789" max="11789" width="10.7109375" style="50" customWidth="1"/>
    <col min="11790" max="12032" width="8.85546875" style="50"/>
    <col min="12033" max="12033" width="20.85546875" style="50" customWidth="1"/>
    <col min="12034" max="12034" width="1" style="50" customWidth="1"/>
    <col min="12035" max="12035" width="12.7109375" style="50" customWidth="1"/>
    <col min="12036" max="12037" width="2.7109375" style="50" customWidth="1"/>
    <col min="12038" max="12038" width="15.5703125" style="50" customWidth="1"/>
    <col min="12039" max="12039" width="5.28515625" style="50" customWidth="1"/>
    <col min="12040" max="12040" width="11.42578125" style="50" customWidth="1"/>
    <col min="12041" max="12041" width="5.28515625" style="50" customWidth="1"/>
    <col min="12042" max="12042" width="11.42578125" style="50" customWidth="1"/>
    <col min="12043" max="12043" width="5.5703125" style="50" customWidth="1"/>
    <col min="12044" max="12044" width="9.28515625" style="50" customWidth="1"/>
    <col min="12045" max="12045" width="10.7109375" style="50" customWidth="1"/>
    <col min="12046" max="12288" width="8.85546875" style="50"/>
    <col min="12289" max="12289" width="20.85546875" style="50" customWidth="1"/>
    <col min="12290" max="12290" width="1" style="50" customWidth="1"/>
    <col min="12291" max="12291" width="12.7109375" style="50" customWidth="1"/>
    <col min="12292" max="12293" width="2.7109375" style="50" customWidth="1"/>
    <col min="12294" max="12294" width="15.5703125" style="50" customWidth="1"/>
    <col min="12295" max="12295" width="5.28515625" style="50" customWidth="1"/>
    <col min="12296" max="12296" width="11.42578125" style="50" customWidth="1"/>
    <col min="12297" max="12297" width="5.28515625" style="50" customWidth="1"/>
    <col min="12298" max="12298" width="11.42578125" style="50" customWidth="1"/>
    <col min="12299" max="12299" width="5.5703125" style="50" customWidth="1"/>
    <col min="12300" max="12300" width="9.28515625" style="50" customWidth="1"/>
    <col min="12301" max="12301" width="10.7109375" style="50" customWidth="1"/>
    <col min="12302" max="12544" width="8.85546875" style="50"/>
    <col min="12545" max="12545" width="20.85546875" style="50" customWidth="1"/>
    <col min="12546" max="12546" width="1" style="50" customWidth="1"/>
    <col min="12547" max="12547" width="12.7109375" style="50" customWidth="1"/>
    <col min="12548" max="12549" width="2.7109375" style="50" customWidth="1"/>
    <col min="12550" max="12550" width="15.5703125" style="50" customWidth="1"/>
    <col min="12551" max="12551" width="5.28515625" style="50" customWidth="1"/>
    <col min="12552" max="12552" width="11.42578125" style="50" customWidth="1"/>
    <col min="12553" max="12553" width="5.28515625" style="50" customWidth="1"/>
    <col min="12554" max="12554" width="11.42578125" style="50" customWidth="1"/>
    <col min="12555" max="12555" width="5.5703125" style="50" customWidth="1"/>
    <col min="12556" max="12556" width="9.28515625" style="50" customWidth="1"/>
    <col min="12557" max="12557" width="10.7109375" style="50" customWidth="1"/>
    <col min="12558" max="12800" width="8.85546875" style="50"/>
    <col min="12801" max="12801" width="20.85546875" style="50" customWidth="1"/>
    <col min="12802" max="12802" width="1" style="50" customWidth="1"/>
    <col min="12803" max="12803" width="12.7109375" style="50" customWidth="1"/>
    <col min="12804" max="12805" width="2.7109375" style="50" customWidth="1"/>
    <col min="12806" max="12806" width="15.5703125" style="50" customWidth="1"/>
    <col min="12807" max="12807" width="5.28515625" style="50" customWidth="1"/>
    <col min="12808" max="12808" width="11.42578125" style="50" customWidth="1"/>
    <col min="12809" max="12809" width="5.28515625" style="50" customWidth="1"/>
    <col min="12810" max="12810" width="11.42578125" style="50" customWidth="1"/>
    <col min="12811" max="12811" width="5.5703125" style="50" customWidth="1"/>
    <col min="12812" max="12812" width="9.28515625" style="50" customWidth="1"/>
    <col min="12813" max="12813" width="10.7109375" style="50" customWidth="1"/>
    <col min="12814" max="13056" width="8.85546875" style="50"/>
    <col min="13057" max="13057" width="20.85546875" style="50" customWidth="1"/>
    <col min="13058" max="13058" width="1" style="50" customWidth="1"/>
    <col min="13059" max="13059" width="12.7109375" style="50" customWidth="1"/>
    <col min="13060" max="13061" width="2.7109375" style="50" customWidth="1"/>
    <col min="13062" max="13062" width="15.5703125" style="50" customWidth="1"/>
    <col min="13063" max="13063" width="5.28515625" style="50" customWidth="1"/>
    <col min="13064" max="13064" width="11.42578125" style="50" customWidth="1"/>
    <col min="13065" max="13065" width="5.28515625" style="50" customWidth="1"/>
    <col min="13066" max="13066" width="11.42578125" style="50" customWidth="1"/>
    <col min="13067" max="13067" width="5.5703125" style="50" customWidth="1"/>
    <col min="13068" max="13068" width="9.28515625" style="50" customWidth="1"/>
    <col min="13069" max="13069" width="10.7109375" style="50" customWidth="1"/>
    <col min="13070" max="13312" width="8.85546875" style="50"/>
    <col min="13313" max="13313" width="20.85546875" style="50" customWidth="1"/>
    <col min="13314" max="13314" width="1" style="50" customWidth="1"/>
    <col min="13315" max="13315" width="12.7109375" style="50" customWidth="1"/>
    <col min="13316" max="13317" width="2.7109375" style="50" customWidth="1"/>
    <col min="13318" max="13318" width="15.5703125" style="50" customWidth="1"/>
    <col min="13319" max="13319" width="5.28515625" style="50" customWidth="1"/>
    <col min="13320" max="13320" width="11.42578125" style="50" customWidth="1"/>
    <col min="13321" max="13321" width="5.28515625" style="50" customWidth="1"/>
    <col min="13322" max="13322" width="11.42578125" style="50" customWidth="1"/>
    <col min="13323" max="13323" width="5.5703125" style="50" customWidth="1"/>
    <col min="13324" max="13324" width="9.28515625" style="50" customWidth="1"/>
    <col min="13325" max="13325" width="10.7109375" style="50" customWidth="1"/>
    <col min="13326" max="13568" width="8.85546875" style="50"/>
    <col min="13569" max="13569" width="20.85546875" style="50" customWidth="1"/>
    <col min="13570" max="13570" width="1" style="50" customWidth="1"/>
    <col min="13571" max="13571" width="12.7109375" style="50" customWidth="1"/>
    <col min="13572" max="13573" width="2.7109375" style="50" customWidth="1"/>
    <col min="13574" max="13574" width="15.5703125" style="50" customWidth="1"/>
    <col min="13575" max="13575" width="5.28515625" style="50" customWidth="1"/>
    <col min="13576" max="13576" width="11.42578125" style="50" customWidth="1"/>
    <col min="13577" max="13577" width="5.28515625" style="50" customWidth="1"/>
    <col min="13578" max="13578" width="11.42578125" style="50" customWidth="1"/>
    <col min="13579" max="13579" width="5.5703125" style="50" customWidth="1"/>
    <col min="13580" max="13580" width="9.28515625" style="50" customWidth="1"/>
    <col min="13581" max="13581" width="10.7109375" style="50" customWidth="1"/>
    <col min="13582" max="13824" width="8.85546875" style="50"/>
    <col min="13825" max="13825" width="20.85546875" style="50" customWidth="1"/>
    <col min="13826" max="13826" width="1" style="50" customWidth="1"/>
    <col min="13827" max="13827" width="12.7109375" style="50" customWidth="1"/>
    <col min="13828" max="13829" width="2.7109375" style="50" customWidth="1"/>
    <col min="13830" max="13830" width="15.5703125" style="50" customWidth="1"/>
    <col min="13831" max="13831" width="5.28515625" style="50" customWidth="1"/>
    <col min="13832" max="13832" width="11.42578125" style="50" customWidth="1"/>
    <col min="13833" max="13833" width="5.28515625" style="50" customWidth="1"/>
    <col min="13834" max="13834" width="11.42578125" style="50" customWidth="1"/>
    <col min="13835" max="13835" width="5.5703125" style="50" customWidth="1"/>
    <col min="13836" max="13836" width="9.28515625" style="50" customWidth="1"/>
    <col min="13837" max="13837" width="10.7109375" style="50" customWidth="1"/>
    <col min="13838" max="14080" width="8.85546875" style="50"/>
    <col min="14081" max="14081" width="20.85546875" style="50" customWidth="1"/>
    <col min="14082" max="14082" width="1" style="50" customWidth="1"/>
    <col min="14083" max="14083" width="12.7109375" style="50" customWidth="1"/>
    <col min="14084" max="14085" width="2.7109375" style="50" customWidth="1"/>
    <col min="14086" max="14086" width="15.5703125" style="50" customWidth="1"/>
    <col min="14087" max="14087" width="5.28515625" style="50" customWidth="1"/>
    <col min="14088" max="14088" width="11.42578125" style="50" customWidth="1"/>
    <col min="14089" max="14089" width="5.28515625" style="50" customWidth="1"/>
    <col min="14090" max="14090" width="11.42578125" style="50" customWidth="1"/>
    <col min="14091" max="14091" width="5.5703125" style="50" customWidth="1"/>
    <col min="14092" max="14092" width="9.28515625" style="50" customWidth="1"/>
    <col min="14093" max="14093" width="10.7109375" style="50" customWidth="1"/>
    <col min="14094" max="14336" width="8.85546875" style="50"/>
    <col min="14337" max="14337" width="20.85546875" style="50" customWidth="1"/>
    <col min="14338" max="14338" width="1" style="50" customWidth="1"/>
    <col min="14339" max="14339" width="12.7109375" style="50" customWidth="1"/>
    <col min="14340" max="14341" width="2.7109375" style="50" customWidth="1"/>
    <col min="14342" max="14342" width="15.5703125" style="50" customWidth="1"/>
    <col min="14343" max="14343" width="5.28515625" style="50" customWidth="1"/>
    <col min="14344" max="14344" width="11.42578125" style="50" customWidth="1"/>
    <col min="14345" max="14345" width="5.28515625" style="50" customWidth="1"/>
    <col min="14346" max="14346" width="11.42578125" style="50" customWidth="1"/>
    <col min="14347" max="14347" width="5.5703125" style="50" customWidth="1"/>
    <col min="14348" max="14348" width="9.28515625" style="50" customWidth="1"/>
    <col min="14349" max="14349" width="10.7109375" style="50" customWidth="1"/>
    <col min="14350" max="14592" width="8.85546875" style="50"/>
    <col min="14593" max="14593" width="20.85546875" style="50" customWidth="1"/>
    <col min="14594" max="14594" width="1" style="50" customWidth="1"/>
    <col min="14595" max="14595" width="12.7109375" style="50" customWidth="1"/>
    <col min="14596" max="14597" width="2.7109375" style="50" customWidth="1"/>
    <col min="14598" max="14598" width="15.5703125" style="50" customWidth="1"/>
    <col min="14599" max="14599" width="5.28515625" style="50" customWidth="1"/>
    <col min="14600" max="14600" width="11.42578125" style="50" customWidth="1"/>
    <col min="14601" max="14601" width="5.28515625" style="50" customWidth="1"/>
    <col min="14602" max="14602" width="11.42578125" style="50" customWidth="1"/>
    <col min="14603" max="14603" width="5.5703125" style="50" customWidth="1"/>
    <col min="14604" max="14604" width="9.28515625" style="50" customWidth="1"/>
    <col min="14605" max="14605" width="10.7109375" style="50" customWidth="1"/>
    <col min="14606" max="14848" width="8.85546875" style="50"/>
    <col min="14849" max="14849" width="20.85546875" style="50" customWidth="1"/>
    <col min="14850" max="14850" width="1" style="50" customWidth="1"/>
    <col min="14851" max="14851" width="12.7109375" style="50" customWidth="1"/>
    <col min="14852" max="14853" width="2.7109375" style="50" customWidth="1"/>
    <col min="14854" max="14854" width="15.5703125" style="50" customWidth="1"/>
    <col min="14855" max="14855" width="5.28515625" style="50" customWidth="1"/>
    <col min="14856" max="14856" width="11.42578125" style="50" customWidth="1"/>
    <col min="14857" max="14857" width="5.28515625" style="50" customWidth="1"/>
    <col min="14858" max="14858" width="11.42578125" style="50" customWidth="1"/>
    <col min="14859" max="14859" width="5.5703125" style="50" customWidth="1"/>
    <col min="14860" max="14860" width="9.28515625" style="50" customWidth="1"/>
    <col min="14861" max="14861" width="10.7109375" style="50" customWidth="1"/>
    <col min="14862" max="15104" width="8.85546875" style="50"/>
    <col min="15105" max="15105" width="20.85546875" style="50" customWidth="1"/>
    <col min="15106" max="15106" width="1" style="50" customWidth="1"/>
    <col min="15107" max="15107" width="12.7109375" style="50" customWidth="1"/>
    <col min="15108" max="15109" width="2.7109375" style="50" customWidth="1"/>
    <col min="15110" max="15110" width="15.5703125" style="50" customWidth="1"/>
    <col min="15111" max="15111" width="5.28515625" style="50" customWidth="1"/>
    <col min="15112" max="15112" width="11.42578125" style="50" customWidth="1"/>
    <col min="15113" max="15113" width="5.28515625" style="50" customWidth="1"/>
    <col min="15114" max="15114" width="11.42578125" style="50" customWidth="1"/>
    <col min="15115" max="15115" width="5.5703125" style="50" customWidth="1"/>
    <col min="15116" max="15116" width="9.28515625" style="50" customWidth="1"/>
    <col min="15117" max="15117" width="10.7109375" style="50" customWidth="1"/>
    <col min="15118" max="15360" width="8.85546875" style="50"/>
    <col min="15361" max="15361" width="20.85546875" style="50" customWidth="1"/>
    <col min="15362" max="15362" width="1" style="50" customWidth="1"/>
    <col min="15363" max="15363" width="12.7109375" style="50" customWidth="1"/>
    <col min="15364" max="15365" width="2.7109375" style="50" customWidth="1"/>
    <col min="15366" max="15366" width="15.5703125" style="50" customWidth="1"/>
    <col min="15367" max="15367" width="5.28515625" style="50" customWidth="1"/>
    <col min="15368" max="15368" width="11.42578125" style="50" customWidth="1"/>
    <col min="15369" max="15369" width="5.28515625" style="50" customWidth="1"/>
    <col min="15370" max="15370" width="11.42578125" style="50" customWidth="1"/>
    <col min="15371" max="15371" width="5.5703125" style="50" customWidth="1"/>
    <col min="15372" max="15372" width="9.28515625" style="50" customWidth="1"/>
    <col min="15373" max="15373" width="10.7109375" style="50" customWidth="1"/>
    <col min="15374" max="15616" width="8.85546875" style="50"/>
    <col min="15617" max="15617" width="20.85546875" style="50" customWidth="1"/>
    <col min="15618" max="15618" width="1" style="50" customWidth="1"/>
    <col min="15619" max="15619" width="12.7109375" style="50" customWidth="1"/>
    <col min="15620" max="15621" width="2.7109375" style="50" customWidth="1"/>
    <col min="15622" max="15622" width="15.5703125" style="50" customWidth="1"/>
    <col min="15623" max="15623" width="5.28515625" style="50" customWidth="1"/>
    <col min="15624" max="15624" width="11.42578125" style="50" customWidth="1"/>
    <col min="15625" max="15625" width="5.28515625" style="50" customWidth="1"/>
    <col min="15626" max="15626" width="11.42578125" style="50" customWidth="1"/>
    <col min="15627" max="15627" width="5.5703125" style="50" customWidth="1"/>
    <col min="15628" max="15628" width="9.28515625" style="50" customWidth="1"/>
    <col min="15629" max="15629" width="10.7109375" style="50" customWidth="1"/>
    <col min="15630" max="15872" width="8.85546875" style="50"/>
    <col min="15873" max="15873" width="20.85546875" style="50" customWidth="1"/>
    <col min="15874" max="15874" width="1" style="50" customWidth="1"/>
    <col min="15875" max="15875" width="12.7109375" style="50" customWidth="1"/>
    <col min="15876" max="15877" width="2.7109375" style="50" customWidth="1"/>
    <col min="15878" max="15878" width="15.5703125" style="50" customWidth="1"/>
    <col min="15879" max="15879" width="5.28515625" style="50" customWidth="1"/>
    <col min="15880" max="15880" width="11.42578125" style="50" customWidth="1"/>
    <col min="15881" max="15881" width="5.28515625" style="50" customWidth="1"/>
    <col min="15882" max="15882" width="11.42578125" style="50" customWidth="1"/>
    <col min="15883" max="15883" width="5.5703125" style="50" customWidth="1"/>
    <col min="15884" max="15884" width="9.28515625" style="50" customWidth="1"/>
    <col min="15885" max="15885" width="10.7109375" style="50" customWidth="1"/>
    <col min="15886" max="16128" width="8.85546875" style="50"/>
    <col min="16129" max="16129" width="20.85546875" style="50" customWidth="1"/>
    <col min="16130" max="16130" width="1" style="50" customWidth="1"/>
    <col min="16131" max="16131" width="12.7109375" style="50" customWidth="1"/>
    <col min="16132" max="16133" width="2.7109375" style="50" customWidth="1"/>
    <col min="16134" max="16134" width="15.5703125" style="50" customWidth="1"/>
    <col min="16135" max="16135" width="5.28515625" style="50" customWidth="1"/>
    <col min="16136" max="16136" width="11.42578125" style="50" customWidth="1"/>
    <col min="16137" max="16137" width="5.28515625" style="50" customWidth="1"/>
    <col min="16138" max="16138" width="11.42578125" style="50" customWidth="1"/>
    <col min="16139" max="16139" width="5.5703125" style="50" customWidth="1"/>
    <col min="16140" max="16140" width="9.28515625" style="50" customWidth="1"/>
    <col min="16141" max="16141" width="10.7109375" style="50" customWidth="1"/>
    <col min="16142" max="16384" width="8.85546875" style="50"/>
  </cols>
  <sheetData>
    <row r="1" spans="1:28" ht="19.5" thickBot="1">
      <c r="A1" s="1382" t="str">
        <f>'Rent Request'!C2</f>
        <v>Annual HOME/HOME-ARP/HOME Match/TCAP-RF/NHTF/NSP Rent Approval Request</v>
      </c>
      <c r="B1" s="1383"/>
      <c r="C1" s="1383"/>
      <c r="D1" s="1383"/>
      <c r="E1" s="1383"/>
      <c r="F1" s="1383"/>
      <c r="G1" s="1383"/>
      <c r="H1" s="1383"/>
      <c r="I1" s="1383"/>
      <c r="J1" s="1383"/>
      <c r="K1" s="1383"/>
      <c r="L1" s="1383"/>
      <c r="M1" s="1383"/>
      <c r="N1" s="1383"/>
      <c r="O1" s="1384"/>
      <c r="P1" s="55"/>
      <c r="Q1" s="155"/>
      <c r="S1" s="156"/>
      <c r="T1" s="157"/>
      <c r="U1" s="157"/>
      <c r="V1" s="157"/>
      <c r="W1" s="157"/>
      <c r="X1" s="157"/>
      <c r="Y1" s="157"/>
      <c r="Z1" s="157"/>
      <c r="AA1" s="157"/>
      <c r="AB1" s="157"/>
    </row>
    <row r="2" spans="1:28" ht="4.5" customHeight="1">
      <c r="A2" s="158"/>
      <c r="B2" s="158"/>
      <c r="C2" s="158"/>
      <c r="D2" s="158"/>
      <c r="E2" s="158"/>
      <c r="F2" s="568"/>
      <c r="G2" s="568"/>
      <c r="H2" s="568"/>
      <c r="I2" s="568"/>
      <c r="J2" s="568"/>
      <c r="K2" s="568"/>
      <c r="L2" s="568"/>
      <c r="M2" s="568"/>
      <c r="N2" s="568"/>
      <c r="O2" s="158"/>
      <c r="P2" s="55"/>
      <c r="Q2" s="159"/>
      <c r="S2" s="160"/>
      <c r="T2" s="157"/>
      <c r="U2" s="157"/>
      <c r="V2" s="157"/>
      <c r="W2" s="157"/>
      <c r="X2" s="157"/>
      <c r="Y2" s="157"/>
      <c r="Z2" s="157"/>
      <c r="AA2" s="157"/>
      <c r="AB2" s="157"/>
    </row>
    <row r="3" spans="1:28">
      <c r="A3" s="161" t="s">
        <v>23</v>
      </c>
      <c r="B3" s="161"/>
      <c r="C3" s="1387">
        <f>'Rent Request'!H18</f>
        <v>0</v>
      </c>
      <c r="D3" s="1387"/>
      <c r="E3" s="1387"/>
      <c r="F3" s="1387"/>
      <c r="G3" s="1387"/>
      <c r="H3" s="1387"/>
      <c r="L3" s="162" t="s">
        <v>1868</v>
      </c>
      <c r="M3" s="1386"/>
      <c r="N3" s="1386"/>
      <c r="P3" s="55"/>
      <c r="Q3" s="55"/>
      <c r="S3" s="64" t="s">
        <v>1265</v>
      </c>
      <c r="T3" s="64"/>
      <c r="AB3" s="157"/>
    </row>
    <row r="4" spans="1:28">
      <c r="A4" s="162"/>
      <c r="B4" s="162"/>
      <c r="C4" s="162"/>
      <c r="D4" s="162"/>
      <c r="E4" s="162"/>
      <c r="F4" s="163"/>
      <c r="G4" s="163"/>
      <c r="H4" s="163"/>
      <c r="I4" s="163"/>
      <c r="J4" s="162"/>
      <c r="K4" s="162"/>
      <c r="L4" s="163"/>
      <c r="M4" s="163"/>
      <c r="N4" s="163"/>
      <c r="O4" s="163"/>
      <c r="P4" s="55"/>
      <c r="Q4" s="55"/>
      <c r="S4" s="64" t="s">
        <v>1636</v>
      </c>
      <c r="T4" s="64"/>
      <c r="AB4" s="157"/>
    </row>
    <row r="5" spans="1:28" s="861" customFormat="1">
      <c r="A5" s="162" t="s">
        <v>1306</v>
      </c>
      <c r="B5" s="161"/>
      <c r="C5" s="1374" t="str">
        <f>CONCATENATE('Rent Request'!H10," - ",'Rent Request'!P10)</f>
        <v xml:space="preserve"> - </v>
      </c>
      <c r="D5" s="1374"/>
      <c r="E5" s="1374"/>
      <c r="F5" s="1374"/>
      <c r="G5" s="162" t="s">
        <v>1306</v>
      </c>
      <c r="H5" s="161"/>
      <c r="I5" s="1374" t="str">
        <f>CONCATENATE('Rent Request'!H12," - ",'Rent Request'!P12)</f>
        <v xml:space="preserve"> - </v>
      </c>
      <c r="J5" s="1374"/>
      <c r="K5" s="1374"/>
      <c r="L5" s="1374"/>
      <c r="M5" s="163"/>
      <c r="N5" s="163"/>
      <c r="O5" s="163"/>
      <c r="P5" s="55"/>
      <c r="Q5" s="55"/>
      <c r="S5" s="64" t="s">
        <v>1265</v>
      </c>
      <c r="T5" s="64"/>
      <c r="AB5" s="157"/>
    </row>
    <row r="6" spans="1:28" s="861" customFormat="1">
      <c r="A6" s="162"/>
      <c r="B6" s="162"/>
      <c r="C6" s="162"/>
      <c r="D6" s="162"/>
      <c r="E6" s="162"/>
      <c r="F6" s="163"/>
      <c r="G6" s="163"/>
      <c r="K6" s="163"/>
      <c r="O6" s="163"/>
      <c r="P6" s="55"/>
      <c r="Q6" s="55"/>
      <c r="S6" s="64" t="s">
        <v>1636</v>
      </c>
      <c r="T6" s="64"/>
      <c r="AB6" s="157"/>
    </row>
    <row r="7" spans="1:28" s="861" customFormat="1">
      <c r="A7" s="162" t="s">
        <v>1306</v>
      </c>
      <c r="B7" s="161"/>
      <c r="C7" s="1374" t="str">
        <f>CONCATENATE('Rent Request'!H14," - ",'Rent Request'!P14)</f>
        <v xml:space="preserve"> - </v>
      </c>
      <c r="D7" s="1374"/>
      <c r="E7" s="1374"/>
      <c r="F7" s="1374"/>
      <c r="G7" s="162" t="s">
        <v>1306</v>
      </c>
      <c r="H7" s="161"/>
      <c r="I7" s="1374" t="str">
        <f>CONCATENATE('Rent Request'!H16," - ",'Rent Request'!P16)</f>
        <v xml:space="preserve"> - </v>
      </c>
      <c r="J7" s="1374"/>
      <c r="K7" s="1374"/>
      <c r="L7" s="1374"/>
      <c r="M7" s="163"/>
      <c r="N7" s="163"/>
      <c r="O7" s="163"/>
      <c r="P7" s="55"/>
      <c r="Q7" s="55"/>
      <c r="S7" s="64" t="s">
        <v>1265</v>
      </c>
      <c r="T7" s="64"/>
      <c r="AB7" s="157"/>
    </row>
    <row r="8" spans="1:28" s="861" customFormat="1">
      <c r="A8" s="162"/>
      <c r="B8" s="162"/>
      <c r="C8" s="162"/>
      <c r="D8" s="162"/>
      <c r="E8" s="162"/>
      <c r="F8" s="163"/>
      <c r="G8" s="163"/>
      <c r="H8" s="163"/>
      <c r="I8" s="163"/>
      <c r="J8" s="162"/>
      <c r="K8" s="162"/>
      <c r="L8" s="163"/>
      <c r="M8" s="163"/>
      <c r="N8" s="163"/>
      <c r="O8" s="163"/>
      <c r="P8" s="55"/>
      <c r="Q8" s="55"/>
      <c r="R8" s="596"/>
      <c r="S8" s="64" t="s">
        <v>1636</v>
      </c>
      <c r="T8" s="64"/>
      <c r="AB8" s="157"/>
    </row>
    <row r="9" spans="1:28">
      <c r="A9" s="161" t="s">
        <v>1308</v>
      </c>
      <c r="B9" s="161"/>
      <c r="C9" s="1385"/>
      <c r="D9" s="1385"/>
      <c r="E9" s="1385"/>
      <c r="F9" s="859"/>
      <c r="G9" s="859" t="s">
        <v>1309</v>
      </c>
      <c r="H9" s="1385" t="str">
        <f>IF(C9="","",C9+30)</f>
        <v/>
      </c>
      <c r="I9" s="1385"/>
      <c r="J9" s="162"/>
      <c r="K9" s="162" t="s">
        <v>1307</v>
      </c>
      <c r="L9" s="1386"/>
      <c r="M9" s="1386"/>
      <c r="N9" s="1386"/>
      <c r="O9" s="1386"/>
      <c r="P9" s="55"/>
      <c r="Q9" s="55"/>
      <c r="R9" s="596"/>
      <c r="S9" s="64" t="s">
        <v>1310</v>
      </c>
      <c r="T9" s="64"/>
      <c r="AB9" s="157"/>
    </row>
    <row r="10" spans="1:28">
      <c r="A10" s="162"/>
      <c r="B10" s="162"/>
      <c r="C10" s="162"/>
      <c r="D10" s="162"/>
      <c r="E10" s="164"/>
      <c r="F10" s="165"/>
      <c r="G10" s="165"/>
      <c r="H10" s="163"/>
      <c r="I10" s="163"/>
      <c r="J10" s="162"/>
      <c r="K10" s="162"/>
      <c r="L10" s="163"/>
      <c r="M10" s="163"/>
      <c r="N10" s="163"/>
      <c r="O10" s="163"/>
      <c r="R10" s="596"/>
      <c r="S10" s="64"/>
      <c r="T10" s="64"/>
      <c r="AB10" s="157"/>
    </row>
    <row r="11" spans="1:28" ht="15.75">
      <c r="A11" s="874" t="s">
        <v>1311</v>
      </c>
      <c r="B11" s="875"/>
      <c r="C11" s="1378" t="s">
        <v>1312</v>
      </c>
      <c r="D11" s="1378"/>
      <c r="E11" s="1378"/>
      <c r="F11" s="1378"/>
      <c r="G11" s="1378"/>
      <c r="H11" s="1378"/>
      <c r="I11" s="1378"/>
      <c r="J11" s="1378"/>
      <c r="K11" s="876"/>
      <c r="L11" s="877" t="s">
        <v>1313</v>
      </c>
      <c r="M11" s="878"/>
      <c r="N11" s="878"/>
      <c r="O11" s="166"/>
      <c r="R11" s="596"/>
      <c r="S11" s="64"/>
      <c r="T11" s="64"/>
      <c r="AB11" s="157"/>
    </row>
    <row r="12" spans="1:28" ht="15.75" thickBot="1">
      <c r="A12" s="1379" t="s">
        <v>1314</v>
      </c>
      <c r="B12" s="167"/>
      <c r="C12" s="168" t="s">
        <v>1315</v>
      </c>
      <c r="D12" s="169"/>
      <c r="E12" s="169"/>
      <c r="F12" s="169"/>
      <c r="G12" s="169"/>
      <c r="H12" s="169"/>
      <c r="I12" s="169"/>
      <c r="J12" s="170"/>
      <c r="K12" s="171"/>
      <c r="L12" s="1359"/>
      <c r="M12" s="1370"/>
      <c r="N12" s="1370"/>
      <c r="O12" s="1371"/>
      <c r="R12" s="596"/>
      <c r="S12" s="64"/>
      <c r="T12" s="64"/>
      <c r="AB12" s="157"/>
    </row>
    <row r="13" spans="1:28" ht="15.75" thickBot="1">
      <c r="A13" s="1380"/>
      <c r="B13" s="167"/>
      <c r="C13" s="168"/>
      <c r="D13" s="172"/>
      <c r="E13" s="169"/>
      <c r="F13" s="173" t="s">
        <v>1316</v>
      </c>
      <c r="G13" s="169"/>
      <c r="H13" s="169"/>
      <c r="I13" s="169"/>
      <c r="J13" s="174"/>
      <c r="K13" s="175"/>
      <c r="L13" s="1351"/>
      <c r="M13" s="1366"/>
      <c r="N13" s="1366"/>
      <c r="O13" s="1367"/>
      <c r="R13" s="596"/>
      <c r="S13" s="64"/>
      <c r="T13" s="64"/>
      <c r="AB13" s="157"/>
    </row>
    <row r="14" spans="1:28" ht="4.5" customHeight="1" thickBot="1">
      <c r="A14" s="1380"/>
      <c r="B14" s="167"/>
      <c r="C14" s="168"/>
      <c r="D14" s="176"/>
      <c r="E14" s="169"/>
      <c r="F14" s="169"/>
      <c r="G14" s="169"/>
      <c r="H14" s="169"/>
      <c r="I14" s="169"/>
      <c r="J14" s="174"/>
      <c r="K14" s="177"/>
      <c r="L14" s="1351"/>
      <c r="M14" s="1366"/>
      <c r="N14" s="1366"/>
      <c r="O14" s="1367"/>
      <c r="R14" s="596"/>
      <c r="S14" s="64"/>
      <c r="T14" s="64"/>
      <c r="AB14" s="157"/>
    </row>
    <row r="15" spans="1:28" ht="15.75" thickBot="1">
      <c r="A15" s="1380"/>
      <c r="B15" s="167"/>
      <c r="C15" s="169"/>
      <c r="D15" s="178"/>
      <c r="E15" s="169"/>
      <c r="F15" s="1375" t="s">
        <v>1317</v>
      </c>
      <c r="G15" s="1375"/>
      <c r="H15" s="1375"/>
      <c r="I15" s="1375"/>
      <c r="J15" s="1375"/>
      <c r="K15" s="1375"/>
      <c r="L15" s="1351"/>
      <c r="M15" s="1366"/>
      <c r="N15" s="1366"/>
      <c r="O15" s="1367"/>
      <c r="S15" s="179"/>
      <c r="AB15" s="157"/>
    </row>
    <row r="16" spans="1:28" ht="4.5" customHeight="1" thickBot="1">
      <c r="A16" s="1380"/>
      <c r="B16" s="167"/>
      <c r="C16" s="169"/>
      <c r="D16" s="180"/>
      <c r="E16" s="169"/>
      <c r="F16" s="181"/>
      <c r="G16" s="181"/>
      <c r="H16" s="181"/>
      <c r="I16" s="181"/>
      <c r="J16" s="181"/>
      <c r="K16" s="181"/>
      <c r="L16" s="1351"/>
      <c r="M16" s="1366"/>
      <c r="N16" s="1366"/>
      <c r="O16" s="1367"/>
      <c r="R16" s="596" t="s">
        <v>1660</v>
      </c>
      <c r="S16" s="179"/>
      <c r="AB16" s="157"/>
    </row>
    <row r="17" spans="1:28" ht="15.75" thickBot="1">
      <c r="A17" s="1380"/>
      <c r="B17" s="167"/>
      <c r="C17" s="169"/>
      <c r="D17" s="178"/>
      <c r="E17" s="169"/>
      <c r="F17" s="181" t="s">
        <v>1318</v>
      </c>
      <c r="G17" s="181"/>
      <c r="H17" s="181"/>
      <c r="I17" s="181"/>
      <c r="J17" s="181"/>
      <c r="K17" s="181"/>
      <c r="L17" s="1351"/>
      <c r="M17" s="1366"/>
      <c r="N17" s="1366"/>
      <c r="O17" s="1367"/>
      <c r="R17" s="596"/>
      <c r="AB17" s="157"/>
    </row>
    <row r="18" spans="1:28" s="542" customFormat="1" ht="4.5" customHeight="1" thickBot="1">
      <c r="A18" s="1380"/>
      <c r="B18" s="167"/>
      <c r="C18" s="169"/>
      <c r="D18" s="180"/>
      <c r="E18" s="169"/>
      <c r="F18" s="536"/>
      <c r="G18" s="536"/>
      <c r="H18" s="536"/>
      <c r="I18" s="536"/>
      <c r="J18" s="536"/>
      <c r="K18" s="536"/>
      <c r="L18" s="1351"/>
      <c r="M18" s="1366"/>
      <c r="N18" s="1366"/>
      <c r="O18" s="1367"/>
      <c r="R18" s="46"/>
      <c r="S18" s="179"/>
      <c r="AB18" s="157"/>
    </row>
    <row r="19" spans="1:28" s="542" customFormat="1" ht="15.75" thickBot="1">
      <c r="A19" s="1380"/>
      <c r="B19" s="167"/>
      <c r="C19" s="169"/>
      <c r="D19" s="178"/>
      <c r="E19" s="169"/>
      <c r="F19" s="536" t="s">
        <v>1607</v>
      </c>
      <c r="G19" s="536"/>
      <c r="H19" s="536"/>
      <c r="I19" s="536"/>
      <c r="J19" s="536"/>
      <c r="K19" s="536"/>
      <c r="L19" s="1351"/>
      <c r="M19" s="1366"/>
      <c r="N19" s="1366"/>
      <c r="O19" s="1367"/>
      <c r="R19" s="1413" t="s">
        <v>1649</v>
      </c>
      <c r="S19" s="1413"/>
      <c r="T19" s="1413"/>
      <c r="U19" s="1413"/>
      <c r="V19" s="1413"/>
      <c r="W19" s="1413"/>
      <c r="X19" s="1413"/>
      <c r="Y19" s="1413"/>
      <c r="AB19" s="157"/>
    </row>
    <row r="20" spans="1:28" s="542" customFormat="1" ht="4.5" customHeight="1" thickBot="1">
      <c r="A20" s="1380"/>
      <c r="B20" s="167"/>
      <c r="C20" s="169"/>
      <c r="D20" s="180"/>
      <c r="E20" s="169"/>
      <c r="F20" s="536"/>
      <c r="G20" s="536"/>
      <c r="H20" s="536"/>
      <c r="I20" s="536"/>
      <c r="J20" s="536"/>
      <c r="K20" s="536"/>
      <c r="L20" s="1351"/>
      <c r="M20" s="1366"/>
      <c r="N20" s="1366"/>
      <c r="O20" s="1367"/>
      <c r="R20" s="1413"/>
      <c r="S20" s="1413"/>
      <c r="T20" s="1413"/>
      <c r="U20" s="1413"/>
      <c r="V20" s="1413"/>
      <c r="W20" s="1413"/>
      <c r="X20" s="1413"/>
      <c r="Y20" s="1413"/>
      <c r="AB20" s="157"/>
    </row>
    <row r="21" spans="1:28" s="542" customFormat="1" ht="15.75" thickBot="1">
      <c r="A21" s="1380"/>
      <c r="B21" s="167"/>
      <c r="C21" s="169"/>
      <c r="D21" s="178"/>
      <c r="E21" s="169"/>
      <c r="F21" s="536" t="s">
        <v>1613</v>
      </c>
      <c r="G21" s="536"/>
      <c r="H21" s="536"/>
      <c r="I21" s="536"/>
      <c r="J21" s="536"/>
      <c r="K21" s="536"/>
      <c r="L21" s="1351"/>
      <c r="M21" s="1366"/>
      <c r="N21" s="1366"/>
      <c r="O21" s="1367"/>
      <c r="R21" s="1413"/>
      <c r="S21" s="1413"/>
      <c r="T21" s="1413"/>
      <c r="U21" s="1413"/>
      <c r="V21" s="1413"/>
      <c r="W21" s="1413"/>
      <c r="X21" s="1413"/>
      <c r="Y21" s="1413"/>
      <c r="AB21" s="157"/>
    </row>
    <row r="22" spans="1:28" s="542" customFormat="1" ht="4.5" customHeight="1" thickBot="1">
      <c r="A22" s="1380"/>
      <c r="B22" s="167"/>
      <c r="C22" s="169"/>
      <c r="D22" s="180"/>
      <c r="E22" s="169"/>
      <c r="F22" s="536"/>
      <c r="G22" s="536"/>
      <c r="H22" s="536"/>
      <c r="I22" s="536"/>
      <c r="J22" s="536"/>
      <c r="K22" s="536"/>
      <c r="L22" s="1351"/>
      <c r="M22" s="1366"/>
      <c r="N22" s="1366"/>
      <c r="O22" s="1367"/>
      <c r="R22" s="1413"/>
      <c r="S22" s="1413"/>
      <c r="T22" s="1413"/>
      <c r="U22" s="1413"/>
      <c r="V22" s="1413"/>
      <c r="W22" s="1413"/>
      <c r="X22" s="1413"/>
      <c r="Y22" s="1413"/>
      <c r="AB22" s="157"/>
    </row>
    <row r="23" spans="1:28" ht="15.75" thickBot="1">
      <c r="A23" s="1380"/>
      <c r="B23" s="167"/>
      <c r="C23" s="169"/>
      <c r="D23" s="178"/>
      <c r="E23" s="169"/>
      <c r="F23" s="181" t="s">
        <v>1614</v>
      </c>
      <c r="G23" s="181"/>
      <c r="H23" s="181"/>
      <c r="I23" s="181"/>
      <c r="J23" s="181"/>
      <c r="K23" s="181"/>
      <c r="L23" s="1351"/>
      <c r="M23" s="1366"/>
      <c r="N23" s="1366"/>
      <c r="O23" s="1367"/>
      <c r="R23" s="1413"/>
      <c r="S23" s="1413"/>
      <c r="T23" s="1413"/>
      <c r="U23" s="1413"/>
      <c r="V23" s="1413"/>
      <c r="W23" s="1413"/>
      <c r="X23" s="1413"/>
      <c r="Y23" s="1413"/>
      <c r="AB23" s="157"/>
    </row>
    <row r="24" spans="1:28" ht="4.5" customHeight="1">
      <c r="A24" s="1380"/>
      <c r="B24" s="167"/>
      <c r="C24" s="168"/>
      <c r="D24" s="176"/>
      <c r="E24" s="169"/>
      <c r="F24" s="169"/>
      <c r="G24" s="169"/>
      <c r="H24" s="169"/>
      <c r="I24" s="169"/>
      <c r="J24" s="174"/>
      <c r="K24" s="177"/>
      <c r="L24" s="1351"/>
      <c r="M24" s="1366"/>
      <c r="N24" s="1366"/>
      <c r="O24" s="1367"/>
      <c r="R24" s="1413"/>
      <c r="S24" s="1413"/>
      <c r="T24" s="1413"/>
      <c r="U24" s="1413"/>
      <c r="V24" s="1413"/>
      <c r="W24" s="1413"/>
      <c r="X24" s="1413"/>
      <c r="Y24" s="1413"/>
      <c r="AB24" s="157"/>
    </row>
    <row r="25" spans="1:28" ht="7.9" customHeight="1">
      <c r="A25" s="1381"/>
      <c r="B25" s="182"/>
      <c r="C25" s="183"/>
      <c r="D25" s="184"/>
      <c r="E25" s="183"/>
      <c r="F25" s="1376"/>
      <c r="G25" s="1376"/>
      <c r="H25" s="1376"/>
      <c r="I25" s="1376"/>
      <c r="J25" s="1376"/>
      <c r="K25" s="1377"/>
      <c r="L25" s="1351"/>
      <c r="M25" s="1366"/>
      <c r="N25" s="1366"/>
      <c r="O25" s="1367"/>
      <c r="R25" s="1413"/>
      <c r="S25" s="1413"/>
      <c r="T25" s="1413"/>
      <c r="U25" s="1413"/>
      <c r="V25" s="1413"/>
      <c r="W25" s="1413"/>
      <c r="X25" s="1413"/>
      <c r="Y25" s="1413"/>
    </row>
    <row r="26" spans="1:28" ht="15.75" customHeight="1" thickBot="1">
      <c r="A26" s="1368"/>
      <c r="B26" s="167"/>
      <c r="C26" s="168" t="s">
        <v>1319</v>
      </c>
      <c r="D26" s="169"/>
      <c r="E26" s="185"/>
      <c r="F26" s="185"/>
      <c r="G26" s="185"/>
      <c r="H26" s="185"/>
      <c r="I26" s="185"/>
      <c r="J26" s="170"/>
      <c r="K26" s="175"/>
      <c r="L26" s="1359"/>
      <c r="M26" s="1360"/>
      <c r="N26" s="1360"/>
      <c r="O26" s="1361"/>
      <c r="R26" s="1413"/>
      <c r="S26" s="1413"/>
      <c r="T26" s="1413"/>
      <c r="U26" s="1413"/>
      <c r="V26" s="1413"/>
      <c r="W26" s="1413"/>
      <c r="X26" s="1413"/>
      <c r="Y26" s="1413"/>
    </row>
    <row r="27" spans="1:28" ht="15.75" customHeight="1" thickBot="1">
      <c r="A27" s="1369"/>
      <c r="B27" s="186"/>
      <c r="C27" s="169"/>
      <c r="D27" s="178"/>
      <c r="E27" s="169" t="s">
        <v>1905</v>
      </c>
      <c r="F27" s="163"/>
      <c r="G27" s="169"/>
      <c r="H27" s="169"/>
      <c r="I27" s="169"/>
      <c r="J27" s="174"/>
      <c r="K27" s="175"/>
      <c r="L27" s="1354"/>
      <c r="M27" s="1352"/>
      <c r="N27" s="1352"/>
      <c r="O27" s="1353"/>
      <c r="R27" s="1413"/>
      <c r="S27" s="1413"/>
      <c r="T27" s="1413"/>
      <c r="U27" s="1413"/>
      <c r="V27" s="1413"/>
      <c r="W27" s="1413"/>
      <c r="X27" s="1413"/>
      <c r="Y27" s="1413"/>
    </row>
    <row r="28" spans="1:28" ht="4.5" customHeight="1" thickBot="1">
      <c r="A28" s="1369"/>
      <c r="B28" s="186"/>
      <c r="C28" s="168"/>
      <c r="D28" s="176"/>
      <c r="E28" s="169"/>
      <c r="F28" s="169"/>
      <c r="G28" s="169"/>
      <c r="H28" s="169"/>
      <c r="I28" s="169"/>
      <c r="J28" s="174"/>
      <c r="K28" s="175"/>
      <c r="L28" s="1354"/>
      <c r="M28" s="1352"/>
      <c r="N28" s="1352"/>
      <c r="O28" s="1353"/>
      <c r="R28" s="1413"/>
      <c r="S28" s="1413"/>
      <c r="T28" s="1413"/>
      <c r="U28" s="1413"/>
      <c r="V28" s="1413"/>
      <c r="W28" s="1413"/>
      <c r="X28" s="1413"/>
      <c r="Y28" s="1413"/>
    </row>
    <row r="29" spans="1:28" ht="15.75" customHeight="1" thickBot="1">
      <c r="A29" s="1369"/>
      <c r="B29" s="186"/>
      <c r="C29" s="169"/>
      <c r="D29" s="178"/>
      <c r="E29" s="1372" t="s">
        <v>1320</v>
      </c>
      <c r="F29" s="1372"/>
      <c r="G29" s="1372"/>
      <c r="H29" s="1372"/>
      <c r="I29" s="1372"/>
      <c r="J29" s="1372"/>
      <c r="K29" s="175"/>
      <c r="L29" s="1351"/>
      <c r="M29" s="1352"/>
      <c r="N29" s="1352"/>
      <c r="O29" s="1353"/>
      <c r="R29" s="1413"/>
      <c r="S29" s="1413"/>
      <c r="T29" s="1413"/>
      <c r="U29" s="1413"/>
      <c r="V29" s="1413"/>
      <c r="W29" s="1413"/>
      <c r="X29" s="1413"/>
      <c r="Y29" s="1413"/>
    </row>
    <row r="30" spans="1:28" ht="15.75" customHeight="1" thickBot="1">
      <c r="A30" s="1369"/>
      <c r="B30" s="186"/>
      <c r="C30" s="169"/>
      <c r="D30" s="176"/>
      <c r="E30" s="1372"/>
      <c r="F30" s="1372"/>
      <c r="G30" s="1372"/>
      <c r="H30" s="1372"/>
      <c r="I30" s="1372"/>
      <c r="J30" s="1372"/>
      <c r="K30" s="175"/>
      <c r="L30" s="1354"/>
      <c r="M30" s="1352"/>
      <c r="N30" s="1352"/>
      <c r="O30" s="1353"/>
      <c r="R30" s="1414"/>
      <c r="S30" s="1414"/>
      <c r="T30" s="1414"/>
      <c r="U30" s="1414"/>
      <c r="V30" s="1414"/>
      <c r="W30" s="1414"/>
      <c r="X30" s="1414"/>
      <c r="Y30" s="1414"/>
    </row>
    <row r="31" spans="1:28" ht="15.75" customHeight="1" thickBot="1">
      <c r="A31" s="1369"/>
      <c r="B31" s="186"/>
      <c r="C31" s="169"/>
      <c r="D31" s="178"/>
      <c r="E31" s="1372" t="s">
        <v>1321</v>
      </c>
      <c r="F31" s="1372"/>
      <c r="G31" s="1372"/>
      <c r="H31" s="1372"/>
      <c r="I31" s="1372"/>
      <c r="J31" s="1372"/>
      <c r="K31" s="175"/>
      <c r="L31" s="1351"/>
      <c r="M31" s="1352"/>
      <c r="N31" s="1352"/>
      <c r="O31" s="1353"/>
      <c r="R31" s="1413" t="s">
        <v>1650</v>
      </c>
      <c r="S31" s="1413"/>
      <c r="T31" s="1413"/>
      <c r="U31" s="1413"/>
      <c r="V31" s="1413"/>
      <c r="W31" s="1413"/>
      <c r="X31" s="1413"/>
      <c r="Y31" s="1413"/>
    </row>
    <row r="32" spans="1:28" ht="15.75" customHeight="1">
      <c r="A32" s="1369"/>
      <c r="B32" s="186"/>
      <c r="C32" s="169"/>
      <c r="D32" s="169"/>
      <c r="E32" s="1372"/>
      <c r="F32" s="1372"/>
      <c r="G32" s="1372"/>
      <c r="H32" s="1372"/>
      <c r="I32" s="1372"/>
      <c r="J32" s="1372"/>
      <c r="K32" s="175"/>
      <c r="L32" s="1354"/>
      <c r="M32" s="1352"/>
      <c r="N32" s="1352"/>
      <c r="O32" s="1353"/>
      <c r="R32" s="1413"/>
      <c r="S32" s="1413"/>
      <c r="T32" s="1413"/>
      <c r="U32" s="1413"/>
      <c r="V32" s="1413"/>
      <c r="W32" s="1413"/>
      <c r="X32" s="1413"/>
      <c r="Y32" s="1413"/>
    </row>
    <row r="33" spans="1:25" ht="4.1500000000000004" customHeight="1">
      <c r="A33" s="1373"/>
      <c r="B33" s="187"/>
      <c r="C33" s="183"/>
      <c r="D33" s="184"/>
      <c r="E33" s="188"/>
      <c r="F33" s="188"/>
      <c r="G33" s="188"/>
      <c r="H33" s="188"/>
      <c r="I33" s="188"/>
      <c r="J33" s="188"/>
      <c r="K33" s="189"/>
      <c r="L33" s="1363"/>
      <c r="M33" s="1364"/>
      <c r="N33" s="1364"/>
      <c r="O33" s="1365"/>
      <c r="R33" s="1413"/>
      <c r="S33" s="1413"/>
      <c r="T33" s="1413"/>
      <c r="U33" s="1413"/>
      <c r="V33" s="1413"/>
      <c r="W33" s="1413"/>
      <c r="X33" s="1413"/>
      <c r="Y33" s="1413"/>
    </row>
    <row r="34" spans="1:25" ht="15.75" customHeight="1" thickBot="1">
      <c r="A34" s="1368" t="s">
        <v>1322</v>
      </c>
      <c r="B34" s="186"/>
      <c r="C34" s="168" t="s">
        <v>1323</v>
      </c>
      <c r="D34" s="169"/>
      <c r="E34" s="190"/>
      <c r="F34" s="190"/>
      <c r="G34" s="190"/>
      <c r="H34" s="190"/>
      <c r="I34" s="190"/>
      <c r="J34" s="190"/>
      <c r="K34" s="175"/>
      <c r="L34" s="1359"/>
      <c r="M34" s="1370"/>
      <c r="N34" s="1370"/>
      <c r="O34" s="1371"/>
      <c r="R34" s="1413"/>
      <c r="S34" s="1413"/>
      <c r="T34" s="1413"/>
      <c r="U34" s="1413"/>
      <c r="V34" s="1413"/>
      <c r="W34" s="1413"/>
      <c r="X34" s="1413"/>
      <c r="Y34" s="1413"/>
    </row>
    <row r="35" spans="1:25" ht="15.75" customHeight="1" thickBot="1">
      <c r="A35" s="1369"/>
      <c r="B35" s="186"/>
      <c r="C35" s="169"/>
      <c r="D35" s="178"/>
      <c r="E35" s="1372" t="s">
        <v>1324</v>
      </c>
      <c r="F35" s="1372"/>
      <c r="G35" s="1372"/>
      <c r="H35" s="1372"/>
      <c r="I35" s="1372"/>
      <c r="J35" s="1372"/>
      <c r="K35" s="191"/>
      <c r="L35" s="1351"/>
      <c r="M35" s="1366"/>
      <c r="N35" s="1366"/>
      <c r="O35" s="1367"/>
      <c r="R35" s="1413"/>
      <c r="S35" s="1413"/>
      <c r="T35" s="1413"/>
      <c r="U35" s="1413"/>
      <c r="V35" s="1413"/>
      <c r="W35" s="1413"/>
      <c r="X35" s="1413"/>
      <c r="Y35" s="1413"/>
    </row>
    <row r="36" spans="1:25" ht="15" customHeight="1">
      <c r="A36" s="1369"/>
      <c r="B36" s="186"/>
      <c r="C36" s="169"/>
      <c r="D36" s="176"/>
      <c r="E36" s="1372"/>
      <c r="F36" s="1372"/>
      <c r="G36" s="1372"/>
      <c r="H36" s="1372"/>
      <c r="I36" s="1372"/>
      <c r="J36" s="1372"/>
      <c r="K36" s="191"/>
      <c r="L36" s="1351"/>
      <c r="M36" s="1366"/>
      <c r="N36" s="1366"/>
      <c r="O36" s="1367"/>
      <c r="R36" s="1413"/>
      <c r="S36" s="1413"/>
      <c r="T36" s="1413"/>
      <c r="U36" s="1413"/>
      <c r="V36" s="1413"/>
      <c r="W36" s="1413"/>
      <c r="X36" s="1413"/>
      <c r="Y36" s="1413"/>
    </row>
    <row r="37" spans="1:25" ht="15.75" customHeight="1" thickBot="1">
      <c r="A37" s="1368" t="s">
        <v>1325</v>
      </c>
      <c r="B37" s="192"/>
      <c r="C37" s="193" t="s">
        <v>1326</v>
      </c>
      <c r="D37" s="194"/>
      <c r="E37" s="195"/>
      <c r="F37" s="196"/>
      <c r="G37" s="196"/>
      <c r="H37" s="196"/>
      <c r="I37" s="196"/>
      <c r="J37" s="196"/>
      <c r="K37" s="197"/>
      <c r="L37" s="1359"/>
      <c r="M37" s="1360"/>
      <c r="N37" s="1360"/>
      <c r="O37" s="1361"/>
      <c r="R37" s="1413"/>
      <c r="S37" s="1413"/>
      <c r="T37" s="1413"/>
      <c r="U37" s="1413"/>
      <c r="V37" s="1413"/>
      <c r="W37" s="1413"/>
      <c r="X37" s="1413"/>
      <c r="Y37" s="1413"/>
    </row>
    <row r="38" spans="1:25" ht="15" customHeight="1" thickBot="1">
      <c r="A38" s="1369"/>
      <c r="B38" s="186"/>
      <c r="C38" s="169"/>
      <c r="D38" s="178"/>
      <c r="E38" s="1394" t="s">
        <v>1327</v>
      </c>
      <c r="F38" s="1394"/>
      <c r="G38" s="1394"/>
      <c r="H38" s="1394"/>
      <c r="I38" s="1394"/>
      <c r="J38" s="1394"/>
      <c r="K38" s="1395"/>
      <c r="L38" s="1354"/>
      <c r="M38" s="1352"/>
      <c r="N38" s="1352"/>
      <c r="O38" s="1353"/>
      <c r="R38" s="594"/>
      <c r="S38" s="594"/>
      <c r="T38" s="594"/>
      <c r="U38" s="594"/>
      <c r="V38" s="594"/>
      <c r="W38" s="594"/>
      <c r="X38" s="594"/>
      <c r="Y38" s="594"/>
    </row>
    <row r="39" spans="1:25" ht="15" customHeight="1">
      <c r="A39" s="1369"/>
      <c r="B39" s="186"/>
      <c r="C39" s="169"/>
      <c r="D39" s="176"/>
      <c r="E39" s="1394"/>
      <c r="F39" s="1394"/>
      <c r="G39" s="1394"/>
      <c r="H39" s="1394"/>
      <c r="I39" s="1394"/>
      <c r="J39" s="1394"/>
      <c r="K39" s="1395"/>
      <c r="L39" s="1354"/>
      <c r="M39" s="1352"/>
      <c r="N39" s="1352"/>
      <c r="O39" s="1353"/>
      <c r="R39" s="594"/>
      <c r="S39" s="594"/>
      <c r="T39" s="594"/>
      <c r="U39" s="594"/>
      <c r="V39" s="594"/>
      <c r="W39" s="594"/>
      <c r="X39" s="594"/>
      <c r="Y39" s="594"/>
    </row>
    <row r="40" spans="1:25" ht="4.5" customHeight="1" thickBot="1">
      <c r="A40" s="1369"/>
      <c r="B40" s="186"/>
      <c r="C40" s="168"/>
      <c r="D40" s="176"/>
      <c r="E40" s="198"/>
      <c r="F40" s="198"/>
      <c r="G40" s="198"/>
      <c r="H40" s="198"/>
      <c r="I40" s="198"/>
      <c r="J40" s="198"/>
      <c r="K40" s="199"/>
      <c r="L40" s="1354"/>
      <c r="M40" s="1352"/>
      <c r="N40" s="1352"/>
      <c r="O40" s="1353"/>
    </row>
    <row r="41" spans="1:25" ht="15.75" customHeight="1" thickBot="1">
      <c r="A41" s="1369"/>
      <c r="B41" s="186"/>
      <c r="C41" s="169"/>
      <c r="D41" s="178"/>
      <c r="E41" s="1372" t="s">
        <v>1328</v>
      </c>
      <c r="F41" s="1372"/>
      <c r="G41" s="1372"/>
      <c r="H41" s="1372"/>
      <c r="I41" s="1372"/>
      <c r="J41" s="1372"/>
      <c r="K41" s="191"/>
      <c r="L41" s="1351"/>
      <c r="M41" s="1352"/>
      <c r="N41" s="1352"/>
      <c r="O41" s="1353"/>
    </row>
    <row r="42" spans="1:25" ht="15.75" customHeight="1">
      <c r="A42" s="1373"/>
      <c r="B42" s="186"/>
      <c r="C42" s="169"/>
      <c r="D42" s="169"/>
      <c r="E42" s="1372"/>
      <c r="F42" s="1372"/>
      <c r="G42" s="1372"/>
      <c r="H42" s="1372"/>
      <c r="I42" s="1372"/>
      <c r="J42" s="1372"/>
      <c r="K42" s="191"/>
      <c r="L42" s="1363"/>
      <c r="M42" s="1364"/>
      <c r="N42" s="1364"/>
      <c r="O42" s="1365"/>
    </row>
    <row r="43" spans="1:25" ht="15.75" customHeight="1" thickBot="1">
      <c r="A43" s="1368" t="s">
        <v>1329</v>
      </c>
      <c r="B43" s="200"/>
      <c r="C43" s="193" t="s">
        <v>1330</v>
      </c>
      <c r="D43" s="185"/>
      <c r="E43" s="201"/>
      <c r="F43" s="1396"/>
      <c r="G43" s="1396"/>
      <c r="H43" s="1396"/>
      <c r="I43" s="1396"/>
      <c r="J43" s="1396"/>
      <c r="K43" s="197"/>
      <c r="L43" s="1359"/>
      <c r="M43" s="1360"/>
      <c r="N43" s="1360"/>
      <c r="O43" s="1361"/>
    </row>
    <row r="44" spans="1:25" ht="15.75" thickBot="1">
      <c r="A44" s="1369"/>
      <c r="B44" s="186"/>
      <c r="C44" s="169"/>
      <c r="D44" s="178"/>
      <c r="E44" s="1372" t="s">
        <v>1612</v>
      </c>
      <c r="F44" s="1372"/>
      <c r="G44" s="1372"/>
      <c r="H44" s="1372"/>
      <c r="I44" s="1372"/>
      <c r="J44" s="1372"/>
      <c r="K44" s="1397"/>
      <c r="L44" s="1354"/>
      <c r="M44" s="1352"/>
      <c r="N44" s="1352"/>
      <c r="O44" s="1353"/>
      <c r="R44" s="587"/>
    </row>
    <row r="45" spans="1:25" s="542" customFormat="1" ht="4.5" customHeight="1">
      <c r="A45" s="1369"/>
      <c r="B45" s="186"/>
      <c r="C45" s="168"/>
      <c r="D45" s="176"/>
      <c r="E45" s="1372"/>
      <c r="F45" s="1372"/>
      <c r="G45" s="1372"/>
      <c r="H45" s="1372"/>
      <c r="I45" s="1372"/>
      <c r="J45" s="1372"/>
      <c r="K45" s="1397"/>
      <c r="L45" s="1354"/>
      <c r="M45" s="1352"/>
      <c r="N45" s="1352"/>
      <c r="O45" s="1353"/>
    </row>
    <row r="46" spans="1:25" s="542" customFormat="1" ht="4.5" customHeight="1" thickBot="1">
      <c r="A46" s="1369"/>
      <c r="B46" s="186"/>
      <c r="C46" s="168"/>
      <c r="D46" s="176"/>
      <c r="E46" s="540"/>
      <c r="F46" s="540"/>
      <c r="G46" s="540"/>
      <c r="H46" s="540"/>
      <c r="I46" s="540"/>
      <c r="J46" s="540"/>
      <c r="K46" s="540"/>
      <c r="L46" s="537"/>
      <c r="M46" s="538"/>
      <c r="N46" s="538"/>
      <c r="O46" s="539"/>
    </row>
    <row r="47" spans="1:25" ht="15" customHeight="1" thickBot="1">
      <c r="A47" s="1369"/>
      <c r="B47" s="186"/>
      <c r="C47" s="169"/>
      <c r="D47" s="178"/>
      <c r="E47" s="1372" t="s">
        <v>1635</v>
      </c>
      <c r="F47" s="1372"/>
      <c r="G47" s="1372"/>
      <c r="H47" s="1372"/>
      <c r="I47" s="1372"/>
      <c r="J47" s="1372"/>
      <c r="K47" s="1372"/>
      <c r="L47" s="1351"/>
      <c r="M47" s="1352"/>
      <c r="N47" s="1352"/>
      <c r="O47" s="1353"/>
    </row>
    <row r="48" spans="1:25">
      <c r="A48" s="1369"/>
      <c r="B48" s="54"/>
      <c r="C48" s="55"/>
      <c r="D48" s="202"/>
      <c r="E48" s="1372"/>
      <c r="F48" s="1372"/>
      <c r="G48" s="1372"/>
      <c r="H48" s="1372"/>
      <c r="I48" s="1372"/>
      <c r="J48" s="1372"/>
      <c r="K48" s="1372"/>
      <c r="L48" s="1354"/>
      <c r="M48" s="1352"/>
      <c r="N48" s="1352"/>
      <c r="O48" s="1353"/>
    </row>
    <row r="49" spans="1:18" s="542" customFormat="1" ht="4.5" customHeight="1" thickBot="1">
      <c r="A49" s="1369"/>
      <c r="B49" s="186"/>
      <c r="C49" s="168"/>
      <c r="D49" s="176"/>
      <c r="E49" s="540"/>
      <c r="F49" s="540"/>
      <c r="G49" s="540"/>
      <c r="H49" s="540"/>
      <c r="I49" s="540"/>
      <c r="J49" s="540"/>
      <c r="K49" s="540"/>
      <c r="L49" s="1354"/>
      <c r="M49" s="1352"/>
      <c r="N49" s="1352"/>
      <c r="O49" s="1353"/>
    </row>
    <row r="50" spans="1:18" ht="15.75" thickBot="1">
      <c r="A50" s="1369"/>
      <c r="B50" s="54"/>
      <c r="C50" s="55"/>
      <c r="D50" s="203"/>
      <c r="E50" s="1394" t="s">
        <v>1829</v>
      </c>
      <c r="F50" s="1398"/>
      <c r="G50" s="1398"/>
      <c r="H50" s="1398"/>
      <c r="I50" s="1398"/>
      <c r="J50" s="1398"/>
      <c r="K50" s="1398"/>
      <c r="L50" s="1351"/>
      <c r="M50" s="1352"/>
      <c r="N50" s="1352"/>
      <c r="O50" s="1353"/>
      <c r="R50" s="587"/>
    </row>
    <row r="51" spans="1:18">
      <c r="A51" s="1369"/>
      <c r="B51" s="54"/>
      <c r="D51" s="204"/>
      <c r="E51" s="1398"/>
      <c r="F51" s="1398"/>
      <c r="G51" s="1398"/>
      <c r="H51" s="1398"/>
      <c r="I51" s="1398"/>
      <c r="J51" s="1398"/>
      <c r="K51" s="1398"/>
      <c r="L51" s="1354"/>
      <c r="M51" s="1352"/>
      <c r="N51" s="1352"/>
      <c r="O51" s="1353"/>
    </row>
    <row r="52" spans="1:18" s="542" customFormat="1" ht="4.5" customHeight="1" thickBot="1">
      <c r="A52" s="1369"/>
      <c r="B52" s="186"/>
      <c r="C52" s="168"/>
      <c r="D52" s="176"/>
      <c r="E52" s="540"/>
      <c r="F52" s="540"/>
      <c r="G52" s="540"/>
      <c r="H52" s="540"/>
      <c r="I52" s="540"/>
      <c r="J52" s="540"/>
      <c r="K52" s="540"/>
      <c r="L52" s="1354"/>
      <c r="M52" s="1352"/>
      <c r="N52" s="1352"/>
      <c r="O52" s="1353"/>
    </row>
    <row r="53" spans="1:18" ht="15.75" thickBot="1">
      <c r="A53" s="1369"/>
      <c r="B53" s="54"/>
      <c r="D53" s="203"/>
      <c r="E53" s="1392" t="s">
        <v>1842</v>
      </c>
      <c r="F53" s="1393"/>
      <c r="G53" s="1393"/>
      <c r="H53" s="1393"/>
      <c r="I53" s="1393"/>
      <c r="J53" s="1393"/>
      <c r="K53" s="1393"/>
      <c r="L53" s="1351"/>
      <c r="M53" s="1352"/>
      <c r="N53" s="1352"/>
      <c r="O53" s="1353"/>
    </row>
    <row r="54" spans="1:18">
      <c r="A54" s="1369"/>
      <c r="B54" s="54"/>
      <c r="D54" s="204"/>
      <c r="E54" s="1393"/>
      <c r="F54" s="1393"/>
      <c r="G54" s="1393"/>
      <c r="H54" s="1393"/>
      <c r="I54" s="1393"/>
      <c r="J54" s="1393"/>
      <c r="K54" s="1393"/>
      <c r="L54" s="1354"/>
      <c r="M54" s="1352"/>
      <c r="N54" s="1352"/>
      <c r="O54" s="1353"/>
    </row>
    <row r="55" spans="1:18" s="542" customFormat="1" ht="4.5" customHeight="1" thickBot="1">
      <c r="A55" s="1369"/>
      <c r="B55" s="186"/>
      <c r="C55" s="168"/>
      <c r="D55" s="176"/>
      <c r="E55" s="540"/>
      <c r="F55" s="540"/>
      <c r="G55" s="540"/>
      <c r="H55" s="540"/>
      <c r="I55" s="540"/>
      <c r="J55" s="540"/>
      <c r="K55" s="540"/>
      <c r="L55" s="1354"/>
      <c r="M55" s="1352"/>
      <c r="N55" s="1352"/>
      <c r="O55" s="1353"/>
    </row>
    <row r="56" spans="1:18" ht="15.75" customHeight="1" thickBot="1">
      <c r="A56" s="1369"/>
      <c r="B56" s="54"/>
      <c r="C56" s="55"/>
      <c r="D56" s="203"/>
      <c r="E56" s="1355" t="s">
        <v>1637</v>
      </c>
      <c r="F56" s="1355"/>
      <c r="G56" s="1355"/>
      <c r="H56" s="1355"/>
      <c r="I56" s="1355"/>
      <c r="J56" s="1355"/>
      <c r="K56" s="1356"/>
      <c r="L56" s="1351"/>
      <c r="M56" s="1352"/>
      <c r="N56" s="1352"/>
      <c r="O56" s="1353"/>
    </row>
    <row r="57" spans="1:18" ht="15.75" customHeight="1">
      <c r="A57" s="1369"/>
      <c r="B57" s="54"/>
      <c r="C57" s="55"/>
      <c r="D57" s="205"/>
      <c r="E57" s="1355"/>
      <c r="F57" s="1355"/>
      <c r="G57" s="1355"/>
      <c r="H57" s="1355"/>
      <c r="I57" s="1355"/>
      <c r="J57" s="1355"/>
      <c r="K57" s="1356"/>
      <c r="L57" s="1354"/>
      <c r="M57" s="1352"/>
      <c r="N57" s="1352"/>
      <c r="O57" s="1353"/>
    </row>
    <row r="58" spans="1:18" ht="15.75" customHeight="1">
      <c r="A58" s="1369"/>
      <c r="B58" s="54"/>
      <c r="C58" s="55"/>
      <c r="D58" s="205"/>
      <c r="E58" s="1355"/>
      <c r="F58" s="1355"/>
      <c r="G58" s="1355"/>
      <c r="H58" s="1355"/>
      <c r="I58" s="1355"/>
      <c r="J58" s="1355"/>
      <c r="K58" s="1356"/>
      <c r="L58" s="1354"/>
      <c r="M58" s="1352"/>
      <c r="N58" s="1352"/>
      <c r="O58" s="1353"/>
    </row>
    <row r="59" spans="1:18" ht="15.75" customHeight="1">
      <c r="A59" s="1369"/>
      <c r="B59" s="54"/>
      <c r="C59" s="55"/>
      <c r="D59" s="205"/>
      <c r="E59" s="1355"/>
      <c r="F59" s="1355"/>
      <c r="G59" s="1355"/>
      <c r="H59" s="1355"/>
      <c r="I59" s="1355"/>
      <c r="J59" s="1355"/>
      <c r="K59" s="1356"/>
      <c r="L59" s="1354"/>
      <c r="M59" s="1352"/>
      <c r="N59" s="1352"/>
      <c r="O59" s="1353"/>
    </row>
    <row r="60" spans="1:18" s="573" customFormat="1" ht="4.5" customHeight="1">
      <c r="A60" s="1369"/>
      <c r="B60" s="186"/>
      <c r="C60" s="168"/>
      <c r="D60" s="176"/>
      <c r="E60" s="1355"/>
      <c r="F60" s="1355"/>
      <c r="G60" s="1355"/>
      <c r="H60" s="1355"/>
      <c r="I60" s="1355"/>
      <c r="J60" s="1355"/>
      <c r="K60" s="1356"/>
      <c r="L60" s="1354"/>
      <c r="M60" s="1352"/>
      <c r="N60" s="1352"/>
      <c r="O60" s="1353"/>
    </row>
    <row r="61" spans="1:18">
      <c r="A61" s="1373"/>
      <c r="B61" s="57"/>
      <c r="C61" s="58"/>
      <c r="D61" s="58"/>
      <c r="E61" s="1357"/>
      <c r="F61" s="1357"/>
      <c r="G61" s="1357"/>
      <c r="H61" s="1357"/>
      <c r="I61" s="1357"/>
      <c r="J61" s="1357"/>
      <c r="K61" s="1358"/>
      <c r="L61" s="1363"/>
      <c r="M61" s="1364"/>
      <c r="N61" s="1364"/>
      <c r="O61" s="1365"/>
    </row>
    <row r="62" spans="1:18" ht="15.75" customHeight="1" thickBot="1">
      <c r="A62" s="1368" t="s">
        <v>1331</v>
      </c>
      <c r="B62" s="200"/>
      <c r="C62" s="193" t="s">
        <v>1610</v>
      </c>
      <c r="D62" s="185"/>
      <c r="E62" s="201"/>
      <c r="F62" s="195"/>
      <c r="G62" s="195"/>
      <c r="H62" s="195"/>
      <c r="I62" s="195"/>
      <c r="J62" s="195"/>
      <c r="K62" s="197"/>
      <c r="L62" s="1359"/>
      <c r="M62" s="1360"/>
      <c r="N62" s="1360"/>
      <c r="O62" s="1361"/>
    </row>
    <row r="63" spans="1:18" s="542" customFormat="1" ht="15.75" customHeight="1" thickBot="1">
      <c r="A63" s="1369"/>
      <c r="B63" s="543"/>
      <c r="D63" s="203"/>
      <c r="E63" s="1392" t="s">
        <v>1619</v>
      </c>
      <c r="F63" s="1393"/>
      <c r="G63" s="1393"/>
      <c r="H63" s="1393"/>
      <c r="I63" s="1393"/>
      <c r="J63" s="1393"/>
      <c r="K63" s="1393"/>
      <c r="L63" s="1354"/>
      <c r="M63" s="1352"/>
      <c r="N63" s="1352"/>
      <c r="O63" s="1353"/>
    </row>
    <row r="64" spans="1:18" s="542" customFormat="1" ht="4.5" customHeight="1" thickBot="1">
      <c r="A64" s="1369"/>
      <c r="B64" s="186"/>
      <c r="C64" s="168"/>
      <c r="D64" s="176"/>
      <c r="E64" s="1392"/>
      <c r="F64" s="1393"/>
      <c r="G64" s="1393"/>
      <c r="H64" s="1393"/>
      <c r="I64" s="1393"/>
      <c r="J64" s="1393"/>
      <c r="K64" s="1393"/>
      <c r="L64" s="537"/>
      <c r="M64" s="538"/>
      <c r="N64" s="538"/>
      <c r="O64" s="539"/>
    </row>
    <row r="65" spans="1:15" s="542" customFormat="1" ht="15.75" customHeight="1" thickBot="1">
      <c r="A65" s="1369"/>
      <c r="B65" s="543"/>
      <c r="D65" s="203"/>
      <c r="E65" s="1392" t="s">
        <v>1843</v>
      </c>
      <c r="F65" s="1393"/>
      <c r="G65" s="1393"/>
      <c r="H65" s="1393"/>
      <c r="I65" s="1393"/>
      <c r="J65" s="1393"/>
      <c r="K65" s="1393"/>
      <c r="L65" s="1351"/>
      <c r="M65" s="1352"/>
      <c r="N65" s="1352"/>
      <c r="O65" s="1353"/>
    </row>
    <row r="66" spans="1:15" s="542" customFormat="1" ht="15.75" customHeight="1">
      <c r="A66" s="1369"/>
      <c r="B66" s="543"/>
      <c r="D66" s="205"/>
      <c r="E66" s="1392"/>
      <c r="F66" s="1393"/>
      <c r="G66" s="1393"/>
      <c r="H66" s="1393"/>
      <c r="I66" s="1393"/>
      <c r="J66" s="1393"/>
      <c r="K66" s="1393"/>
      <c r="L66" s="1354"/>
      <c r="M66" s="1352"/>
      <c r="N66" s="1352"/>
      <c r="O66" s="1353"/>
    </row>
    <row r="67" spans="1:15" s="542" customFormat="1" ht="4.5" customHeight="1" thickBot="1">
      <c r="A67" s="1369"/>
      <c r="B67" s="186"/>
      <c r="C67" s="168"/>
      <c r="D67" s="176"/>
      <c r="E67" s="1392"/>
      <c r="F67" s="1393"/>
      <c r="G67" s="1393"/>
      <c r="H67" s="1393"/>
      <c r="I67" s="1393"/>
      <c r="J67" s="1393"/>
      <c r="K67" s="1393"/>
      <c r="L67" s="537"/>
      <c r="M67" s="538"/>
      <c r="N67" s="538"/>
      <c r="O67" s="539"/>
    </row>
    <row r="68" spans="1:15" ht="15.6" customHeight="1" thickBot="1">
      <c r="A68" s="1369"/>
      <c r="B68" s="186"/>
      <c r="C68" s="169"/>
      <c r="D68" s="178"/>
      <c r="E68" s="1388" t="s">
        <v>1662</v>
      </c>
      <c r="F68" s="1388"/>
      <c r="G68" s="1388"/>
      <c r="H68" s="1388"/>
      <c r="I68" s="1388"/>
      <c r="J68" s="1388"/>
      <c r="K68" s="1389"/>
      <c r="L68" s="1351"/>
      <c r="M68" s="1352"/>
      <c r="N68" s="1352"/>
      <c r="O68" s="1353"/>
    </row>
    <row r="69" spans="1:15" ht="15" customHeight="1">
      <c r="A69" s="1373"/>
      <c r="B69" s="57"/>
      <c r="C69" s="58"/>
      <c r="D69" s="58"/>
      <c r="E69" s="1390"/>
      <c r="F69" s="1391"/>
      <c r="G69" s="1390"/>
      <c r="H69" s="1390"/>
      <c r="I69" s="1390"/>
      <c r="J69" s="1390"/>
      <c r="K69" s="1390"/>
      <c r="L69" s="1363"/>
      <c r="M69" s="1364"/>
      <c r="N69" s="1364"/>
      <c r="O69" s="1365"/>
    </row>
    <row r="70" spans="1:15" ht="15.75" customHeight="1" thickBot="1">
      <c r="A70" s="1368" t="s">
        <v>1332</v>
      </c>
      <c r="C70" s="193" t="s">
        <v>1611</v>
      </c>
      <c r="E70" s="206"/>
      <c r="F70" s="52"/>
      <c r="G70" s="206"/>
      <c r="H70" s="206"/>
      <c r="I70" s="206"/>
      <c r="J70" s="206"/>
      <c r="K70" s="206"/>
      <c r="L70" s="1415"/>
      <c r="M70" s="1416"/>
      <c r="N70" s="1416"/>
      <c r="O70" s="1417"/>
    </row>
    <row r="71" spans="1:15" ht="15.75" customHeight="1" thickBot="1">
      <c r="A71" s="1369"/>
      <c r="B71" s="54"/>
      <c r="D71" s="203"/>
      <c r="E71" s="1392" t="s">
        <v>1844</v>
      </c>
      <c r="F71" s="1393"/>
      <c r="G71" s="1393"/>
      <c r="H71" s="1393"/>
      <c r="I71" s="1393"/>
      <c r="J71" s="1393"/>
      <c r="K71" s="1393"/>
      <c r="L71" s="1418"/>
      <c r="M71" s="1419"/>
      <c r="N71" s="1419"/>
      <c r="O71" s="1420"/>
    </row>
    <row r="72" spans="1:15" s="542" customFormat="1" ht="15.75" customHeight="1">
      <c r="A72" s="1369"/>
      <c r="B72" s="55"/>
      <c r="D72" s="205"/>
      <c r="E72" s="1392"/>
      <c r="F72" s="1393"/>
      <c r="G72" s="1393"/>
      <c r="H72" s="1393"/>
      <c r="I72" s="1393"/>
      <c r="J72" s="1393"/>
      <c r="K72" s="1393"/>
      <c r="L72" s="1418"/>
      <c r="M72" s="1419"/>
      <c r="N72" s="1419"/>
      <c r="O72" s="1420"/>
    </row>
    <row r="73" spans="1:15" s="542" customFormat="1" ht="15.75" customHeight="1">
      <c r="A73" s="1369"/>
      <c r="B73" s="55"/>
      <c r="D73" s="205"/>
      <c r="E73" s="1392"/>
      <c r="F73" s="1393"/>
      <c r="G73" s="1393"/>
      <c r="H73" s="1393"/>
      <c r="I73" s="1393"/>
      <c r="J73" s="1393"/>
      <c r="K73" s="1393"/>
      <c r="L73" s="1418"/>
      <c r="M73" s="1419"/>
      <c r="N73" s="1419"/>
      <c r="O73" s="1420"/>
    </row>
    <row r="74" spans="1:15" s="542" customFormat="1" ht="12" customHeight="1">
      <c r="A74" s="1369"/>
      <c r="B74" s="186"/>
      <c r="C74" s="168"/>
      <c r="D74" s="176"/>
      <c r="E74" s="1392"/>
      <c r="F74" s="1393"/>
      <c r="G74" s="1393"/>
      <c r="H74" s="1393"/>
      <c r="I74" s="1393"/>
      <c r="J74" s="1393"/>
      <c r="K74" s="1393"/>
      <c r="L74" s="1418"/>
      <c r="M74" s="1419"/>
      <c r="N74" s="1419"/>
      <c r="O74" s="1420"/>
    </row>
    <row r="75" spans="1:15" s="542" customFormat="1" ht="4.5" customHeight="1">
      <c r="A75" s="1373"/>
      <c r="B75" s="186"/>
      <c r="C75" s="168"/>
      <c r="D75" s="176"/>
      <c r="E75" s="1392"/>
      <c r="F75" s="1393"/>
      <c r="G75" s="1393"/>
      <c r="H75" s="1393"/>
      <c r="I75" s="1393"/>
      <c r="J75" s="1393"/>
      <c r="K75" s="1393"/>
      <c r="L75" s="1421"/>
      <c r="M75" s="1422"/>
      <c r="N75" s="1422"/>
      <c r="O75" s="1423"/>
    </row>
    <row r="76" spans="1:15" ht="14.45" customHeight="1">
      <c r="A76" s="592" t="s">
        <v>1333</v>
      </c>
      <c r="B76" s="200"/>
      <c r="C76" s="193" t="s">
        <v>1334</v>
      </c>
      <c r="D76" s="185"/>
      <c r="E76" s="201"/>
      <c r="F76" s="1396"/>
      <c r="G76" s="1396"/>
      <c r="H76" s="1396"/>
      <c r="I76" s="1396"/>
      <c r="J76" s="1396"/>
      <c r="K76" s="197"/>
      <c r="L76" s="1359"/>
      <c r="M76" s="1360"/>
      <c r="N76" s="1360"/>
      <c r="O76" s="1361"/>
    </row>
    <row r="77" spans="1:15" ht="21" customHeight="1">
      <c r="A77" s="593"/>
      <c r="B77" s="186"/>
      <c r="C77" s="1410" t="s">
        <v>1335</v>
      </c>
      <c r="D77" s="1410"/>
      <c r="E77" s="1410"/>
      <c r="F77" s="1410"/>
      <c r="G77" s="1410"/>
      <c r="H77" s="1410"/>
      <c r="I77" s="1410"/>
      <c r="J77" s="1410"/>
      <c r="K77" s="1411"/>
      <c r="L77" s="1354"/>
      <c r="M77" s="1362"/>
      <c r="N77" s="1362"/>
      <c r="O77" s="1353"/>
    </row>
    <row r="78" spans="1:15" ht="14.45" customHeight="1">
      <c r="A78" s="593"/>
      <c r="B78" s="186"/>
      <c r="C78" s="1408" t="s">
        <v>1852</v>
      </c>
      <c r="D78" s="1408"/>
      <c r="E78" s="1408"/>
      <c r="F78" s="1408"/>
      <c r="G78" s="1408"/>
      <c r="H78" s="1408"/>
      <c r="I78" s="1408"/>
      <c r="J78" s="1408"/>
      <c r="K78" s="1409"/>
      <c r="L78" s="1351"/>
      <c r="M78" s="1362"/>
      <c r="N78" s="1362"/>
      <c r="O78" s="1353"/>
    </row>
    <row r="79" spans="1:15" ht="15" customHeight="1">
      <c r="A79" s="593"/>
      <c r="B79" s="186"/>
      <c r="C79" s="1408"/>
      <c r="D79" s="1408"/>
      <c r="E79" s="1408"/>
      <c r="F79" s="1408"/>
      <c r="G79" s="1408"/>
      <c r="H79" s="1408"/>
      <c r="I79" s="1408"/>
      <c r="J79" s="1408"/>
      <c r="K79" s="1409"/>
      <c r="L79" s="1354"/>
      <c r="M79" s="1352"/>
      <c r="N79" s="1352"/>
      <c r="O79" s="1353"/>
    </row>
    <row r="80" spans="1:15" ht="30" customHeight="1">
      <c r="A80" s="593"/>
      <c r="B80" s="186"/>
      <c r="C80" s="1408"/>
      <c r="D80" s="1408"/>
      <c r="E80" s="1408"/>
      <c r="F80" s="1408"/>
      <c r="G80" s="1408"/>
      <c r="H80" s="1408"/>
      <c r="I80" s="1408"/>
      <c r="J80" s="1408"/>
      <c r="K80" s="1409"/>
      <c r="L80" s="1354"/>
      <c r="M80" s="1352"/>
      <c r="N80" s="1352"/>
      <c r="O80" s="1353"/>
    </row>
    <row r="81" spans="1:25" ht="14.45" customHeight="1">
      <c r="A81" s="593"/>
      <c r="B81" s="186"/>
      <c r="C81" s="1399" t="s">
        <v>1834</v>
      </c>
      <c r="D81" s="1399"/>
      <c r="E81" s="1399"/>
      <c r="F81" s="1399"/>
      <c r="G81" s="1399"/>
      <c r="H81" s="1399"/>
      <c r="I81" s="1399"/>
      <c r="J81" s="1399"/>
      <c r="K81" s="1400"/>
      <c r="L81" s="1351"/>
      <c r="M81" s="1352"/>
      <c r="N81" s="1352"/>
      <c r="O81" s="1353"/>
    </row>
    <row r="82" spans="1:25" ht="14.45" customHeight="1">
      <c r="A82" s="593"/>
      <c r="B82" s="186"/>
      <c r="C82" s="1399"/>
      <c r="D82" s="1399"/>
      <c r="E82" s="1399"/>
      <c r="F82" s="1399"/>
      <c r="G82" s="1399"/>
      <c r="H82" s="1399"/>
      <c r="I82" s="1399"/>
      <c r="J82" s="1399"/>
      <c r="K82" s="1400"/>
      <c r="L82" s="1354"/>
      <c r="M82" s="1352"/>
      <c r="N82" s="1352"/>
      <c r="O82" s="1353"/>
    </row>
    <row r="83" spans="1:25" ht="10.5" customHeight="1">
      <c r="A83" s="593"/>
      <c r="B83" s="186"/>
      <c r="C83" s="207"/>
      <c r="D83" s="207"/>
      <c r="E83" s="207"/>
      <c r="F83" s="207"/>
      <c r="G83" s="207"/>
      <c r="H83" s="207"/>
      <c r="I83" s="207"/>
      <c r="J83" s="207"/>
      <c r="K83" s="207"/>
      <c r="L83" s="1354"/>
      <c r="M83" s="1352"/>
      <c r="N83" s="1352"/>
      <c r="O83" s="1353"/>
    </row>
    <row r="84" spans="1:25" ht="15" customHeight="1">
      <c r="A84" s="593"/>
      <c r="B84" s="186"/>
      <c r="C84" s="1401" t="s">
        <v>1336</v>
      </c>
      <c r="D84" s="1401"/>
      <c r="E84" s="1401"/>
      <c r="F84" s="1401"/>
      <c r="G84" s="1401"/>
      <c r="H84" s="1401"/>
      <c r="I84" s="1401"/>
      <c r="J84" s="1401"/>
      <c r="K84" s="1402"/>
      <c r="L84" s="1351"/>
      <c r="M84" s="1352"/>
      <c r="N84" s="1352"/>
      <c r="O84" s="1353"/>
    </row>
    <row r="85" spans="1:25" ht="33.75" customHeight="1">
      <c r="A85" s="593"/>
      <c r="B85" s="186"/>
      <c r="C85" s="1401"/>
      <c r="D85" s="1401"/>
      <c r="E85" s="1401"/>
      <c r="F85" s="1401"/>
      <c r="G85" s="1401"/>
      <c r="H85" s="1401"/>
      <c r="I85" s="1401"/>
      <c r="J85" s="1401"/>
      <c r="K85" s="1402"/>
      <c r="L85" s="1354"/>
      <c r="M85" s="1352"/>
      <c r="N85" s="1352"/>
      <c r="O85" s="1353"/>
    </row>
    <row r="86" spans="1:25" s="573" customFormat="1" ht="15" customHeight="1">
      <c r="A86" s="593"/>
      <c r="B86" s="186"/>
      <c r="C86" s="1403" t="s">
        <v>1640</v>
      </c>
      <c r="D86" s="1352"/>
      <c r="E86" s="1352"/>
      <c r="F86" s="1352"/>
      <c r="G86" s="1352"/>
      <c r="H86" s="1352"/>
      <c r="I86" s="1352"/>
      <c r="J86" s="1352"/>
      <c r="K86" s="1353"/>
      <c r="L86" s="1351"/>
      <c r="M86" s="1352"/>
      <c r="N86" s="1352"/>
      <c r="O86" s="1353"/>
      <c r="Q86" s="1412" t="s">
        <v>1651</v>
      </c>
      <c r="R86" s="1412"/>
      <c r="S86" s="1412"/>
      <c r="T86" s="1412"/>
      <c r="U86" s="1412"/>
      <c r="V86" s="1412"/>
      <c r="W86" s="1412"/>
      <c r="X86" s="1412"/>
      <c r="Y86" s="1412"/>
    </row>
    <row r="87" spans="1:25" s="573" customFormat="1" ht="4.5" customHeight="1">
      <c r="A87" s="593"/>
      <c r="B87" s="186"/>
      <c r="C87" s="168"/>
      <c r="D87" s="176"/>
      <c r="E87" s="572"/>
      <c r="F87" s="572"/>
      <c r="G87" s="572"/>
      <c r="H87" s="572"/>
      <c r="I87" s="572"/>
      <c r="J87" s="572"/>
      <c r="K87" s="572"/>
      <c r="L87" s="1351"/>
      <c r="M87" s="1352"/>
      <c r="N87" s="1352"/>
      <c r="O87" s="1353"/>
      <c r="Q87" s="1412"/>
      <c r="R87" s="1412"/>
      <c r="S87" s="1412"/>
      <c r="T87" s="1412"/>
      <c r="U87" s="1412"/>
      <c r="V87" s="1412"/>
      <c r="W87" s="1412"/>
      <c r="X87" s="1412"/>
      <c r="Y87" s="1412"/>
    </row>
    <row r="88" spans="1:25" s="573" customFormat="1" ht="4.5" customHeight="1" thickBot="1">
      <c r="A88" s="593"/>
      <c r="B88" s="186"/>
      <c r="C88" s="168"/>
      <c r="D88" s="176"/>
      <c r="E88" s="572"/>
      <c r="F88" s="572"/>
      <c r="G88" s="572"/>
      <c r="H88" s="572"/>
      <c r="I88" s="572"/>
      <c r="J88" s="572"/>
      <c r="K88" s="572"/>
      <c r="L88" s="1354"/>
      <c r="M88" s="1352"/>
      <c r="N88" s="1352"/>
      <c r="O88" s="1353"/>
      <c r="Q88" s="1412"/>
      <c r="R88" s="1412"/>
      <c r="S88" s="1412"/>
      <c r="T88" s="1412"/>
      <c r="U88" s="1412"/>
      <c r="V88" s="1412"/>
      <c r="W88" s="1412"/>
      <c r="X88" s="1412"/>
      <c r="Y88" s="1412"/>
    </row>
    <row r="89" spans="1:25" ht="15" customHeight="1" thickBot="1">
      <c r="A89" s="593"/>
      <c r="B89" s="186"/>
      <c r="C89" s="169"/>
      <c r="D89" s="178"/>
      <c r="E89" s="1372" t="s">
        <v>1633</v>
      </c>
      <c r="F89" s="1372"/>
      <c r="G89" s="1372"/>
      <c r="H89" s="1372"/>
      <c r="I89" s="1372"/>
      <c r="J89" s="1372"/>
      <c r="K89" s="1397"/>
      <c r="L89" s="1351"/>
      <c r="M89" s="1352"/>
      <c r="N89" s="1352"/>
      <c r="O89" s="1353"/>
      <c r="Q89" s="1412"/>
      <c r="R89" s="1412"/>
      <c r="S89" s="1412"/>
      <c r="T89" s="1412"/>
      <c r="U89" s="1412"/>
      <c r="V89" s="1412"/>
      <c r="W89" s="1412"/>
      <c r="X89" s="1412"/>
      <c r="Y89" s="1412"/>
    </row>
    <row r="90" spans="1:25" s="542" customFormat="1" ht="14.45" customHeight="1">
      <c r="A90" s="593"/>
      <c r="B90" s="186"/>
      <c r="C90" s="169"/>
      <c r="D90" s="574"/>
      <c r="E90" s="1372"/>
      <c r="F90" s="1372"/>
      <c r="G90" s="1372"/>
      <c r="H90" s="1372"/>
      <c r="I90" s="1372"/>
      <c r="J90" s="1372"/>
      <c r="K90" s="1397"/>
      <c r="L90" s="1354"/>
      <c r="M90" s="1352"/>
      <c r="N90" s="1352"/>
      <c r="O90" s="1353"/>
      <c r="Q90" s="1412"/>
      <c r="R90" s="1412"/>
      <c r="S90" s="1412"/>
      <c r="T90" s="1412"/>
      <c r="U90" s="1412"/>
      <c r="V90" s="1412"/>
      <c r="W90" s="1412"/>
      <c r="X90" s="1412"/>
      <c r="Y90" s="1412"/>
    </row>
    <row r="91" spans="1:25" s="542" customFormat="1" ht="4.5" customHeight="1" thickBot="1">
      <c r="A91" s="593"/>
      <c r="B91" s="186"/>
      <c r="C91" s="168"/>
      <c r="D91" s="176"/>
      <c r="E91" s="540"/>
      <c r="F91" s="540"/>
      <c r="G91" s="540"/>
      <c r="H91" s="540"/>
      <c r="I91" s="540"/>
      <c r="J91" s="540"/>
      <c r="K91" s="540"/>
      <c r="L91" s="537"/>
      <c r="M91" s="538"/>
      <c r="N91" s="538"/>
      <c r="O91" s="539"/>
      <c r="Q91" s="1412"/>
      <c r="R91" s="1412"/>
      <c r="S91" s="1412"/>
      <c r="T91" s="1412"/>
      <c r="U91" s="1412"/>
      <c r="V91" s="1412"/>
      <c r="W91" s="1412"/>
      <c r="X91" s="1412"/>
      <c r="Y91" s="1412"/>
    </row>
    <row r="92" spans="1:25" s="542" customFormat="1" ht="15" customHeight="1" thickBot="1">
      <c r="A92" s="593"/>
      <c r="B92" s="186"/>
      <c r="C92" s="169"/>
      <c r="D92" s="178"/>
      <c r="E92" s="1372" t="s">
        <v>1634</v>
      </c>
      <c r="F92" s="1372"/>
      <c r="G92" s="1372"/>
      <c r="H92" s="1372"/>
      <c r="I92" s="1372"/>
      <c r="J92" s="1372"/>
      <c r="K92" s="1397"/>
      <c r="L92" s="1351"/>
      <c r="M92" s="1352"/>
      <c r="N92" s="1352"/>
      <c r="O92" s="1353"/>
      <c r="Q92" s="1412"/>
      <c r="R92" s="1412"/>
      <c r="S92" s="1412"/>
      <c r="T92" s="1412"/>
      <c r="U92" s="1412"/>
      <c r="V92" s="1412"/>
      <c r="W92" s="1412"/>
      <c r="X92" s="1412"/>
      <c r="Y92" s="1412"/>
    </row>
    <row r="93" spans="1:25" s="542" customFormat="1" ht="14.45" customHeight="1">
      <c r="A93" s="593"/>
      <c r="B93" s="186"/>
      <c r="C93" s="169"/>
      <c r="D93" s="574"/>
      <c r="E93" s="1372"/>
      <c r="F93" s="1372"/>
      <c r="G93" s="1372"/>
      <c r="H93" s="1372"/>
      <c r="I93" s="1372"/>
      <c r="J93" s="1372"/>
      <c r="K93" s="1397"/>
      <c r="L93" s="1354"/>
      <c r="M93" s="1352"/>
      <c r="N93" s="1352"/>
      <c r="O93" s="1353"/>
      <c r="Q93" s="1412"/>
      <c r="R93" s="1412"/>
      <c r="S93" s="1412"/>
      <c r="T93" s="1412"/>
      <c r="U93" s="1412"/>
      <c r="V93" s="1412"/>
      <c r="W93" s="1412"/>
      <c r="X93" s="1412"/>
      <c r="Y93" s="1412"/>
    </row>
    <row r="94" spans="1:25" s="542" customFormat="1" ht="15" customHeight="1">
      <c r="A94" s="593"/>
      <c r="B94" s="186"/>
      <c r="C94" s="169"/>
      <c r="D94" s="574"/>
      <c r="E94" s="1352"/>
      <c r="F94" s="1352"/>
      <c r="G94" s="1352"/>
      <c r="H94" s="1352"/>
      <c r="I94" s="1352"/>
      <c r="J94" s="1352"/>
      <c r="K94" s="1353"/>
      <c r="L94" s="1354"/>
      <c r="M94" s="1352"/>
      <c r="N94" s="1352"/>
      <c r="O94" s="1353"/>
      <c r="Q94" s="1412"/>
      <c r="R94" s="1412"/>
      <c r="S94" s="1412"/>
      <c r="T94" s="1412"/>
      <c r="U94" s="1412"/>
      <c r="V94" s="1412"/>
      <c r="W94" s="1412"/>
      <c r="X94" s="1412"/>
      <c r="Y94" s="1412"/>
    </row>
    <row r="95" spans="1:25" s="542" customFormat="1" ht="4.5" customHeight="1" thickBot="1">
      <c r="A95" s="593"/>
      <c r="B95" s="186"/>
      <c r="C95" s="168"/>
      <c r="D95" s="176"/>
      <c r="E95" s="586"/>
      <c r="F95" s="586"/>
      <c r="G95" s="586"/>
      <c r="H95" s="586"/>
      <c r="I95" s="586"/>
      <c r="J95" s="586"/>
      <c r="K95" s="586"/>
      <c r="L95" s="537"/>
      <c r="M95" s="538"/>
      <c r="N95" s="538"/>
      <c r="O95" s="539"/>
      <c r="Q95" s="1412"/>
      <c r="R95" s="1412"/>
      <c r="S95" s="1412"/>
      <c r="T95" s="1412"/>
      <c r="U95" s="1412"/>
      <c r="V95" s="1412"/>
      <c r="W95" s="1412"/>
      <c r="X95" s="1412"/>
      <c r="Y95" s="1412"/>
    </row>
    <row r="96" spans="1:25" s="573" customFormat="1" ht="15" customHeight="1" thickBot="1">
      <c r="A96" s="593"/>
      <c r="B96" s="186"/>
      <c r="C96" s="169"/>
      <c r="D96" s="178"/>
      <c r="E96" s="1372" t="s">
        <v>1655</v>
      </c>
      <c r="F96" s="1372"/>
      <c r="G96" s="1372"/>
      <c r="H96" s="1372"/>
      <c r="I96" s="1372"/>
      <c r="J96" s="1372"/>
      <c r="K96" s="1397"/>
      <c r="L96" s="1351"/>
      <c r="M96" s="1352"/>
      <c r="N96" s="1352"/>
      <c r="O96" s="1353"/>
      <c r="Q96" s="1412"/>
      <c r="R96" s="1412"/>
      <c r="S96" s="1412"/>
      <c r="T96" s="1412"/>
      <c r="U96" s="1412"/>
      <c r="V96" s="1412"/>
      <c r="W96" s="1412"/>
      <c r="X96" s="1412"/>
      <c r="Y96" s="1412"/>
    </row>
    <row r="97" spans="1:25" s="573" customFormat="1" ht="14.45" customHeight="1">
      <c r="A97" s="593"/>
      <c r="B97" s="186"/>
      <c r="C97" s="169"/>
      <c r="D97" s="574"/>
      <c r="E97" s="1372"/>
      <c r="F97" s="1372"/>
      <c r="G97" s="1372"/>
      <c r="H97" s="1372"/>
      <c r="I97" s="1372"/>
      <c r="J97" s="1372"/>
      <c r="K97" s="1397"/>
      <c r="L97" s="1354"/>
      <c r="M97" s="1352"/>
      <c r="N97" s="1352"/>
      <c r="O97" s="1353"/>
      <c r="Q97" s="1412"/>
      <c r="R97" s="1412"/>
      <c r="S97" s="1412"/>
      <c r="T97" s="1412"/>
      <c r="U97" s="1412"/>
      <c r="V97" s="1412"/>
      <c r="W97" s="1412"/>
      <c r="X97" s="1412"/>
      <c r="Y97" s="1412"/>
    </row>
    <row r="98" spans="1:25" s="573" customFormat="1" ht="4.5" customHeight="1" thickBot="1">
      <c r="A98" s="593"/>
      <c r="B98" s="186"/>
      <c r="C98" s="168"/>
      <c r="D98" s="176"/>
      <c r="E98" s="572"/>
      <c r="F98" s="572"/>
      <c r="G98" s="572"/>
      <c r="H98" s="572"/>
      <c r="I98" s="572"/>
      <c r="J98" s="572"/>
      <c r="K98" s="572"/>
      <c r="L98" s="569"/>
      <c r="M98" s="570"/>
      <c r="N98" s="570"/>
      <c r="O98" s="571"/>
      <c r="Q98" s="1412"/>
      <c r="R98" s="1412"/>
      <c r="S98" s="1412"/>
      <c r="T98" s="1412"/>
      <c r="U98" s="1412"/>
      <c r="V98" s="1412"/>
      <c r="W98" s="1412"/>
      <c r="X98" s="1412"/>
      <c r="Y98" s="1412"/>
    </row>
    <row r="99" spans="1:25" s="573" customFormat="1" ht="15" customHeight="1" thickBot="1">
      <c r="A99" s="593"/>
      <c r="B99" s="186"/>
      <c r="C99" s="169"/>
      <c r="D99" s="178"/>
      <c r="E99" s="1372" t="s">
        <v>1645</v>
      </c>
      <c r="F99" s="1372"/>
      <c r="G99" s="1372"/>
      <c r="H99" s="1372"/>
      <c r="I99" s="1372"/>
      <c r="J99" s="1372"/>
      <c r="K99" s="1397"/>
      <c r="L99" s="1351"/>
      <c r="M99" s="1366"/>
      <c r="N99" s="1366"/>
      <c r="O99" s="1367"/>
      <c r="Q99" s="1412"/>
      <c r="R99" s="1412"/>
      <c r="S99" s="1412"/>
      <c r="T99" s="1412"/>
      <c r="U99" s="1412"/>
      <c r="V99" s="1412"/>
      <c r="W99" s="1412"/>
      <c r="X99" s="1412"/>
      <c r="Y99" s="1412"/>
    </row>
    <row r="100" spans="1:25" s="573" customFormat="1" ht="15" customHeight="1">
      <c r="A100" s="593"/>
      <c r="B100" s="186"/>
      <c r="C100" s="169"/>
      <c r="D100" s="574"/>
      <c r="E100" s="1404" t="s">
        <v>1644</v>
      </c>
      <c r="F100" s="1404"/>
      <c r="G100" s="1404"/>
      <c r="H100" s="1404"/>
      <c r="I100" s="1404"/>
      <c r="J100" s="1404"/>
      <c r="K100" s="1405"/>
      <c r="L100" s="1354"/>
      <c r="M100" s="1352"/>
      <c r="N100" s="1352"/>
      <c r="O100" s="1353"/>
      <c r="Q100" s="1412"/>
      <c r="R100" s="1412"/>
      <c r="S100" s="1412"/>
      <c r="T100" s="1412"/>
      <c r="U100" s="1412"/>
      <c r="V100" s="1412"/>
      <c r="W100" s="1412"/>
      <c r="X100" s="1412"/>
      <c r="Y100" s="1412"/>
    </row>
    <row r="101" spans="1:25" s="573" customFormat="1" ht="4.5" customHeight="1" thickBot="1">
      <c r="A101" s="593"/>
      <c r="B101" s="186"/>
      <c r="C101" s="168"/>
      <c r="D101" s="176"/>
      <c r="E101" s="1388"/>
      <c r="F101" s="1388"/>
      <c r="G101" s="1388"/>
      <c r="H101" s="1388"/>
      <c r="I101" s="1388"/>
      <c r="J101" s="1388"/>
      <c r="K101" s="1389"/>
      <c r="L101" s="1354"/>
      <c r="M101" s="1352"/>
      <c r="N101" s="1352"/>
      <c r="O101" s="1353"/>
      <c r="Q101" s="1412"/>
      <c r="R101" s="1412"/>
      <c r="S101" s="1412"/>
      <c r="T101" s="1412"/>
      <c r="U101" s="1412"/>
      <c r="V101" s="1412"/>
      <c r="W101" s="1412"/>
      <c r="X101" s="1412"/>
      <c r="Y101" s="1412"/>
    </row>
    <row r="102" spans="1:25" s="573" customFormat="1" ht="15" customHeight="1" thickBot="1">
      <c r="A102" s="593"/>
      <c r="B102" s="186"/>
      <c r="C102" s="169"/>
      <c r="D102" s="178"/>
      <c r="E102" s="1372" t="s">
        <v>1656</v>
      </c>
      <c r="F102" s="1372"/>
      <c r="G102" s="1372"/>
      <c r="H102" s="1372"/>
      <c r="I102" s="1372"/>
      <c r="J102" s="1372"/>
      <c r="K102" s="1397"/>
      <c r="L102" s="1351"/>
      <c r="M102" s="1352"/>
      <c r="N102" s="1352"/>
      <c r="O102" s="1353"/>
      <c r="Q102" s="1412"/>
      <c r="R102" s="1412"/>
      <c r="S102" s="1412"/>
      <c r="T102" s="1412"/>
      <c r="U102" s="1412"/>
      <c r="V102" s="1412"/>
      <c r="W102" s="1412"/>
      <c r="X102" s="1412"/>
      <c r="Y102" s="1412"/>
    </row>
    <row r="103" spans="1:25" s="573" customFormat="1" ht="4.5" customHeight="1">
      <c r="A103" s="593"/>
      <c r="B103" s="186"/>
      <c r="C103" s="168"/>
      <c r="D103" s="176"/>
      <c r="E103" s="572"/>
      <c r="F103" s="572"/>
      <c r="G103" s="572"/>
      <c r="H103" s="572"/>
      <c r="I103" s="572"/>
      <c r="J103" s="572"/>
      <c r="K103" s="572"/>
      <c r="L103" s="1354"/>
      <c r="M103" s="1352"/>
      <c r="N103" s="1352"/>
      <c r="O103" s="1353"/>
    </row>
    <row r="104" spans="1:25" s="573" customFormat="1" ht="4.1500000000000004" customHeight="1">
      <c r="A104" s="593"/>
      <c r="B104" s="186"/>
      <c r="C104" s="168"/>
      <c r="D104" s="176"/>
      <c r="E104" s="572"/>
      <c r="F104" s="595"/>
      <c r="G104" s="572"/>
      <c r="H104" s="572"/>
      <c r="I104" s="572"/>
      <c r="J104" s="572"/>
      <c r="K104" s="572"/>
      <c r="L104" s="1354"/>
      <c r="M104" s="1352"/>
      <c r="N104" s="1352"/>
      <c r="O104" s="1353"/>
    </row>
    <row r="105" spans="1:25" s="573" customFormat="1" ht="15" customHeight="1">
      <c r="A105" s="593"/>
      <c r="B105" s="186"/>
      <c r="C105" s="1403" t="s">
        <v>1641</v>
      </c>
      <c r="D105" s="1352"/>
      <c r="E105" s="1352"/>
      <c r="F105" s="1352"/>
      <c r="G105" s="1352"/>
      <c r="H105" s="1352"/>
      <c r="I105" s="1352"/>
      <c r="J105" s="1352"/>
      <c r="K105" s="1353"/>
      <c r="L105" s="1351"/>
      <c r="M105" s="1352"/>
      <c r="N105" s="1352"/>
      <c r="O105" s="1353"/>
    </row>
    <row r="106" spans="1:25" s="573" customFormat="1" ht="4.5" customHeight="1" thickBot="1">
      <c r="A106" s="593"/>
      <c r="B106" s="186"/>
      <c r="C106" s="168"/>
      <c r="D106" s="176"/>
      <c r="E106" s="572"/>
      <c r="F106" s="572"/>
      <c r="G106" s="572"/>
      <c r="H106" s="572"/>
      <c r="I106" s="572"/>
      <c r="J106" s="572"/>
      <c r="K106" s="572"/>
      <c r="L106" s="1354"/>
      <c r="M106" s="1352"/>
      <c r="N106" s="1352"/>
      <c r="O106" s="1353"/>
    </row>
    <row r="107" spans="1:25" s="573" customFormat="1" ht="15" customHeight="1" thickBot="1">
      <c r="A107" s="593"/>
      <c r="B107" s="186"/>
      <c r="C107" s="169"/>
      <c r="D107" s="178"/>
      <c r="E107" s="1372" t="s">
        <v>1643</v>
      </c>
      <c r="F107" s="1372"/>
      <c r="G107" s="1372"/>
      <c r="H107" s="1372"/>
      <c r="I107" s="1372"/>
      <c r="J107" s="1372"/>
      <c r="K107" s="1397"/>
      <c r="L107" s="1351"/>
      <c r="M107" s="1352"/>
      <c r="N107" s="1352"/>
      <c r="O107" s="1353"/>
    </row>
    <row r="108" spans="1:25" s="573" customFormat="1" ht="14.45" customHeight="1">
      <c r="A108" s="593"/>
      <c r="B108" s="186"/>
      <c r="C108" s="169"/>
      <c r="D108" s="574"/>
      <c r="E108" s="1372"/>
      <c r="F108" s="1372"/>
      <c r="G108" s="1372"/>
      <c r="H108" s="1372"/>
      <c r="I108" s="1372"/>
      <c r="J108" s="1372"/>
      <c r="K108" s="1397"/>
      <c r="L108" s="1354"/>
      <c r="M108" s="1352"/>
      <c r="N108" s="1352"/>
      <c r="O108" s="1353"/>
    </row>
    <row r="109" spans="1:25" s="573" customFormat="1" ht="4.5" customHeight="1" thickBot="1">
      <c r="A109" s="593"/>
      <c r="B109" s="186"/>
      <c r="C109" s="168"/>
      <c r="D109" s="176"/>
      <c r="E109" s="591"/>
      <c r="F109" s="591"/>
      <c r="G109" s="591"/>
      <c r="H109" s="591"/>
      <c r="I109" s="591"/>
      <c r="J109" s="591"/>
      <c r="K109" s="591"/>
      <c r="L109" s="569"/>
      <c r="M109" s="570"/>
      <c r="N109" s="570"/>
      <c r="O109" s="571"/>
    </row>
    <row r="110" spans="1:25" s="573" customFormat="1" ht="15" customHeight="1" thickBot="1">
      <c r="A110" s="593"/>
      <c r="B110" s="55"/>
      <c r="C110" s="55"/>
      <c r="D110" s="203"/>
      <c r="E110" s="1355" t="s">
        <v>1652</v>
      </c>
      <c r="F110" s="1391"/>
      <c r="G110" s="1391"/>
      <c r="H110" s="1391"/>
      <c r="I110" s="1391"/>
      <c r="J110" s="1391"/>
      <c r="K110" s="1391"/>
      <c r="L110" s="1351"/>
      <c r="M110" s="1352"/>
      <c r="N110" s="1352"/>
      <c r="O110" s="1353"/>
    </row>
    <row r="111" spans="1:25" s="573" customFormat="1" ht="14.45" customHeight="1">
      <c r="A111" s="593"/>
      <c r="B111" s="55"/>
      <c r="C111" s="55"/>
      <c r="D111" s="205"/>
      <c r="E111" s="1355"/>
      <c r="F111" s="1391"/>
      <c r="G111" s="1391"/>
      <c r="H111" s="1391"/>
      <c r="I111" s="1391"/>
      <c r="J111" s="1391"/>
      <c r="K111" s="1391"/>
      <c r="L111" s="1351"/>
      <c r="M111" s="1352"/>
      <c r="N111" s="1352"/>
      <c r="O111" s="1353"/>
    </row>
    <row r="112" spans="1:25" s="573" customFormat="1" ht="4.5" customHeight="1" thickBot="1">
      <c r="A112" s="593"/>
      <c r="B112" s="186"/>
      <c r="C112" s="168"/>
      <c r="D112" s="176"/>
      <c r="E112" s="591"/>
      <c r="F112" s="591"/>
      <c r="G112" s="591"/>
      <c r="H112" s="591"/>
      <c r="I112" s="591"/>
      <c r="J112" s="591"/>
      <c r="K112" s="591"/>
      <c r="L112" s="569"/>
      <c r="M112" s="570"/>
      <c r="N112" s="570"/>
      <c r="O112" s="571"/>
    </row>
    <row r="113" spans="1:15" s="573" customFormat="1" ht="15" customHeight="1" thickBot="1">
      <c r="A113" s="593"/>
      <c r="B113" s="55"/>
      <c r="C113" s="55"/>
      <c r="D113" s="203"/>
      <c r="E113" s="1355" t="s">
        <v>1639</v>
      </c>
      <c r="F113" s="1391"/>
      <c r="G113" s="1391"/>
      <c r="H113" s="1391"/>
      <c r="I113" s="1391"/>
      <c r="J113" s="1391"/>
      <c r="K113" s="1391"/>
      <c r="L113" s="1351"/>
      <c r="M113" s="1352"/>
      <c r="N113" s="1352"/>
      <c r="O113" s="1353"/>
    </row>
    <row r="114" spans="1:15" s="573" customFormat="1" ht="9" customHeight="1" thickBot="1">
      <c r="A114" s="593"/>
      <c r="B114" s="186"/>
      <c r="C114" s="168"/>
      <c r="D114" s="176"/>
      <c r="E114" s="591"/>
      <c r="F114" s="591"/>
      <c r="G114" s="591"/>
      <c r="H114" s="591"/>
      <c r="I114" s="591"/>
      <c r="J114" s="591"/>
      <c r="K114" s="591"/>
      <c r="L114" s="1354"/>
      <c r="M114" s="1352"/>
      <c r="N114" s="1352"/>
      <c r="O114" s="1353"/>
    </row>
    <row r="115" spans="1:15" s="573" customFormat="1" ht="15" customHeight="1" thickBot="1">
      <c r="A115" s="593"/>
      <c r="B115" s="55"/>
      <c r="C115" s="55"/>
      <c r="D115" s="203"/>
      <c r="E115" s="1355" t="s">
        <v>1638</v>
      </c>
      <c r="F115" s="1391"/>
      <c r="G115" s="1391"/>
      <c r="H115" s="1391"/>
      <c r="I115" s="1391"/>
      <c r="J115" s="1391"/>
      <c r="K115" s="1391"/>
      <c r="L115" s="1351"/>
      <c r="M115" s="1352"/>
      <c r="N115" s="1352"/>
      <c r="O115" s="1353"/>
    </row>
    <row r="116" spans="1:15" s="573" customFormat="1" ht="14.45" customHeight="1">
      <c r="A116" s="593"/>
      <c r="B116" s="55"/>
      <c r="C116" s="55"/>
      <c r="D116" s="205"/>
      <c r="E116" s="1355"/>
      <c r="F116" s="1391"/>
      <c r="G116" s="1391"/>
      <c r="H116" s="1391"/>
      <c r="I116" s="1391"/>
      <c r="J116" s="1391"/>
      <c r="K116" s="1391"/>
      <c r="L116" s="1351"/>
      <c r="M116" s="1352"/>
      <c r="N116" s="1352"/>
      <c r="O116" s="1353"/>
    </row>
    <row r="117" spans="1:15" s="573" customFormat="1" ht="14.45" customHeight="1">
      <c r="A117" s="593"/>
      <c r="B117" s="55"/>
      <c r="C117" s="55"/>
      <c r="D117" s="205"/>
      <c r="E117" s="1355"/>
      <c r="F117" s="1391"/>
      <c r="G117" s="1391"/>
      <c r="H117" s="1391"/>
      <c r="I117" s="1391"/>
      <c r="J117" s="1391"/>
      <c r="K117" s="1391"/>
      <c r="L117" s="1354"/>
      <c r="M117" s="1352"/>
      <c r="N117" s="1352"/>
      <c r="O117" s="1353"/>
    </row>
    <row r="118" spans="1:15" s="573" customFormat="1" ht="4.5" customHeight="1" thickBot="1">
      <c r="A118" s="593"/>
      <c r="B118" s="186"/>
      <c r="C118" s="168"/>
      <c r="D118" s="176"/>
      <c r="E118" s="591"/>
      <c r="F118" s="591"/>
      <c r="G118" s="591"/>
      <c r="H118" s="591"/>
      <c r="I118" s="591"/>
      <c r="J118" s="591"/>
      <c r="K118" s="591"/>
      <c r="L118" s="569"/>
      <c r="M118" s="570"/>
      <c r="N118" s="570"/>
      <c r="O118" s="571"/>
    </row>
    <row r="119" spans="1:15" s="573" customFormat="1" ht="15" customHeight="1" thickBot="1">
      <c r="A119" s="593"/>
      <c r="B119" s="55"/>
      <c r="C119" s="55"/>
      <c r="D119" s="203"/>
      <c r="E119" s="1355" t="s">
        <v>1642</v>
      </c>
      <c r="F119" s="1391"/>
      <c r="G119" s="1391"/>
      <c r="H119" s="1391"/>
      <c r="I119" s="1391"/>
      <c r="J119" s="1391"/>
      <c r="K119" s="1391"/>
      <c r="L119" s="1351"/>
      <c r="M119" s="1352"/>
      <c r="N119" s="1352"/>
      <c r="O119" s="1353"/>
    </row>
    <row r="120" spans="1:15" s="573" customFormat="1" ht="15" customHeight="1">
      <c r="A120" s="593"/>
      <c r="B120" s="55"/>
      <c r="C120" s="55"/>
      <c r="D120" s="205"/>
      <c r="E120" s="1355"/>
      <c r="F120" s="1391"/>
      <c r="G120" s="1391"/>
      <c r="H120" s="1391"/>
      <c r="I120" s="1391"/>
      <c r="J120" s="1391"/>
      <c r="K120" s="1391"/>
      <c r="L120" s="1351"/>
      <c r="M120" s="1352"/>
      <c r="N120" s="1352"/>
      <c r="O120" s="1353"/>
    </row>
    <row r="121" spans="1:15" s="573" customFormat="1" ht="14.45" customHeight="1">
      <c r="A121" s="593"/>
      <c r="B121" s="55"/>
      <c r="C121" s="55"/>
      <c r="D121" s="205"/>
      <c r="E121" s="1355"/>
      <c r="F121" s="1391"/>
      <c r="G121" s="1391"/>
      <c r="H121" s="1391"/>
      <c r="I121" s="1391"/>
      <c r="J121" s="1391"/>
      <c r="K121" s="1391"/>
      <c r="L121" s="1351"/>
      <c r="M121" s="1352"/>
      <c r="N121" s="1352"/>
      <c r="O121" s="1353"/>
    </row>
    <row r="122" spans="1:15" s="573" customFormat="1" ht="4.5" customHeight="1" thickBot="1">
      <c r="A122" s="593"/>
      <c r="B122" s="186"/>
      <c r="C122" s="168"/>
      <c r="D122" s="176"/>
      <c r="E122" s="572"/>
      <c r="F122" s="572"/>
      <c r="G122" s="572"/>
      <c r="H122" s="572"/>
      <c r="I122" s="572"/>
      <c r="J122" s="572"/>
      <c r="K122" s="572"/>
      <c r="L122" s="569"/>
      <c r="M122" s="570"/>
      <c r="N122" s="570"/>
      <c r="O122" s="571"/>
    </row>
    <row r="123" spans="1:15" ht="15" customHeight="1" thickBot="1">
      <c r="A123" s="593"/>
      <c r="B123" s="186"/>
      <c r="C123" s="169"/>
      <c r="D123" s="178"/>
      <c r="E123" s="1388" t="s">
        <v>1646</v>
      </c>
      <c r="F123" s="1388"/>
      <c r="G123" s="1388"/>
      <c r="H123" s="1388"/>
      <c r="I123" s="1388"/>
      <c r="J123" s="1388"/>
      <c r="K123" s="1389"/>
      <c r="L123" s="1351"/>
      <c r="M123" s="1352"/>
      <c r="N123" s="1352"/>
      <c r="O123" s="1353"/>
    </row>
    <row r="124" spans="1:15" s="573" customFormat="1" ht="15" customHeight="1">
      <c r="A124" s="593"/>
      <c r="B124" s="186"/>
      <c r="C124" s="169"/>
      <c r="D124" s="574"/>
      <c r="E124" s="1388"/>
      <c r="F124" s="1388"/>
      <c r="G124" s="1388"/>
      <c r="H124" s="1388"/>
      <c r="I124" s="1388"/>
      <c r="J124" s="1388"/>
      <c r="K124" s="1388"/>
      <c r="L124" s="1354"/>
      <c r="M124" s="1352"/>
      <c r="N124" s="1352"/>
      <c r="O124" s="1353"/>
    </row>
    <row r="125" spans="1:15" s="573" customFormat="1" ht="15" customHeight="1">
      <c r="A125" s="593"/>
      <c r="B125" s="186"/>
      <c r="C125" s="169"/>
      <c r="D125" s="574"/>
      <c r="E125" s="1388"/>
      <c r="F125" s="1388"/>
      <c r="G125" s="1388"/>
      <c r="H125" s="1388"/>
      <c r="I125" s="1388"/>
      <c r="J125" s="1388"/>
      <c r="K125" s="1388"/>
      <c r="L125" s="1354"/>
      <c r="M125" s="1352"/>
      <c r="N125" s="1352"/>
      <c r="O125" s="1353"/>
    </row>
    <row r="126" spans="1:15" s="573" customFormat="1" ht="15" customHeight="1">
      <c r="A126" s="593"/>
      <c r="B126" s="186"/>
      <c r="C126" s="169"/>
      <c r="D126" s="574"/>
      <c r="E126" s="1388"/>
      <c r="F126" s="1388"/>
      <c r="G126" s="1388"/>
      <c r="H126" s="1388"/>
      <c r="I126" s="1388"/>
      <c r="J126" s="1388"/>
      <c r="K126" s="1388"/>
      <c r="L126" s="1354"/>
      <c r="M126" s="1352"/>
      <c r="N126" s="1352"/>
      <c r="O126" s="1353"/>
    </row>
    <row r="127" spans="1:15" s="573" customFormat="1" ht="15" customHeight="1">
      <c r="A127" s="593"/>
      <c r="B127" s="186"/>
      <c r="C127" s="169"/>
      <c r="D127" s="574"/>
      <c r="E127" s="1388"/>
      <c r="F127" s="1388"/>
      <c r="G127" s="1388"/>
      <c r="H127" s="1388"/>
      <c r="I127" s="1388"/>
      <c r="J127" s="1388"/>
      <c r="K127" s="1388"/>
      <c r="L127" s="1354"/>
      <c r="M127" s="1352"/>
      <c r="N127" s="1352"/>
      <c r="O127" s="1353"/>
    </row>
    <row r="128" spans="1:15" s="573" customFormat="1" ht="15" customHeight="1">
      <c r="A128" s="593"/>
      <c r="B128" s="186"/>
      <c r="C128" s="169"/>
      <c r="D128" s="574"/>
      <c r="E128" s="1388"/>
      <c r="F128" s="1388"/>
      <c r="G128" s="1388"/>
      <c r="H128" s="1388"/>
      <c r="I128" s="1388"/>
      <c r="J128" s="1388"/>
      <c r="K128" s="1388"/>
      <c r="L128" s="1354"/>
      <c r="M128" s="1352"/>
      <c r="N128" s="1352"/>
      <c r="O128" s="1353"/>
    </row>
    <row r="129" spans="1:15" s="573" customFormat="1" ht="15" customHeight="1">
      <c r="A129" s="593"/>
      <c r="B129" s="186"/>
      <c r="C129" s="169"/>
      <c r="D129" s="574"/>
      <c r="E129" s="1388"/>
      <c r="F129" s="1388"/>
      <c r="G129" s="1388"/>
      <c r="H129" s="1388"/>
      <c r="I129" s="1388"/>
      <c r="J129" s="1388"/>
      <c r="K129" s="1388"/>
      <c r="L129" s="1354"/>
      <c r="M129" s="1352"/>
      <c r="N129" s="1352"/>
      <c r="O129" s="1353"/>
    </row>
    <row r="130" spans="1:15" s="573" customFormat="1" ht="15" customHeight="1">
      <c r="A130" s="593"/>
      <c r="B130" s="186"/>
      <c r="C130" s="169"/>
      <c r="D130" s="574"/>
      <c r="E130" s="1388"/>
      <c r="F130" s="1388"/>
      <c r="G130" s="1388"/>
      <c r="H130" s="1388"/>
      <c r="I130" s="1388"/>
      <c r="J130" s="1388"/>
      <c r="K130" s="1388"/>
      <c r="L130" s="1354"/>
      <c r="M130" s="1352"/>
      <c r="N130" s="1352"/>
      <c r="O130" s="1353"/>
    </row>
    <row r="131" spans="1:15" s="542" customFormat="1" ht="18" customHeight="1">
      <c r="A131" s="593"/>
      <c r="B131" s="186"/>
      <c r="C131" s="169"/>
      <c r="D131" s="574"/>
      <c r="E131" s="1388"/>
      <c r="F131" s="1388"/>
      <c r="G131" s="1388"/>
      <c r="H131" s="1388"/>
      <c r="I131" s="1388"/>
      <c r="J131" s="1388"/>
      <c r="K131" s="1388"/>
      <c r="L131" s="1354"/>
      <c r="M131" s="1352"/>
      <c r="N131" s="1352"/>
      <c r="O131" s="1353"/>
    </row>
    <row r="132" spans="1:15" s="542" customFormat="1" ht="4.5" customHeight="1">
      <c r="A132" s="593"/>
      <c r="B132" s="186"/>
      <c r="C132" s="168"/>
      <c r="D132" s="574"/>
      <c r="E132" s="586"/>
      <c r="F132" s="586"/>
      <c r="G132" s="586"/>
      <c r="H132" s="586"/>
      <c r="I132" s="586"/>
      <c r="J132" s="586"/>
      <c r="K132" s="586"/>
      <c r="L132" s="1354"/>
      <c r="M132" s="1352"/>
      <c r="N132" s="1352"/>
      <c r="O132" s="1353"/>
    </row>
    <row r="133" spans="1:15" ht="4.9000000000000004" customHeight="1">
      <c r="A133" s="208"/>
      <c r="B133" s="57"/>
      <c r="C133" s="58"/>
      <c r="D133" s="58"/>
      <c r="E133" s="1357"/>
      <c r="F133" s="1357"/>
      <c r="G133" s="1357"/>
      <c r="H133" s="1357"/>
      <c r="I133" s="1357"/>
      <c r="J133" s="1357"/>
      <c r="K133" s="1358"/>
      <c r="L133" s="1363"/>
      <c r="M133" s="1364"/>
      <c r="N133" s="1364"/>
      <c r="O133" s="1365"/>
    </row>
    <row r="134" spans="1:15" ht="15.75" thickBot="1">
      <c r="A134" s="1368" t="s">
        <v>1337</v>
      </c>
      <c r="C134" s="193" t="s">
        <v>1338</v>
      </c>
      <c r="E134" s="206"/>
      <c r="F134" s="54"/>
      <c r="G134" s="206"/>
      <c r="H134" s="206"/>
      <c r="I134" s="206"/>
      <c r="J134" s="206"/>
      <c r="K134" s="206"/>
      <c r="L134" s="1415"/>
      <c r="M134" s="1431"/>
      <c r="N134" s="1431"/>
      <c r="O134" s="1432"/>
    </row>
    <row r="135" spans="1:15" ht="24.75" customHeight="1" thickBot="1">
      <c r="A135" s="1369"/>
      <c r="B135" s="54"/>
      <c r="D135" s="203"/>
      <c r="E135" s="1392" t="s">
        <v>1647</v>
      </c>
      <c r="F135" s="1393"/>
      <c r="G135" s="1393"/>
      <c r="H135" s="1393"/>
      <c r="I135" s="1393"/>
      <c r="J135" s="1393"/>
      <c r="K135" s="1393"/>
      <c r="L135" s="1427"/>
      <c r="M135" s="1425"/>
      <c r="N135" s="1425"/>
      <c r="O135" s="1426"/>
    </row>
    <row r="136" spans="1:15" s="573" customFormat="1" ht="4.5" customHeight="1" thickBot="1">
      <c r="A136" s="1369"/>
      <c r="B136" s="186"/>
      <c r="C136" s="168"/>
      <c r="D136" s="176"/>
      <c r="E136" s="1392"/>
      <c r="F136" s="1393"/>
      <c r="G136" s="1393"/>
      <c r="H136" s="1393"/>
      <c r="I136" s="1393"/>
      <c r="J136" s="1393"/>
      <c r="K136" s="1393"/>
      <c r="L136" s="569"/>
      <c r="M136" s="570"/>
      <c r="N136" s="570"/>
      <c r="O136" s="571"/>
    </row>
    <row r="137" spans="1:15" ht="15.75" customHeight="1" thickBot="1">
      <c r="A137" s="1369"/>
      <c r="B137" s="54"/>
      <c r="D137" s="203"/>
      <c r="E137" s="1392" t="s">
        <v>1648</v>
      </c>
      <c r="F137" s="1392"/>
      <c r="G137" s="1392"/>
      <c r="H137" s="1392"/>
      <c r="I137" s="1392"/>
      <c r="J137" s="1392"/>
      <c r="K137" s="1395"/>
      <c r="L137" s="1424"/>
      <c r="M137" s="1425"/>
      <c r="N137" s="1425"/>
      <c r="O137" s="1426"/>
    </row>
    <row r="138" spans="1:15">
      <c r="A138" s="1369"/>
      <c r="B138" s="54"/>
      <c r="D138" s="204"/>
      <c r="E138" s="1392"/>
      <c r="F138" s="1392"/>
      <c r="G138" s="1392"/>
      <c r="H138" s="1392"/>
      <c r="I138" s="1392"/>
      <c r="J138" s="1392"/>
      <c r="K138" s="1395"/>
      <c r="L138" s="1427"/>
      <c r="M138" s="1425"/>
      <c r="N138" s="1425"/>
      <c r="O138" s="1426"/>
    </row>
    <row r="139" spans="1:15" ht="19.5" customHeight="1">
      <c r="A139" s="1336"/>
      <c r="B139" s="54"/>
      <c r="D139" s="204"/>
      <c r="E139" s="1392"/>
      <c r="F139" s="1392"/>
      <c r="G139" s="1392"/>
      <c r="H139" s="1392"/>
      <c r="I139" s="1392"/>
      <c r="J139" s="1392"/>
      <c r="K139" s="1395"/>
      <c r="L139" s="1427"/>
      <c r="M139" s="1425"/>
      <c r="N139" s="1425"/>
      <c r="O139" s="1426"/>
    </row>
    <row r="140" spans="1:15" s="573" customFormat="1" ht="4.5" customHeight="1">
      <c r="A140" s="593"/>
      <c r="B140" s="186"/>
      <c r="C140" s="168"/>
      <c r="D140" s="574"/>
      <c r="E140" s="591"/>
      <c r="F140" s="591"/>
      <c r="G140" s="591"/>
      <c r="H140" s="591"/>
      <c r="I140" s="591"/>
      <c r="J140" s="591"/>
      <c r="K140" s="591"/>
      <c r="L140" s="1427"/>
      <c r="M140" s="1425"/>
      <c r="N140" s="1425"/>
      <c r="O140" s="1426"/>
    </row>
    <row r="141" spans="1:15" ht="5.45" customHeight="1">
      <c r="A141" s="1808"/>
      <c r="B141" s="57"/>
      <c r="C141" s="58"/>
      <c r="D141" s="58"/>
      <c r="E141" s="1406"/>
      <c r="F141" s="1406"/>
      <c r="G141" s="1406"/>
      <c r="H141" s="1406"/>
      <c r="I141" s="1406"/>
      <c r="J141" s="1406"/>
      <c r="K141" s="1407"/>
      <c r="L141" s="1428"/>
      <c r="M141" s="1429"/>
      <c r="N141" s="1429"/>
      <c r="O141" s="1430"/>
    </row>
  </sheetData>
  <mergeCells count="100">
    <mergeCell ref="L113:O114"/>
    <mergeCell ref="L137:O141"/>
    <mergeCell ref="L123:O133"/>
    <mergeCell ref="L119:O121"/>
    <mergeCell ref="L110:O111"/>
    <mergeCell ref="L115:O117"/>
    <mergeCell ref="L134:O135"/>
    <mergeCell ref="Q86:Y102"/>
    <mergeCell ref="R19:Y30"/>
    <mergeCell ref="R31:Y37"/>
    <mergeCell ref="L86:O88"/>
    <mergeCell ref="L105:O106"/>
    <mergeCell ref="L26:O28"/>
    <mergeCell ref="L29:O30"/>
    <mergeCell ref="L31:O33"/>
    <mergeCell ref="L70:O75"/>
    <mergeCell ref="L89:O90"/>
    <mergeCell ref="L96:O97"/>
    <mergeCell ref="L37:O40"/>
    <mergeCell ref="L41:O42"/>
    <mergeCell ref="L92:O94"/>
    <mergeCell ref="L53:O55"/>
    <mergeCell ref="L43:O45"/>
    <mergeCell ref="A70:A75"/>
    <mergeCell ref="E71:K74"/>
    <mergeCell ref="E75:K75"/>
    <mergeCell ref="E141:K141"/>
    <mergeCell ref="E133:K133"/>
    <mergeCell ref="E113:K113"/>
    <mergeCell ref="E110:K111"/>
    <mergeCell ref="E115:K117"/>
    <mergeCell ref="F76:J76"/>
    <mergeCell ref="C78:K80"/>
    <mergeCell ref="E92:K94"/>
    <mergeCell ref="E135:K136"/>
    <mergeCell ref="E107:K108"/>
    <mergeCell ref="E119:K121"/>
    <mergeCell ref="E96:K97"/>
    <mergeCell ref="C77:K77"/>
    <mergeCell ref="A134:A138"/>
    <mergeCell ref="C81:K82"/>
    <mergeCell ref="C84:K85"/>
    <mergeCell ref="E89:K90"/>
    <mergeCell ref="E123:K131"/>
    <mergeCell ref="E137:K139"/>
    <mergeCell ref="C86:K86"/>
    <mergeCell ref="C105:K105"/>
    <mergeCell ref="E99:K99"/>
    <mergeCell ref="E101:K101"/>
    <mergeCell ref="E102:K102"/>
    <mergeCell ref="E100:K100"/>
    <mergeCell ref="A37:A42"/>
    <mergeCell ref="E38:K39"/>
    <mergeCell ref="E41:J42"/>
    <mergeCell ref="A43:A61"/>
    <mergeCell ref="F43:J43"/>
    <mergeCell ref="E44:K45"/>
    <mergeCell ref="E47:K48"/>
    <mergeCell ref="E50:K51"/>
    <mergeCell ref="E53:K54"/>
    <mergeCell ref="A62:A69"/>
    <mergeCell ref="E68:K68"/>
    <mergeCell ref="E69:K69"/>
    <mergeCell ref="E63:K64"/>
    <mergeCell ref="E65:K67"/>
    <mergeCell ref="A1:O1"/>
    <mergeCell ref="C9:E9"/>
    <mergeCell ref="H9:I9"/>
    <mergeCell ref="M3:N3"/>
    <mergeCell ref="L9:O9"/>
    <mergeCell ref="C3:H3"/>
    <mergeCell ref="C5:F5"/>
    <mergeCell ref="I5:L5"/>
    <mergeCell ref="A34:A36"/>
    <mergeCell ref="L34:O36"/>
    <mergeCell ref="E35:J36"/>
    <mergeCell ref="A26:A33"/>
    <mergeCell ref="C7:F7"/>
    <mergeCell ref="I7:L7"/>
    <mergeCell ref="F15:K15"/>
    <mergeCell ref="F25:K25"/>
    <mergeCell ref="C11:J11"/>
    <mergeCell ref="E29:J30"/>
    <mergeCell ref="E31:J32"/>
    <mergeCell ref="A12:A25"/>
    <mergeCell ref="L12:O25"/>
    <mergeCell ref="L47:O49"/>
    <mergeCell ref="L50:O52"/>
    <mergeCell ref="L107:O108"/>
    <mergeCell ref="E56:K61"/>
    <mergeCell ref="L76:O77"/>
    <mergeCell ref="L78:O80"/>
    <mergeCell ref="L81:O83"/>
    <mergeCell ref="L84:O85"/>
    <mergeCell ref="L56:O61"/>
    <mergeCell ref="L62:O63"/>
    <mergeCell ref="L65:O66"/>
    <mergeCell ref="L68:O69"/>
    <mergeCell ref="L99:O101"/>
    <mergeCell ref="L102:O104"/>
  </mergeCells>
  <dataValidations count="3">
    <dataValidation type="list" allowBlank="1" showInputMessage="1" showErrorMessage="1" sqref="WVO983074 WLS983074 WBW983074 VSA983074 VIE983074 UYI983074 UOM983074 UEQ983074 TUU983074 TKY983074 TBC983074 SRG983074 SHK983074 RXO983074 RNS983074 RDW983074 QUA983074 QKE983074 QAI983074 PQM983074 PGQ983074 OWU983074 OMY983074 ODC983074 NTG983074 NJK983074 MZO983074 MPS983074 MFW983074 LWA983074 LME983074 LCI983074 KSM983074 KIQ983074 JYU983074 JOY983074 JFC983074 IVG983074 ILK983074 IBO983074 HRS983074 HHW983074 GYA983074 GOE983074 GEI983074 FUM983074 FKQ983074 FAU983074 EQY983074 EHC983074 DXG983074 DNK983074 DDO983074 CTS983074 CJW983074 CAA983074 BQE983074 BGI983074 AWM983074 AMQ983074 ACU983074 SY983074 JC983074 G983074 WVO917538 WLS917538 WBW917538 VSA917538 VIE917538 UYI917538 UOM917538 UEQ917538 TUU917538 TKY917538 TBC917538 SRG917538 SHK917538 RXO917538 RNS917538 RDW917538 QUA917538 QKE917538 QAI917538 PQM917538 PGQ917538 OWU917538 OMY917538 ODC917538 NTG917538 NJK917538 MZO917538 MPS917538 MFW917538 LWA917538 LME917538 LCI917538 KSM917538 KIQ917538 JYU917538 JOY917538 JFC917538 IVG917538 ILK917538 IBO917538 HRS917538 HHW917538 GYA917538 GOE917538 GEI917538 FUM917538 FKQ917538 FAU917538 EQY917538 EHC917538 DXG917538 DNK917538 DDO917538 CTS917538 CJW917538 CAA917538 BQE917538 BGI917538 AWM917538 AMQ917538 ACU917538 SY917538 JC917538 G917538 WVO852002 WLS852002 WBW852002 VSA852002 VIE852002 UYI852002 UOM852002 UEQ852002 TUU852002 TKY852002 TBC852002 SRG852002 SHK852002 RXO852002 RNS852002 RDW852002 QUA852002 QKE852002 QAI852002 PQM852002 PGQ852002 OWU852002 OMY852002 ODC852002 NTG852002 NJK852002 MZO852002 MPS852002 MFW852002 LWA852002 LME852002 LCI852002 KSM852002 KIQ852002 JYU852002 JOY852002 JFC852002 IVG852002 ILK852002 IBO852002 HRS852002 HHW852002 GYA852002 GOE852002 GEI852002 FUM852002 FKQ852002 FAU852002 EQY852002 EHC852002 DXG852002 DNK852002 DDO852002 CTS852002 CJW852002 CAA852002 BQE852002 BGI852002 AWM852002 AMQ852002 ACU852002 SY852002 JC852002 G852002 WVO786466 WLS786466 WBW786466 VSA786466 VIE786466 UYI786466 UOM786466 UEQ786466 TUU786466 TKY786466 TBC786466 SRG786466 SHK786466 RXO786466 RNS786466 RDW786466 QUA786466 QKE786466 QAI786466 PQM786466 PGQ786466 OWU786466 OMY786466 ODC786466 NTG786466 NJK786466 MZO786466 MPS786466 MFW786466 LWA786466 LME786466 LCI786466 KSM786466 KIQ786466 JYU786466 JOY786466 JFC786466 IVG786466 ILK786466 IBO786466 HRS786466 HHW786466 GYA786466 GOE786466 GEI786466 FUM786466 FKQ786466 FAU786466 EQY786466 EHC786466 DXG786466 DNK786466 DDO786466 CTS786466 CJW786466 CAA786466 BQE786466 BGI786466 AWM786466 AMQ786466 ACU786466 SY786466 JC786466 G786466 WVO720930 WLS720930 WBW720930 VSA720930 VIE720930 UYI720930 UOM720930 UEQ720930 TUU720930 TKY720930 TBC720930 SRG720930 SHK720930 RXO720930 RNS720930 RDW720930 QUA720930 QKE720930 QAI720930 PQM720930 PGQ720930 OWU720930 OMY720930 ODC720930 NTG720930 NJK720930 MZO720930 MPS720930 MFW720930 LWA720930 LME720930 LCI720930 KSM720930 KIQ720930 JYU720930 JOY720930 JFC720930 IVG720930 ILK720930 IBO720930 HRS720930 HHW720930 GYA720930 GOE720930 GEI720930 FUM720930 FKQ720930 FAU720930 EQY720930 EHC720930 DXG720930 DNK720930 DDO720930 CTS720930 CJW720930 CAA720930 BQE720930 BGI720930 AWM720930 AMQ720930 ACU720930 SY720930 JC720930 G720930 WVO655394 WLS655394 WBW655394 VSA655394 VIE655394 UYI655394 UOM655394 UEQ655394 TUU655394 TKY655394 TBC655394 SRG655394 SHK655394 RXO655394 RNS655394 RDW655394 QUA655394 QKE655394 QAI655394 PQM655394 PGQ655394 OWU655394 OMY655394 ODC655394 NTG655394 NJK655394 MZO655394 MPS655394 MFW655394 LWA655394 LME655394 LCI655394 KSM655394 KIQ655394 JYU655394 JOY655394 JFC655394 IVG655394 ILK655394 IBO655394 HRS655394 HHW655394 GYA655394 GOE655394 GEI655394 FUM655394 FKQ655394 FAU655394 EQY655394 EHC655394 DXG655394 DNK655394 DDO655394 CTS655394 CJW655394 CAA655394 BQE655394 BGI655394 AWM655394 AMQ655394 ACU655394 SY655394 JC655394 G655394 WVO589858 WLS589858 WBW589858 VSA589858 VIE589858 UYI589858 UOM589858 UEQ589858 TUU589858 TKY589858 TBC589858 SRG589858 SHK589858 RXO589858 RNS589858 RDW589858 QUA589858 QKE589858 QAI589858 PQM589858 PGQ589858 OWU589858 OMY589858 ODC589858 NTG589858 NJK589858 MZO589858 MPS589858 MFW589858 LWA589858 LME589858 LCI589858 KSM589858 KIQ589858 JYU589858 JOY589858 JFC589858 IVG589858 ILK589858 IBO589858 HRS589858 HHW589858 GYA589858 GOE589858 GEI589858 FUM589858 FKQ589858 FAU589858 EQY589858 EHC589858 DXG589858 DNK589858 DDO589858 CTS589858 CJW589858 CAA589858 BQE589858 BGI589858 AWM589858 AMQ589858 ACU589858 SY589858 JC589858 G589858 WVO524322 WLS524322 WBW524322 VSA524322 VIE524322 UYI524322 UOM524322 UEQ524322 TUU524322 TKY524322 TBC524322 SRG524322 SHK524322 RXO524322 RNS524322 RDW524322 QUA524322 QKE524322 QAI524322 PQM524322 PGQ524322 OWU524322 OMY524322 ODC524322 NTG524322 NJK524322 MZO524322 MPS524322 MFW524322 LWA524322 LME524322 LCI524322 KSM524322 KIQ524322 JYU524322 JOY524322 JFC524322 IVG524322 ILK524322 IBO524322 HRS524322 HHW524322 GYA524322 GOE524322 GEI524322 FUM524322 FKQ524322 FAU524322 EQY524322 EHC524322 DXG524322 DNK524322 DDO524322 CTS524322 CJW524322 CAA524322 BQE524322 BGI524322 AWM524322 AMQ524322 ACU524322 SY524322 JC524322 G524322 WVO458786 WLS458786 WBW458786 VSA458786 VIE458786 UYI458786 UOM458786 UEQ458786 TUU458786 TKY458786 TBC458786 SRG458786 SHK458786 RXO458786 RNS458786 RDW458786 QUA458786 QKE458786 QAI458786 PQM458786 PGQ458786 OWU458786 OMY458786 ODC458786 NTG458786 NJK458786 MZO458786 MPS458786 MFW458786 LWA458786 LME458786 LCI458786 KSM458786 KIQ458786 JYU458786 JOY458786 JFC458786 IVG458786 ILK458786 IBO458786 HRS458786 HHW458786 GYA458786 GOE458786 GEI458786 FUM458786 FKQ458786 FAU458786 EQY458786 EHC458786 DXG458786 DNK458786 DDO458786 CTS458786 CJW458786 CAA458786 BQE458786 BGI458786 AWM458786 AMQ458786 ACU458786 SY458786 JC458786 G458786 WVO393250 WLS393250 WBW393250 VSA393250 VIE393250 UYI393250 UOM393250 UEQ393250 TUU393250 TKY393250 TBC393250 SRG393250 SHK393250 RXO393250 RNS393250 RDW393250 QUA393250 QKE393250 QAI393250 PQM393250 PGQ393250 OWU393250 OMY393250 ODC393250 NTG393250 NJK393250 MZO393250 MPS393250 MFW393250 LWA393250 LME393250 LCI393250 KSM393250 KIQ393250 JYU393250 JOY393250 JFC393250 IVG393250 ILK393250 IBO393250 HRS393250 HHW393250 GYA393250 GOE393250 GEI393250 FUM393250 FKQ393250 FAU393250 EQY393250 EHC393250 DXG393250 DNK393250 DDO393250 CTS393250 CJW393250 CAA393250 BQE393250 BGI393250 AWM393250 AMQ393250 ACU393250 SY393250 JC393250 G393250 WVO327714 WLS327714 WBW327714 VSA327714 VIE327714 UYI327714 UOM327714 UEQ327714 TUU327714 TKY327714 TBC327714 SRG327714 SHK327714 RXO327714 RNS327714 RDW327714 QUA327714 QKE327714 QAI327714 PQM327714 PGQ327714 OWU327714 OMY327714 ODC327714 NTG327714 NJK327714 MZO327714 MPS327714 MFW327714 LWA327714 LME327714 LCI327714 KSM327714 KIQ327714 JYU327714 JOY327714 JFC327714 IVG327714 ILK327714 IBO327714 HRS327714 HHW327714 GYA327714 GOE327714 GEI327714 FUM327714 FKQ327714 FAU327714 EQY327714 EHC327714 DXG327714 DNK327714 DDO327714 CTS327714 CJW327714 CAA327714 BQE327714 BGI327714 AWM327714 AMQ327714 ACU327714 SY327714 JC327714 G327714 WVO262178 WLS262178 WBW262178 VSA262178 VIE262178 UYI262178 UOM262178 UEQ262178 TUU262178 TKY262178 TBC262178 SRG262178 SHK262178 RXO262178 RNS262178 RDW262178 QUA262178 QKE262178 QAI262178 PQM262178 PGQ262178 OWU262178 OMY262178 ODC262178 NTG262178 NJK262178 MZO262178 MPS262178 MFW262178 LWA262178 LME262178 LCI262178 KSM262178 KIQ262178 JYU262178 JOY262178 JFC262178 IVG262178 ILK262178 IBO262178 HRS262178 HHW262178 GYA262178 GOE262178 GEI262178 FUM262178 FKQ262178 FAU262178 EQY262178 EHC262178 DXG262178 DNK262178 DDO262178 CTS262178 CJW262178 CAA262178 BQE262178 BGI262178 AWM262178 AMQ262178 ACU262178 SY262178 JC262178 G262178 WVO196642 WLS196642 WBW196642 VSA196642 VIE196642 UYI196642 UOM196642 UEQ196642 TUU196642 TKY196642 TBC196642 SRG196642 SHK196642 RXO196642 RNS196642 RDW196642 QUA196642 QKE196642 QAI196642 PQM196642 PGQ196642 OWU196642 OMY196642 ODC196642 NTG196642 NJK196642 MZO196642 MPS196642 MFW196642 LWA196642 LME196642 LCI196642 KSM196642 KIQ196642 JYU196642 JOY196642 JFC196642 IVG196642 ILK196642 IBO196642 HRS196642 HHW196642 GYA196642 GOE196642 GEI196642 FUM196642 FKQ196642 FAU196642 EQY196642 EHC196642 DXG196642 DNK196642 DDO196642 CTS196642 CJW196642 CAA196642 BQE196642 BGI196642 AWM196642 AMQ196642 ACU196642 SY196642 JC196642 G196642 WVO131106 WLS131106 WBW131106 VSA131106 VIE131106 UYI131106 UOM131106 UEQ131106 TUU131106 TKY131106 TBC131106 SRG131106 SHK131106 RXO131106 RNS131106 RDW131106 QUA131106 QKE131106 QAI131106 PQM131106 PGQ131106 OWU131106 OMY131106 ODC131106 NTG131106 NJK131106 MZO131106 MPS131106 MFW131106 LWA131106 LME131106 LCI131106 KSM131106 KIQ131106 JYU131106 JOY131106 JFC131106 IVG131106 ILK131106 IBO131106 HRS131106 HHW131106 GYA131106 GOE131106 GEI131106 FUM131106 FKQ131106 FAU131106 EQY131106 EHC131106 DXG131106 DNK131106 DDO131106 CTS131106 CJW131106 CAA131106 BQE131106 BGI131106 AWM131106 AMQ131106 ACU131106 SY131106 JC131106 G131106 WVO65570 WLS65570 WBW65570 VSA65570 VIE65570 UYI65570 UOM65570 UEQ65570 TUU65570 TKY65570 TBC65570 SRG65570 SHK65570 RXO65570 RNS65570 RDW65570 QUA65570 QKE65570 QAI65570 PQM65570 PGQ65570 OWU65570 OMY65570 ODC65570 NTG65570 NJK65570 MZO65570 MPS65570 MFW65570 LWA65570 LME65570 LCI65570 KSM65570 KIQ65570 JYU65570 JOY65570 JFC65570 IVG65570 ILK65570 IBO65570 HRS65570 HHW65570 GYA65570 GOE65570 GEI65570 FUM65570 FKQ65570 FAU65570 EQY65570 EHC65570 DXG65570 DNK65570 DDO65570 CTS65570 CJW65570 CAA65570 BQE65570 BGI65570 AWM65570 AMQ65570 ACU65570 SY65570 JC65570 G65570 WVO9 WLS9 WBW9 VSA9 VIE9 UYI9 UOM9 UEQ9 TUU9 TKY9 TBC9 SRG9 SHK9 RXO9 RNS9 RDW9 QUA9 QKE9 QAI9 PQM9 PGQ9 OWU9 OMY9 ODC9 NTG9 NJK9 MZO9 MPS9 MFW9 LWA9 LME9 LCI9 KSM9 KIQ9 JYU9 JOY9 JFC9 IVG9 ILK9 IBO9 HRS9 HHW9 GYA9 GOE9 GEI9 FUM9 FKQ9 FAU9 EQY9 EHC9 DXG9 DNK9 DDO9 CTS9 CJW9 CAA9 BQE9 BGI9 AWM9 AMQ9 ACU9 SY9 JC9" xr:uid="{00000000-0002-0000-0100-000000000000}">
      <formula1>$S$2:$S$9</formula1>
    </dataValidation>
    <dataValidation type="list" allowBlank="1" showInputMessage="1" showErrorMessage="1" sqref="R13" xr:uid="{00000000-0002-0000-0100-000005000000}">
      <formula1>$R$8:$R$13</formula1>
    </dataValidation>
    <dataValidation type="list" allowBlank="1" showInputMessage="1" showErrorMessage="1" sqref="WVU983072:WVV983072 JI7:JJ7 WVU7:WVV7 WLY7:WLZ7 WCC7:WCD7 VSG7:VSH7 VIK7:VIL7 UYO7:UYP7 UOS7:UOT7 UEW7:UEX7 TVA7:TVB7 TLE7:TLF7 TBI7:TBJ7 SRM7:SRN7 SHQ7:SHR7 RXU7:RXV7 RNY7:RNZ7 REC7:RED7 QUG7:QUH7 QKK7:QKL7 QAO7:QAP7 PQS7:PQT7 PGW7:PGX7 OXA7:OXB7 ONE7:ONF7 ODI7:ODJ7 NTM7:NTN7 NJQ7:NJR7 MZU7:MZV7 MPY7:MPZ7 MGC7:MGD7 LWG7:LWH7 LMK7:LML7 LCO7:LCP7 KSS7:KST7 KIW7:KIX7 JZA7:JZB7 JPE7:JPF7 JFI7:JFJ7 IVM7:IVN7 ILQ7:ILR7 IBU7:IBV7 HRY7:HRZ7 HIC7:HID7 GYG7:GYH7 GOK7:GOL7 GEO7:GEP7 FUS7:FUT7 FKW7:FKX7 FBA7:FBB7 ERE7:ERF7 EHI7:EHJ7 DXM7:DXN7 DNQ7:DNR7 DDU7:DDV7 CTY7:CTZ7 CKC7:CKD7 CAG7:CAH7 BQK7:BQL7 BGO7:BGP7 AWS7:AWT7 AMW7:AMX7 ADA7:ADB7 TE7:TF7 JI5:JJ5 WLY983072:WLZ983072 WCC983072:WCD983072 VSG983072:VSH983072 VIK983072:VIL983072 UYO983072:UYP983072 UOS983072:UOT983072 UEW983072:UEX983072 TVA983072:TVB983072 TLE983072:TLF983072 TBI983072:TBJ983072 SRM983072:SRN983072 SHQ983072:SHR983072 RXU983072:RXV983072 RNY983072:RNZ983072 REC983072:RED983072 QUG983072:QUH983072 QKK983072:QKL983072 QAO983072:QAP983072 PQS983072:PQT983072 PGW983072:PGX983072 OXA983072:OXB983072 ONE983072:ONF983072 ODI983072:ODJ983072 NTM983072:NTN983072 NJQ983072:NJR983072 MZU983072:MZV983072 MPY983072:MPZ983072 MGC983072:MGD983072 LWG983072:LWH983072 LMK983072:LML983072 LCO983072:LCP983072 KSS983072:KST983072 KIW983072:KIX983072 JZA983072:JZB983072 JPE983072:JPF983072 JFI983072:JFJ983072 IVM983072:IVN983072 ILQ983072:ILR983072 IBU983072:IBV983072 HRY983072:HRZ983072 HIC983072:HID983072 GYG983072:GYH983072 GOK983072:GOL983072 GEO983072:GEP983072 FUS983072:FUT983072 FKW983072:FKX983072 FBA983072:FBB983072 ERE983072:ERF983072 EHI983072:EHJ983072 DXM983072:DXN983072 DNQ983072:DNR983072 DDU983072:DDV983072 CTY983072:CTZ983072 CKC983072:CKD983072 CAG983072:CAH983072 BQK983072:BQL983072 BGO983072:BGP983072 AWS983072:AWT983072 AMW983072:AMX983072 ADA983072:ADB983072 TE983072:TF983072 JI983072:JJ983072 M983072:N983072 WVU917536:WVV917536 WLY917536:WLZ917536 WCC917536:WCD917536 VSG917536:VSH917536 VIK917536:VIL917536 UYO917536:UYP917536 UOS917536:UOT917536 UEW917536:UEX917536 TVA917536:TVB917536 TLE917536:TLF917536 TBI917536:TBJ917536 SRM917536:SRN917536 SHQ917536:SHR917536 RXU917536:RXV917536 RNY917536:RNZ917536 REC917536:RED917536 QUG917536:QUH917536 QKK917536:QKL917536 QAO917536:QAP917536 PQS917536:PQT917536 PGW917536:PGX917536 OXA917536:OXB917536 ONE917536:ONF917536 ODI917536:ODJ917536 NTM917536:NTN917536 NJQ917536:NJR917536 MZU917536:MZV917536 MPY917536:MPZ917536 MGC917536:MGD917536 LWG917536:LWH917536 LMK917536:LML917536 LCO917536:LCP917536 KSS917536:KST917536 KIW917536:KIX917536 JZA917536:JZB917536 JPE917536:JPF917536 JFI917536:JFJ917536 IVM917536:IVN917536 ILQ917536:ILR917536 IBU917536:IBV917536 HRY917536:HRZ917536 HIC917536:HID917536 GYG917536:GYH917536 GOK917536:GOL917536 GEO917536:GEP917536 FUS917536:FUT917536 FKW917536:FKX917536 FBA917536:FBB917536 ERE917536:ERF917536 EHI917536:EHJ917536 DXM917536:DXN917536 DNQ917536:DNR917536 DDU917536:DDV917536 CTY917536:CTZ917536 CKC917536:CKD917536 CAG917536:CAH917536 BQK917536:BQL917536 BGO917536:BGP917536 AWS917536:AWT917536 AMW917536:AMX917536 ADA917536:ADB917536 TE917536:TF917536 JI917536:JJ917536 M917536:N917536 WVU852000:WVV852000 WLY852000:WLZ852000 WCC852000:WCD852000 VSG852000:VSH852000 VIK852000:VIL852000 UYO852000:UYP852000 UOS852000:UOT852000 UEW852000:UEX852000 TVA852000:TVB852000 TLE852000:TLF852000 TBI852000:TBJ852000 SRM852000:SRN852000 SHQ852000:SHR852000 RXU852000:RXV852000 RNY852000:RNZ852000 REC852000:RED852000 QUG852000:QUH852000 QKK852000:QKL852000 QAO852000:QAP852000 PQS852000:PQT852000 PGW852000:PGX852000 OXA852000:OXB852000 ONE852000:ONF852000 ODI852000:ODJ852000 NTM852000:NTN852000 NJQ852000:NJR852000 MZU852000:MZV852000 MPY852000:MPZ852000 MGC852000:MGD852000 LWG852000:LWH852000 LMK852000:LML852000 LCO852000:LCP852000 KSS852000:KST852000 KIW852000:KIX852000 JZA852000:JZB852000 JPE852000:JPF852000 JFI852000:JFJ852000 IVM852000:IVN852000 ILQ852000:ILR852000 IBU852000:IBV852000 HRY852000:HRZ852000 HIC852000:HID852000 GYG852000:GYH852000 GOK852000:GOL852000 GEO852000:GEP852000 FUS852000:FUT852000 FKW852000:FKX852000 FBA852000:FBB852000 ERE852000:ERF852000 EHI852000:EHJ852000 DXM852000:DXN852000 DNQ852000:DNR852000 DDU852000:DDV852000 CTY852000:CTZ852000 CKC852000:CKD852000 CAG852000:CAH852000 BQK852000:BQL852000 BGO852000:BGP852000 AWS852000:AWT852000 AMW852000:AMX852000 ADA852000:ADB852000 TE852000:TF852000 JI852000:JJ852000 M852000:N852000 WVU786464:WVV786464 WLY786464:WLZ786464 WCC786464:WCD786464 VSG786464:VSH786464 VIK786464:VIL786464 UYO786464:UYP786464 UOS786464:UOT786464 UEW786464:UEX786464 TVA786464:TVB786464 TLE786464:TLF786464 TBI786464:TBJ786464 SRM786464:SRN786464 SHQ786464:SHR786464 RXU786464:RXV786464 RNY786464:RNZ786464 REC786464:RED786464 QUG786464:QUH786464 QKK786464:QKL786464 QAO786464:QAP786464 PQS786464:PQT786464 PGW786464:PGX786464 OXA786464:OXB786464 ONE786464:ONF786464 ODI786464:ODJ786464 NTM786464:NTN786464 NJQ786464:NJR786464 MZU786464:MZV786464 MPY786464:MPZ786464 MGC786464:MGD786464 LWG786464:LWH786464 LMK786464:LML786464 LCO786464:LCP786464 KSS786464:KST786464 KIW786464:KIX786464 JZA786464:JZB786464 JPE786464:JPF786464 JFI786464:JFJ786464 IVM786464:IVN786464 ILQ786464:ILR786464 IBU786464:IBV786464 HRY786464:HRZ786464 HIC786464:HID786464 GYG786464:GYH786464 GOK786464:GOL786464 GEO786464:GEP786464 FUS786464:FUT786464 FKW786464:FKX786464 FBA786464:FBB786464 ERE786464:ERF786464 EHI786464:EHJ786464 DXM786464:DXN786464 DNQ786464:DNR786464 DDU786464:DDV786464 CTY786464:CTZ786464 CKC786464:CKD786464 CAG786464:CAH786464 BQK786464:BQL786464 BGO786464:BGP786464 AWS786464:AWT786464 AMW786464:AMX786464 ADA786464:ADB786464 TE786464:TF786464 JI786464:JJ786464 M786464:N786464 WVU720928:WVV720928 WLY720928:WLZ720928 WCC720928:WCD720928 VSG720928:VSH720928 VIK720928:VIL720928 UYO720928:UYP720928 UOS720928:UOT720928 UEW720928:UEX720928 TVA720928:TVB720928 TLE720928:TLF720928 TBI720928:TBJ720928 SRM720928:SRN720928 SHQ720928:SHR720928 RXU720928:RXV720928 RNY720928:RNZ720928 REC720928:RED720928 QUG720928:QUH720928 QKK720928:QKL720928 QAO720928:QAP720928 PQS720928:PQT720928 PGW720928:PGX720928 OXA720928:OXB720928 ONE720928:ONF720928 ODI720928:ODJ720928 NTM720928:NTN720928 NJQ720928:NJR720928 MZU720928:MZV720928 MPY720928:MPZ720928 MGC720928:MGD720928 LWG720928:LWH720928 LMK720928:LML720928 LCO720928:LCP720928 KSS720928:KST720928 KIW720928:KIX720928 JZA720928:JZB720928 JPE720928:JPF720928 JFI720928:JFJ720928 IVM720928:IVN720928 ILQ720928:ILR720928 IBU720928:IBV720928 HRY720928:HRZ720928 HIC720928:HID720928 GYG720928:GYH720928 GOK720928:GOL720928 GEO720928:GEP720928 FUS720928:FUT720928 FKW720928:FKX720928 FBA720928:FBB720928 ERE720928:ERF720928 EHI720928:EHJ720928 DXM720928:DXN720928 DNQ720928:DNR720928 DDU720928:DDV720928 CTY720928:CTZ720928 CKC720928:CKD720928 CAG720928:CAH720928 BQK720928:BQL720928 BGO720928:BGP720928 AWS720928:AWT720928 AMW720928:AMX720928 ADA720928:ADB720928 TE720928:TF720928 JI720928:JJ720928 M720928:N720928 WVU655392:WVV655392 WLY655392:WLZ655392 WCC655392:WCD655392 VSG655392:VSH655392 VIK655392:VIL655392 UYO655392:UYP655392 UOS655392:UOT655392 UEW655392:UEX655392 TVA655392:TVB655392 TLE655392:TLF655392 TBI655392:TBJ655392 SRM655392:SRN655392 SHQ655392:SHR655392 RXU655392:RXV655392 RNY655392:RNZ655392 REC655392:RED655392 QUG655392:QUH655392 QKK655392:QKL655392 QAO655392:QAP655392 PQS655392:PQT655392 PGW655392:PGX655392 OXA655392:OXB655392 ONE655392:ONF655392 ODI655392:ODJ655392 NTM655392:NTN655392 NJQ655392:NJR655392 MZU655392:MZV655392 MPY655392:MPZ655392 MGC655392:MGD655392 LWG655392:LWH655392 LMK655392:LML655392 LCO655392:LCP655392 KSS655392:KST655392 KIW655392:KIX655392 JZA655392:JZB655392 JPE655392:JPF655392 JFI655392:JFJ655392 IVM655392:IVN655392 ILQ655392:ILR655392 IBU655392:IBV655392 HRY655392:HRZ655392 HIC655392:HID655392 GYG655392:GYH655392 GOK655392:GOL655392 GEO655392:GEP655392 FUS655392:FUT655392 FKW655392:FKX655392 FBA655392:FBB655392 ERE655392:ERF655392 EHI655392:EHJ655392 DXM655392:DXN655392 DNQ655392:DNR655392 DDU655392:DDV655392 CTY655392:CTZ655392 CKC655392:CKD655392 CAG655392:CAH655392 BQK655392:BQL655392 BGO655392:BGP655392 AWS655392:AWT655392 AMW655392:AMX655392 ADA655392:ADB655392 TE655392:TF655392 JI655392:JJ655392 M655392:N655392 WVU589856:WVV589856 WLY589856:WLZ589856 WCC589856:WCD589856 VSG589856:VSH589856 VIK589856:VIL589856 UYO589856:UYP589856 UOS589856:UOT589856 UEW589856:UEX589856 TVA589856:TVB589856 TLE589856:TLF589856 TBI589856:TBJ589856 SRM589856:SRN589856 SHQ589856:SHR589856 RXU589856:RXV589856 RNY589856:RNZ589856 REC589856:RED589856 QUG589856:QUH589856 QKK589856:QKL589856 QAO589856:QAP589856 PQS589856:PQT589856 PGW589856:PGX589856 OXA589856:OXB589856 ONE589856:ONF589856 ODI589856:ODJ589856 NTM589856:NTN589856 NJQ589856:NJR589856 MZU589856:MZV589856 MPY589856:MPZ589856 MGC589856:MGD589856 LWG589856:LWH589856 LMK589856:LML589856 LCO589856:LCP589856 KSS589856:KST589856 KIW589856:KIX589856 JZA589856:JZB589856 JPE589856:JPF589856 JFI589856:JFJ589856 IVM589856:IVN589856 ILQ589856:ILR589856 IBU589856:IBV589856 HRY589856:HRZ589856 HIC589856:HID589856 GYG589856:GYH589856 GOK589856:GOL589856 GEO589856:GEP589856 FUS589856:FUT589856 FKW589856:FKX589856 FBA589856:FBB589856 ERE589856:ERF589856 EHI589856:EHJ589856 DXM589856:DXN589856 DNQ589856:DNR589856 DDU589856:DDV589856 CTY589856:CTZ589856 CKC589856:CKD589856 CAG589856:CAH589856 BQK589856:BQL589856 BGO589856:BGP589856 AWS589856:AWT589856 AMW589856:AMX589856 ADA589856:ADB589856 TE589856:TF589856 JI589856:JJ589856 M589856:N589856 WVU524320:WVV524320 WLY524320:WLZ524320 WCC524320:WCD524320 VSG524320:VSH524320 VIK524320:VIL524320 UYO524320:UYP524320 UOS524320:UOT524320 UEW524320:UEX524320 TVA524320:TVB524320 TLE524320:TLF524320 TBI524320:TBJ524320 SRM524320:SRN524320 SHQ524320:SHR524320 RXU524320:RXV524320 RNY524320:RNZ524320 REC524320:RED524320 QUG524320:QUH524320 QKK524320:QKL524320 QAO524320:QAP524320 PQS524320:PQT524320 PGW524320:PGX524320 OXA524320:OXB524320 ONE524320:ONF524320 ODI524320:ODJ524320 NTM524320:NTN524320 NJQ524320:NJR524320 MZU524320:MZV524320 MPY524320:MPZ524320 MGC524320:MGD524320 LWG524320:LWH524320 LMK524320:LML524320 LCO524320:LCP524320 KSS524320:KST524320 KIW524320:KIX524320 JZA524320:JZB524320 JPE524320:JPF524320 JFI524320:JFJ524320 IVM524320:IVN524320 ILQ524320:ILR524320 IBU524320:IBV524320 HRY524320:HRZ524320 HIC524320:HID524320 GYG524320:GYH524320 GOK524320:GOL524320 GEO524320:GEP524320 FUS524320:FUT524320 FKW524320:FKX524320 FBA524320:FBB524320 ERE524320:ERF524320 EHI524320:EHJ524320 DXM524320:DXN524320 DNQ524320:DNR524320 DDU524320:DDV524320 CTY524320:CTZ524320 CKC524320:CKD524320 CAG524320:CAH524320 BQK524320:BQL524320 BGO524320:BGP524320 AWS524320:AWT524320 AMW524320:AMX524320 ADA524320:ADB524320 TE524320:TF524320 JI524320:JJ524320 M524320:N524320 WVU458784:WVV458784 WLY458784:WLZ458784 WCC458784:WCD458784 VSG458784:VSH458784 VIK458784:VIL458784 UYO458784:UYP458784 UOS458784:UOT458784 UEW458784:UEX458784 TVA458784:TVB458784 TLE458784:TLF458784 TBI458784:TBJ458784 SRM458784:SRN458784 SHQ458784:SHR458784 RXU458784:RXV458784 RNY458784:RNZ458784 REC458784:RED458784 QUG458784:QUH458784 QKK458784:QKL458784 QAO458784:QAP458784 PQS458784:PQT458784 PGW458784:PGX458784 OXA458784:OXB458784 ONE458784:ONF458784 ODI458784:ODJ458784 NTM458784:NTN458784 NJQ458784:NJR458784 MZU458784:MZV458784 MPY458784:MPZ458784 MGC458784:MGD458784 LWG458784:LWH458784 LMK458784:LML458784 LCO458784:LCP458784 KSS458784:KST458784 KIW458784:KIX458784 JZA458784:JZB458784 JPE458784:JPF458784 JFI458784:JFJ458784 IVM458784:IVN458784 ILQ458784:ILR458784 IBU458784:IBV458784 HRY458784:HRZ458784 HIC458784:HID458784 GYG458784:GYH458784 GOK458784:GOL458784 GEO458784:GEP458784 FUS458784:FUT458784 FKW458784:FKX458784 FBA458784:FBB458784 ERE458784:ERF458784 EHI458784:EHJ458784 DXM458784:DXN458784 DNQ458784:DNR458784 DDU458784:DDV458784 CTY458784:CTZ458784 CKC458784:CKD458784 CAG458784:CAH458784 BQK458784:BQL458784 BGO458784:BGP458784 AWS458784:AWT458784 AMW458784:AMX458784 ADA458784:ADB458784 TE458784:TF458784 JI458784:JJ458784 M458784:N458784 WVU393248:WVV393248 WLY393248:WLZ393248 WCC393248:WCD393248 VSG393248:VSH393248 VIK393248:VIL393248 UYO393248:UYP393248 UOS393248:UOT393248 UEW393248:UEX393248 TVA393248:TVB393248 TLE393248:TLF393248 TBI393248:TBJ393248 SRM393248:SRN393248 SHQ393248:SHR393248 RXU393248:RXV393248 RNY393248:RNZ393248 REC393248:RED393248 QUG393248:QUH393248 QKK393248:QKL393248 QAO393248:QAP393248 PQS393248:PQT393248 PGW393248:PGX393248 OXA393248:OXB393248 ONE393248:ONF393248 ODI393248:ODJ393248 NTM393248:NTN393248 NJQ393248:NJR393248 MZU393248:MZV393248 MPY393248:MPZ393248 MGC393248:MGD393248 LWG393248:LWH393248 LMK393248:LML393248 LCO393248:LCP393248 KSS393248:KST393248 KIW393248:KIX393248 JZA393248:JZB393248 JPE393248:JPF393248 JFI393248:JFJ393248 IVM393248:IVN393248 ILQ393248:ILR393248 IBU393248:IBV393248 HRY393248:HRZ393248 HIC393248:HID393248 GYG393248:GYH393248 GOK393248:GOL393248 GEO393248:GEP393248 FUS393248:FUT393248 FKW393248:FKX393248 FBA393248:FBB393248 ERE393248:ERF393248 EHI393248:EHJ393248 DXM393248:DXN393248 DNQ393248:DNR393248 DDU393248:DDV393248 CTY393248:CTZ393248 CKC393248:CKD393248 CAG393248:CAH393248 BQK393248:BQL393248 BGO393248:BGP393248 AWS393248:AWT393248 AMW393248:AMX393248 ADA393248:ADB393248 TE393248:TF393248 JI393248:JJ393248 M393248:N393248 WVU327712:WVV327712 WLY327712:WLZ327712 WCC327712:WCD327712 VSG327712:VSH327712 VIK327712:VIL327712 UYO327712:UYP327712 UOS327712:UOT327712 UEW327712:UEX327712 TVA327712:TVB327712 TLE327712:TLF327712 TBI327712:TBJ327712 SRM327712:SRN327712 SHQ327712:SHR327712 RXU327712:RXV327712 RNY327712:RNZ327712 REC327712:RED327712 QUG327712:QUH327712 QKK327712:QKL327712 QAO327712:QAP327712 PQS327712:PQT327712 PGW327712:PGX327712 OXA327712:OXB327712 ONE327712:ONF327712 ODI327712:ODJ327712 NTM327712:NTN327712 NJQ327712:NJR327712 MZU327712:MZV327712 MPY327712:MPZ327712 MGC327712:MGD327712 LWG327712:LWH327712 LMK327712:LML327712 LCO327712:LCP327712 KSS327712:KST327712 KIW327712:KIX327712 JZA327712:JZB327712 JPE327712:JPF327712 JFI327712:JFJ327712 IVM327712:IVN327712 ILQ327712:ILR327712 IBU327712:IBV327712 HRY327712:HRZ327712 HIC327712:HID327712 GYG327712:GYH327712 GOK327712:GOL327712 GEO327712:GEP327712 FUS327712:FUT327712 FKW327712:FKX327712 FBA327712:FBB327712 ERE327712:ERF327712 EHI327712:EHJ327712 DXM327712:DXN327712 DNQ327712:DNR327712 DDU327712:DDV327712 CTY327712:CTZ327712 CKC327712:CKD327712 CAG327712:CAH327712 BQK327712:BQL327712 BGO327712:BGP327712 AWS327712:AWT327712 AMW327712:AMX327712 ADA327712:ADB327712 TE327712:TF327712 JI327712:JJ327712 M327712:N327712 WVU262176:WVV262176 WLY262176:WLZ262176 WCC262176:WCD262176 VSG262176:VSH262176 VIK262176:VIL262176 UYO262176:UYP262176 UOS262176:UOT262176 UEW262176:UEX262176 TVA262176:TVB262176 TLE262176:TLF262176 TBI262176:TBJ262176 SRM262176:SRN262176 SHQ262176:SHR262176 RXU262176:RXV262176 RNY262176:RNZ262176 REC262176:RED262176 QUG262176:QUH262176 QKK262176:QKL262176 QAO262176:QAP262176 PQS262176:PQT262176 PGW262176:PGX262176 OXA262176:OXB262176 ONE262176:ONF262176 ODI262176:ODJ262176 NTM262176:NTN262176 NJQ262176:NJR262176 MZU262176:MZV262176 MPY262176:MPZ262176 MGC262176:MGD262176 LWG262176:LWH262176 LMK262176:LML262176 LCO262176:LCP262176 KSS262176:KST262176 KIW262176:KIX262176 JZA262176:JZB262176 JPE262176:JPF262176 JFI262176:JFJ262176 IVM262176:IVN262176 ILQ262176:ILR262176 IBU262176:IBV262176 HRY262176:HRZ262176 HIC262176:HID262176 GYG262176:GYH262176 GOK262176:GOL262176 GEO262176:GEP262176 FUS262176:FUT262176 FKW262176:FKX262176 FBA262176:FBB262176 ERE262176:ERF262176 EHI262176:EHJ262176 DXM262176:DXN262176 DNQ262176:DNR262176 DDU262176:DDV262176 CTY262176:CTZ262176 CKC262176:CKD262176 CAG262176:CAH262176 BQK262176:BQL262176 BGO262176:BGP262176 AWS262176:AWT262176 AMW262176:AMX262176 ADA262176:ADB262176 TE262176:TF262176 JI262176:JJ262176 M262176:N262176 WVU196640:WVV196640 WLY196640:WLZ196640 WCC196640:WCD196640 VSG196640:VSH196640 VIK196640:VIL196640 UYO196640:UYP196640 UOS196640:UOT196640 UEW196640:UEX196640 TVA196640:TVB196640 TLE196640:TLF196640 TBI196640:TBJ196640 SRM196640:SRN196640 SHQ196640:SHR196640 RXU196640:RXV196640 RNY196640:RNZ196640 REC196640:RED196640 QUG196640:QUH196640 QKK196640:QKL196640 QAO196640:QAP196640 PQS196640:PQT196640 PGW196640:PGX196640 OXA196640:OXB196640 ONE196640:ONF196640 ODI196640:ODJ196640 NTM196640:NTN196640 NJQ196640:NJR196640 MZU196640:MZV196640 MPY196640:MPZ196640 MGC196640:MGD196640 LWG196640:LWH196640 LMK196640:LML196640 LCO196640:LCP196640 KSS196640:KST196640 KIW196640:KIX196640 JZA196640:JZB196640 JPE196640:JPF196640 JFI196640:JFJ196640 IVM196640:IVN196640 ILQ196640:ILR196640 IBU196640:IBV196640 HRY196640:HRZ196640 HIC196640:HID196640 GYG196640:GYH196640 GOK196640:GOL196640 GEO196640:GEP196640 FUS196640:FUT196640 FKW196640:FKX196640 FBA196640:FBB196640 ERE196640:ERF196640 EHI196640:EHJ196640 DXM196640:DXN196640 DNQ196640:DNR196640 DDU196640:DDV196640 CTY196640:CTZ196640 CKC196640:CKD196640 CAG196640:CAH196640 BQK196640:BQL196640 BGO196640:BGP196640 AWS196640:AWT196640 AMW196640:AMX196640 ADA196640:ADB196640 TE196640:TF196640 JI196640:JJ196640 M196640:N196640 WVU131104:WVV131104 WLY131104:WLZ131104 WCC131104:WCD131104 VSG131104:VSH131104 VIK131104:VIL131104 UYO131104:UYP131104 UOS131104:UOT131104 UEW131104:UEX131104 TVA131104:TVB131104 TLE131104:TLF131104 TBI131104:TBJ131104 SRM131104:SRN131104 SHQ131104:SHR131104 RXU131104:RXV131104 RNY131104:RNZ131104 REC131104:RED131104 QUG131104:QUH131104 QKK131104:QKL131104 QAO131104:QAP131104 PQS131104:PQT131104 PGW131104:PGX131104 OXA131104:OXB131104 ONE131104:ONF131104 ODI131104:ODJ131104 NTM131104:NTN131104 NJQ131104:NJR131104 MZU131104:MZV131104 MPY131104:MPZ131104 MGC131104:MGD131104 LWG131104:LWH131104 LMK131104:LML131104 LCO131104:LCP131104 KSS131104:KST131104 KIW131104:KIX131104 JZA131104:JZB131104 JPE131104:JPF131104 JFI131104:JFJ131104 IVM131104:IVN131104 ILQ131104:ILR131104 IBU131104:IBV131104 HRY131104:HRZ131104 HIC131104:HID131104 GYG131104:GYH131104 GOK131104:GOL131104 GEO131104:GEP131104 FUS131104:FUT131104 FKW131104:FKX131104 FBA131104:FBB131104 ERE131104:ERF131104 EHI131104:EHJ131104 DXM131104:DXN131104 DNQ131104:DNR131104 DDU131104:DDV131104 CTY131104:CTZ131104 CKC131104:CKD131104 CAG131104:CAH131104 BQK131104:BQL131104 BGO131104:BGP131104 AWS131104:AWT131104 AMW131104:AMX131104 ADA131104:ADB131104 TE131104:TF131104 JI131104:JJ131104 M131104:N131104 WVU65568:WVV65568 WLY65568:WLZ65568 WCC65568:WCD65568 VSG65568:VSH65568 VIK65568:VIL65568 UYO65568:UYP65568 UOS65568:UOT65568 UEW65568:UEX65568 TVA65568:TVB65568 TLE65568:TLF65568 TBI65568:TBJ65568 SRM65568:SRN65568 SHQ65568:SHR65568 RXU65568:RXV65568 RNY65568:RNZ65568 REC65568:RED65568 QUG65568:QUH65568 QKK65568:QKL65568 QAO65568:QAP65568 PQS65568:PQT65568 PGW65568:PGX65568 OXA65568:OXB65568 ONE65568:ONF65568 ODI65568:ODJ65568 NTM65568:NTN65568 NJQ65568:NJR65568 MZU65568:MZV65568 MPY65568:MPZ65568 MGC65568:MGD65568 LWG65568:LWH65568 LMK65568:LML65568 LCO65568:LCP65568 KSS65568:KST65568 KIW65568:KIX65568 JZA65568:JZB65568 JPE65568:JPF65568 JFI65568:JFJ65568 IVM65568:IVN65568 ILQ65568:ILR65568 IBU65568:IBV65568 HRY65568:HRZ65568 HIC65568:HID65568 GYG65568:GYH65568 GOK65568:GOL65568 GEO65568:GEP65568 FUS65568:FUT65568 FKW65568:FKX65568 FBA65568:FBB65568 ERE65568:ERF65568 EHI65568:EHJ65568 DXM65568:DXN65568 DNQ65568:DNR65568 DDU65568:DDV65568 CTY65568:CTZ65568 CKC65568:CKD65568 CAG65568:CAH65568 BQK65568:BQL65568 BGO65568:BGP65568 AWS65568:AWT65568 AMW65568:AMX65568 ADA65568:ADB65568 TE65568:TF65568 JI65568:JJ65568 M65568:N65568 WVU3:WVV3 WLY3:WLZ3 WCC3:WCD3 VSG3:VSH3 VIK3:VIL3 UYO3:UYP3 UOS3:UOT3 UEW3:UEX3 TVA3:TVB3 TLE3:TLF3 TBI3:TBJ3 SRM3:SRN3 SHQ3:SHR3 RXU3:RXV3 RNY3:RNZ3 REC3:RED3 QUG3:QUH3 QKK3:QKL3 QAO3:QAP3 PQS3:PQT3 PGW3:PGX3 OXA3:OXB3 ONE3:ONF3 ODI3:ODJ3 NTM3:NTN3 NJQ3:NJR3 MZU3:MZV3 MPY3:MPZ3 MGC3:MGD3 LWG3:LWH3 LMK3:LML3 LCO3:LCP3 KSS3:KST3 KIW3:KIX3 JZA3:JZB3 JPE3:JPF3 JFI3:JFJ3 IVM3:IVN3 ILQ3:ILR3 IBU3:IBV3 HRY3:HRZ3 HIC3:HID3 GYG3:GYH3 GOK3:GOL3 GEO3:GEP3 FUS3:FUT3 FKW3:FKX3 FBA3:FBB3 ERE3:ERF3 EHI3:EHJ3 DXM3:DXN3 DNQ3:DNR3 DDU3:DDV3 CTY3:CTZ3 CKC3:CKD3 CAG3:CAH3 BQK3:BQL3 BGO3:BGP3 AWS3:AWT3 AMW3:AMX3 ADA3:ADB3 TE3:TF3 JI3:JJ3 WVU5:WVV5 WLY5:WLZ5 WCC5:WCD5 VSG5:VSH5 VIK5:VIL5 UYO5:UYP5 UOS5:UOT5 UEW5:UEX5 TVA5:TVB5 TLE5:TLF5 TBI5:TBJ5 SRM5:SRN5 SHQ5:SHR5 RXU5:RXV5 RNY5:RNZ5 REC5:RED5 QUG5:QUH5 QKK5:QKL5 QAO5:QAP5 PQS5:PQT5 PGW5:PGX5 OXA5:OXB5 ONE5:ONF5 ODI5:ODJ5 NTM5:NTN5 NJQ5:NJR5 MZU5:MZV5 MPY5:MPZ5 MGC5:MGD5 LWG5:LWH5 LMK5:LML5 LCO5:LCP5 KSS5:KST5 KIW5:KIX5 JZA5:JZB5 JPE5:JPF5 JFI5:JFJ5 IVM5:IVN5 ILQ5:ILR5 IBU5:IBV5 HRY5:HRZ5 HIC5:HID5 GYG5:GYH5 GOK5:GOL5 GEO5:GEP5 FUS5:FUT5 FKW5:FKX5 FBA5:FBB5 ERE5:ERF5 EHI5:EHJ5 DXM5:DXN5 DNQ5:DNR5 DDU5:DDV5 CTY5:CTZ5 CKC5:CKD5 CAG5:CAH5 BQK5:BQL5 BGO5:BGP5 AWS5:AWT5 AMW5:AMX5 ADA5:ADB5 TE5:TF5" xr:uid="{00000000-0002-0000-0100-000001000000}">
      <formula1>$R$8:$R$17</formula1>
    </dataValidation>
  </dataValidations>
  <hyperlinks>
    <hyperlink ref="E100:K100" r:id="rId1" display="Q:\Enforcement\Monthly Delinquency Reports\Compliance Reports" xr:uid="{00000000-0004-0000-0100-000000000000}"/>
  </hyperlinks>
  <pageMargins left="0.7" right="0.7" top="0.75" bottom="0.75" header="0.3" footer="0.3"/>
  <pageSetup scale="68" fitToHeight="0" orientation="portrait" r:id="rId2"/>
  <headerFooter>
    <oddFooter>&amp;R&amp;8Last Updated June 2025</oddFooter>
  </headerFooter>
  <ignoredErrors>
    <ignoredError sqref="C3:H7 I5:L7"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4000000}">
          <x14:formula1>
            <xm:f>'Data Validation'!$C$2:$C$15</xm:f>
          </x14:formula1>
          <xm:sqref>M3:N3</xm:sqref>
        </x14:dataValidation>
        <x14:dataValidation type="list" allowBlank="1" showInputMessage="1" xr:uid="{4450F1BA-943A-4DB7-9256-D29EC5BF0AC9}">
          <x14:formula1>
            <xm:f>'Data Validation'!$A$2:$A$11</xm:f>
          </x14:formula1>
          <xm:sqref>L9:O9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5B8EA"/>
    <pageSetUpPr fitToPage="1"/>
  </sheetPr>
  <dimension ref="A1:BD148"/>
  <sheetViews>
    <sheetView zoomScaleNormal="100" workbookViewId="0">
      <selection activeCell="H10" sqref="H10:K10"/>
    </sheetView>
  </sheetViews>
  <sheetFormatPr defaultColWidth="9.140625" defaultRowHeight="12.75"/>
  <cols>
    <col min="1" max="6" width="13.7109375" style="73" customWidth="1"/>
    <col min="7" max="7" width="13.7109375" style="73" bestFit="1" customWidth="1"/>
    <col min="8" max="8" width="10.5703125" style="73" customWidth="1"/>
    <col min="9" max="10" width="10.7109375" style="73" customWidth="1"/>
    <col min="11" max="11" width="9.5703125" style="73" hidden="1" customWidth="1"/>
    <col min="12" max="12" width="8.140625" style="73" hidden="1" customWidth="1"/>
    <col min="13" max="13" width="10.7109375" style="73" customWidth="1"/>
    <col min="14" max="14" width="8.140625" style="73" customWidth="1"/>
    <col min="15" max="15" width="10.7109375" style="73" customWidth="1"/>
    <col min="16" max="16" width="14" style="73" customWidth="1"/>
    <col min="17" max="18" width="13.42578125" style="73" customWidth="1"/>
    <col min="19" max="19" width="9.42578125" style="73" customWidth="1"/>
    <col min="20" max="20" width="10.7109375" style="73" customWidth="1"/>
    <col min="21" max="26" width="6.7109375" style="73" customWidth="1"/>
    <col min="27" max="28" width="11" style="73" customWidth="1"/>
    <col min="29" max="29" width="12.140625" style="120" hidden="1" customWidth="1"/>
    <col min="30" max="30" width="0" style="120" hidden="1" customWidth="1"/>
    <col min="31" max="31" width="12.42578125" style="120" hidden="1" customWidth="1"/>
    <col min="32" max="32" width="18.42578125" style="120" hidden="1" customWidth="1"/>
    <col min="33" max="33" width="0" style="120" hidden="1" customWidth="1"/>
    <col min="34" max="39" width="8.7109375" style="120" hidden="1" customWidth="1"/>
    <col min="40" max="52" width="9.140625" style="120" hidden="1" customWidth="1"/>
    <col min="53" max="53" width="10.7109375" style="120" hidden="1" customWidth="1"/>
    <col min="54" max="54" width="6.28515625" style="120" hidden="1" customWidth="1"/>
    <col min="55" max="55" width="4.42578125" style="73" customWidth="1"/>
    <col min="56" max="57" width="9.140625" style="73"/>
    <col min="58" max="58" width="14.5703125" style="73" customWidth="1"/>
    <col min="59" max="16384" width="9.140625" style="73"/>
  </cols>
  <sheetData>
    <row r="1" spans="1:54" s="1224" customFormat="1" ht="15" customHeight="1">
      <c r="A1" s="1455" t="s">
        <v>1895</v>
      </c>
      <c r="B1" s="1455"/>
      <c r="C1" s="1455"/>
      <c r="D1" s="1455"/>
      <c r="E1" s="1455"/>
      <c r="F1" s="1455"/>
      <c r="G1" s="1455"/>
      <c r="H1" s="1455"/>
      <c r="I1" s="1455"/>
      <c r="J1" s="1455"/>
      <c r="K1" s="1455"/>
      <c r="L1" s="1455"/>
      <c r="M1" s="1455"/>
      <c r="N1" s="1455"/>
      <c r="O1" s="1455"/>
      <c r="P1" s="1455"/>
    </row>
    <row r="2" spans="1:54" s="1224" customFormat="1" ht="15" customHeight="1">
      <c r="A2" s="1455"/>
      <c r="B2" s="1455"/>
      <c r="C2" s="1455"/>
      <c r="D2" s="1455"/>
      <c r="E2" s="1455"/>
      <c r="F2" s="1455"/>
      <c r="G2" s="1455"/>
      <c r="H2" s="1455"/>
      <c r="I2" s="1455"/>
      <c r="J2" s="1455"/>
      <c r="K2" s="1455"/>
      <c r="L2" s="1455"/>
      <c r="M2" s="1455"/>
      <c r="N2" s="1455"/>
      <c r="O2" s="1455"/>
      <c r="P2" s="1455"/>
    </row>
    <row r="3" spans="1:54" ht="23.25" customHeight="1">
      <c r="A3" s="1246" t="s">
        <v>1232</v>
      </c>
      <c r="C3" s="1456" t="str">
        <f>IF('Rent Request'!H18="","",'Rent Request'!H18)</f>
        <v/>
      </c>
      <c r="D3" s="1456"/>
      <c r="E3" s="1456"/>
      <c r="F3" s="1456"/>
      <c r="G3" s="1456"/>
      <c r="H3" s="1240"/>
      <c r="I3" s="1240"/>
      <c r="J3" s="1240"/>
      <c r="K3" s="1240"/>
      <c r="L3" s="1240"/>
      <c r="M3" s="1240"/>
      <c r="N3" s="1457"/>
      <c r="O3" s="1457"/>
      <c r="P3" s="1457"/>
      <c r="Q3" s="94"/>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row>
    <row r="4" spans="1:54" ht="15.6" customHeight="1">
      <c r="A4" s="1458" t="s">
        <v>1894</v>
      </c>
      <c r="B4" s="1458"/>
      <c r="C4" s="1308" t="str">
        <f>IF('Rent Request'!$H$10="","",'Rent Request'!$H$10)</f>
        <v/>
      </c>
      <c r="D4" s="1301" t="str">
        <f>IF('Rent Request'!$P$10="","",'Rent Request'!$P$10)</f>
        <v/>
      </c>
      <c r="F4" s="1309" t="str">
        <f>IF('Rent Request'!$H$12="","",'Rent Request'!$H$12)</f>
        <v/>
      </c>
      <c r="G4" s="1302" t="str">
        <f>IF('Rent Request'!$P$12="","",'Rent Request'!$P$12)</f>
        <v/>
      </c>
      <c r="H4" s="1240"/>
      <c r="I4" s="1240"/>
      <c r="J4" s="1240"/>
      <c r="K4" s="1240"/>
      <c r="L4" s="1240"/>
      <c r="M4" s="1240"/>
      <c r="N4" s="1457"/>
      <c r="O4" s="1457"/>
      <c r="P4" s="1457"/>
      <c r="Q4" s="94"/>
      <c r="R4" s="225"/>
      <c r="S4" s="225"/>
      <c r="T4" s="225"/>
      <c r="U4" s="225"/>
      <c r="V4" s="225"/>
      <c r="W4" s="225"/>
      <c r="X4" s="225"/>
      <c r="Y4" s="225"/>
      <c r="Z4" s="225"/>
      <c r="AA4" s="225"/>
      <c r="AB4" s="225"/>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row>
    <row r="5" spans="1:54" ht="15.6" customHeight="1">
      <c r="A5" s="1459"/>
      <c r="B5" s="1459"/>
      <c r="C5" s="1309" t="str">
        <f>IF('Rent Request'!$H$14="","",'Rent Request'!$H$14)</f>
        <v/>
      </c>
      <c r="D5" s="1245" t="str">
        <f>IF('Rent Request'!$P$14="","",'Rent Request'!$P$14)</f>
        <v/>
      </c>
      <c r="F5" s="1309" t="str">
        <f>IF('Rent Request'!$H$16="","",'Rent Request'!$H$16)</f>
        <v/>
      </c>
      <c r="G5" s="1303" t="str">
        <f>IF('Rent Request'!$P$16="","",'Rent Request'!$P$16)</f>
        <v/>
      </c>
      <c r="H5" s="1242"/>
      <c r="K5" s="1241"/>
      <c r="L5" s="1241"/>
      <c r="M5" s="1240"/>
      <c r="N5" s="1457"/>
      <c r="O5" s="1457"/>
      <c r="P5" s="1457"/>
      <c r="Q5" s="94"/>
      <c r="R5" s="1433"/>
      <c r="S5" s="1434"/>
      <c r="T5" s="1434"/>
      <c r="U5" s="1434"/>
      <c r="V5" s="1434"/>
      <c r="W5" s="1434"/>
      <c r="X5" s="1434"/>
      <c r="Y5" s="1434"/>
      <c r="Z5" s="1434"/>
      <c r="AA5" s="1434"/>
      <c r="AB5" s="1434"/>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row>
    <row r="6" spans="1:54" ht="45" customHeight="1">
      <c r="A6" s="1435" t="s">
        <v>1896</v>
      </c>
      <c r="B6" s="1436"/>
      <c r="C6" s="1436"/>
      <c r="D6" s="1436"/>
      <c r="E6" s="1436"/>
      <c r="F6" s="1436"/>
      <c r="G6" s="1436"/>
      <c r="H6" s="1436"/>
      <c r="I6" s="1436"/>
      <c r="J6" s="1436"/>
      <c r="K6" s="1436"/>
      <c r="L6" s="1436"/>
      <c r="M6" s="1436"/>
      <c r="N6" s="1436"/>
      <c r="O6" s="1436"/>
      <c r="P6" s="1437"/>
      <c r="Q6" s="224"/>
      <c r="R6" s="1305"/>
      <c r="S6" s="1305"/>
      <c r="T6" s="1306"/>
      <c r="U6" s="1305"/>
      <c r="V6" s="1305"/>
      <c r="W6" s="1305"/>
      <c r="X6" s="1305"/>
      <c r="Y6" s="1305"/>
      <c r="Z6" s="1305"/>
      <c r="AA6" s="1452"/>
      <c r="AB6" s="1452"/>
      <c r="AC6" s="1267" t="s">
        <v>1234</v>
      </c>
      <c r="AD6" s="75" t="s">
        <v>1235</v>
      </c>
      <c r="AE6" s="76" t="s">
        <v>1236</v>
      </c>
      <c r="AF6" s="77"/>
      <c r="AG6" s="1462"/>
      <c r="AH6" s="1463"/>
      <c r="AI6" s="1463"/>
      <c r="AJ6" s="1463"/>
      <c r="AK6" s="1463"/>
      <c r="AL6" s="1463"/>
      <c r="AM6" s="1463"/>
      <c r="AN6" s="1463"/>
      <c r="AO6" s="1463"/>
      <c r="AP6" s="1463"/>
      <c r="AQ6" s="1463"/>
      <c r="AR6" s="1463"/>
      <c r="AS6" s="1463"/>
      <c r="AT6" s="1463"/>
      <c r="AU6" s="1463"/>
      <c r="AV6" s="1463"/>
      <c r="AW6" s="1463"/>
      <c r="AX6" s="1463"/>
      <c r="AY6" s="1463"/>
      <c r="AZ6" s="1464"/>
      <c r="BA6" s="78"/>
      <c r="BB6" s="79"/>
    </row>
    <row r="7" spans="1:54" ht="12.75" customHeight="1">
      <c r="A7" s="872"/>
      <c r="B7" s="1438" t="s">
        <v>1864</v>
      </c>
      <c r="C7" s="1439"/>
      <c r="D7" s="1440"/>
      <c r="E7" s="1234"/>
      <c r="F7" s="1235"/>
      <c r="G7" s="1235"/>
      <c r="H7" s="1235"/>
      <c r="I7" s="1235"/>
      <c r="J7" s="1235"/>
      <c r="K7" s="1235"/>
      <c r="L7" s="1235"/>
      <c r="M7" s="1235"/>
      <c r="N7" s="1235"/>
      <c r="O7" s="1235"/>
      <c r="P7" s="1235"/>
      <c r="Q7" s="224"/>
      <c r="R7" s="1465" t="s">
        <v>1233</v>
      </c>
      <c r="S7" s="1466"/>
      <c r="T7" s="1466"/>
      <c r="U7" s="1466"/>
      <c r="V7" s="1466"/>
      <c r="W7" s="1466"/>
      <c r="X7" s="1466"/>
      <c r="Y7" s="1466"/>
      <c r="Z7" s="1466"/>
      <c r="AA7" s="1466"/>
      <c r="AB7" s="1467"/>
      <c r="AC7" s="870"/>
      <c r="AD7" s="871"/>
      <c r="AE7" s="870"/>
      <c r="AF7" s="77"/>
      <c r="AG7" s="860"/>
      <c r="AH7" s="860"/>
      <c r="AI7" s="860"/>
      <c r="AJ7" s="860"/>
      <c r="AK7" s="860"/>
      <c r="AL7" s="860"/>
      <c r="AM7" s="860"/>
      <c r="AN7" s="860"/>
      <c r="AO7" s="860"/>
      <c r="AP7" s="860"/>
      <c r="AQ7" s="860"/>
      <c r="AR7" s="860"/>
      <c r="AS7" s="860"/>
      <c r="AT7" s="860"/>
      <c r="AU7" s="860"/>
      <c r="AV7" s="860"/>
      <c r="AW7" s="860"/>
      <c r="AX7" s="860"/>
      <c r="AY7" s="860"/>
      <c r="AZ7" s="860"/>
      <c r="BA7" s="78"/>
      <c r="BB7" s="79"/>
    </row>
    <row r="8" spans="1:54" ht="51.75" customHeight="1" thickBot="1">
      <c r="A8" s="1256" t="s">
        <v>1880</v>
      </c>
      <c r="B8" s="1257" t="s">
        <v>1865</v>
      </c>
      <c r="C8" s="1257" t="s">
        <v>1310</v>
      </c>
      <c r="D8" s="1257" t="s">
        <v>6</v>
      </c>
      <c r="E8" s="1258" t="s">
        <v>1237</v>
      </c>
      <c r="F8" s="1258" t="s">
        <v>1881</v>
      </c>
      <c r="G8" s="1243" t="s">
        <v>1871</v>
      </c>
      <c r="H8" s="1243" t="s">
        <v>1890</v>
      </c>
      <c r="I8" s="1243" t="s">
        <v>1234</v>
      </c>
      <c r="J8" s="1243" t="s">
        <v>1235</v>
      </c>
      <c r="K8" s="1243" t="s">
        <v>1238</v>
      </c>
      <c r="L8" s="1243" t="s">
        <v>1239</v>
      </c>
      <c r="M8" s="1243" t="s">
        <v>1240</v>
      </c>
      <c r="N8" s="1243" t="s">
        <v>1241</v>
      </c>
      <c r="O8" s="1243" t="s">
        <v>1891</v>
      </c>
      <c r="P8" s="1266" t="s">
        <v>1892</v>
      </c>
      <c r="R8" s="60" t="s">
        <v>1198</v>
      </c>
      <c r="S8" s="60" t="s">
        <v>1199</v>
      </c>
      <c r="T8" s="61" t="s">
        <v>1200</v>
      </c>
      <c r="U8" s="60">
        <v>0</v>
      </c>
      <c r="V8" s="60">
        <v>1</v>
      </c>
      <c r="W8" s="60">
        <v>2</v>
      </c>
      <c r="X8" s="60">
        <v>3</v>
      </c>
      <c r="Y8" s="60">
        <v>4</v>
      </c>
      <c r="Z8" s="60">
        <v>5</v>
      </c>
      <c r="AA8" s="1453" t="s">
        <v>1207</v>
      </c>
      <c r="AB8" s="1454"/>
      <c r="AC8" s="82"/>
      <c r="AD8" s="83"/>
      <c r="AE8" s="83"/>
      <c r="AF8" s="77"/>
      <c r="AG8" s="82"/>
      <c r="AH8" s="83"/>
      <c r="AI8" s="83"/>
      <c r="AJ8" s="83"/>
      <c r="AK8" s="83"/>
      <c r="AL8" s="83"/>
      <c r="AM8" s="83"/>
      <c r="AN8" s="83"/>
      <c r="AO8" s="83"/>
      <c r="AP8" s="83"/>
      <c r="AQ8" s="83"/>
      <c r="AR8" s="83"/>
      <c r="AS8" s="83"/>
      <c r="AT8" s="83"/>
      <c r="AU8" s="83"/>
      <c r="AV8" s="83"/>
      <c r="AW8" s="83"/>
      <c r="AX8" s="83"/>
      <c r="AY8" s="83"/>
      <c r="AZ8" s="83"/>
      <c r="BA8" s="84" t="e">
        <f>(AG8*#REF!+AH8*#REF!+AI8*#REF!+AJ8*#REF!+AK8*#REF!+AL8*#REF!+AM8*#REF!+AN8*#REF!+AO8*#REF!+AP8*#REF!+AQ8*#REF!+AR8*#REF!+AS8*#REF!+AT8*#REF!+AU8*#REF!+AV8*#REF!+AW8*#REF!+AX8*#REF!+AY8*#REF!+AZ8*#REF!)</f>
        <v>#REF!</v>
      </c>
      <c r="BB8" s="85" t="e">
        <f t="shared" ref="BB8:BB28" si="0">BA8*AE8</f>
        <v>#REF!</v>
      </c>
    </row>
    <row r="9" spans="1:54" ht="15" customHeight="1">
      <c r="A9" s="63">
        <f>'Exhibit 3 (Rent Schedule)'!A9</f>
        <v>0</v>
      </c>
      <c r="B9" s="63">
        <f>'Exhibit 3 (Rent Schedule)'!B9</f>
        <v>0</v>
      </c>
      <c r="C9" s="63">
        <f>'Exhibit 3 (Rent Schedule)'!C9</f>
        <v>0</v>
      </c>
      <c r="D9" s="63">
        <f>'Exhibit 3 (Rent Schedule)'!D9</f>
        <v>0</v>
      </c>
      <c r="E9" s="63">
        <f>'Exhibit 3 (Rent Schedule)'!E9</f>
        <v>0</v>
      </c>
      <c r="F9" s="63">
        <f>'Exhibit 3 (Rent Schedule)'!F9</f>
        <v>0</v>
      </c>
      <c r="G9" s="63">
        <f>'Exhibit 3 (Rent Schedule)'!G9</f>
        <v>0</v>
      </c>
      <c r="H9" s="1261">
        <f>'Exhibit 3 (Rent Schedule)'!H9</f>
        <v>0</v>
      </c>
      <c r="I9" s="1261">
        <f>'Exhibit 3 (Rent Schedule)'!I9</f>
        <v>0</v>
      </c>
      <c r="J9" s="1313">
        <f>'Exhibit 3 (Rent Schedule)'!J9</f>
        <v>0</v>
      </c>
      <c r="K9" s="1261">
        <f>'Exhibit 3 (Rent Schedule)'!K9</f>
        <v>0</v>
      </c>
      <c r="L9" s="1261">
        <f>'Exhibit 3 (Rent Schedule)'!L9</f>
        <v>0</v>
      </c>
      <c r="M9" s="1261">
        <f>'Exhibit 3 (Rent Schedule)'!M9</f>
        <v>0</v>
      </c>
      <c r="N9" s="1261" t="str">
        <f>'Exhibit 3 (Rent Schedule)'!N9</f>
        <v/>
      </c>
      <c r="O9" s="1261">
        <f>'Exhibit 3 (Rent Schedule)'!O9</f>
        <v>0</v>
      </c>
      <c r="P9" s="1265">
        <f>O9*H9</f>
        <v>0</v>
      </c>
      <c r="R9" s="62" t="s">
        <v>1208</v>
      </c>
      <c r="S9" s="63" t="str">
        <f>IF('Exhibit 1 (UA)'!$D$15="","",'Exhibit 1 (UA)'!$D$15)</f>
        <v/>
      </c>
      <c r="T9" s="63" t="str">
        <f>IF('Exhibit 1 (UA)'!$E$15="","",'Exhibit 1 (UA)'!$E$15)</f>
        <v/>
      </c>
      <c r="U9" s="63" t="str">
        <f>IF('Exhibit 1 (UA)'!$F$15="","",'Exhibit 1 (UA)'!$F$15)</f>
        <v/>
      </c>
      <c r="V9" s="63" t="str">
        <f>IF('Exhibit 1 (UA)'!$G$15="","",'Exhibit 1 (UA)'!$G$15)</f>
        <v/>
      </c>
      <c r="W9" s="63" t="str">
        <f>IF('Exhibit 1 (UA)'!$H$15="","",'Exhibit 1 (UA)'!$H$15)</f>
        <v/>
      </c>
      <c r="X9" s="63" t="str">
        <f>IF('Exhibit 1 (UA)'!$I$15="","",'Exhibit 1 (UA)'!$I$15)</f>
        <v/>
      </c>
      <c r="Y9" s="63" t="str">
        <f>IF('Exhibit 1 (UA)'!$J$15="","",'Exhibit 1 (UA)'!$J$15)</f>
        <v/>
      </c>
      <c r="Z9" s="63" t="str">
        <f>IF('Exhibit 1 (UA)'!$K$15="","",'Exhibit 1 (UA)'!$K$15)</f>
        <v/>
      </c>
      <c r="AA9" s="1450" t="str">
        <f>IF('Exhibit 1 (UA)'!L15="","",'Exhibit 1 (UA)'!L15)</f>
        <v/>
      </c>
      <c r="AB9" s="1451"/>
      <c r="AC9" s="82"/>
      <c r="AD9" s="83"/>
      <c r="AE9" s="83"/>
      <c r="AF9" s="77"/>
      <c r="AG9" s="82"/>
      <c r="AH9" s="83"/>
      <c r="AI9" s="83"/>
      <c r="AJ9" s="83"/>
      <c r="AK9" s="83"/>
      <c r="AL9" s="83"/>
      <c r="AM9" s="83"/>
      <c r="AN9" s="83"/>
      <c r="AO9" s="83"/>
      <c r="AP9" s="83"/>
      <c r="AQ9" s="83"/>
      <c r="AR9" s="83"/>
      <c r="AS9" s="83"/>
      <c r="AT9" s="83"/>
      <c r="AU9" s="83"/>
      <c r="AV9" s="83"/>
      <c r="AW9" s="83"/>
      <c r="AX9" s="83"/>
      <c r="AY9" s="83"/>
      <c r="AZ9" s="83"/>
      <c r="BA9" s="84" t="e">
        <f>(AG9*#REF!+AH9*#REF!+AI9*#REF!+AJ9*#REF!+AK9*#REF!+AL9*#REF!+AM9*#REF!+AN9*#REF!+AO9*#REF!+AP9*#REF!+AQ9*#REF!+AR9*#REF!+AS9*#REF!+AT9*#REF!+AU9*#REF!+AV9*#REF!+AW9*#REF!+AX9*#REF!+AY9*#REF!+AZ9*#REF!)</f>
        <v>#REF!</v>
      </c>
      <c r="BB9" s="85" t="e">
        <f t="shared" si="0"/>
        <v>#REF!</v>
      </c>
    </row>
    <row r="10" spans="1:54" ht="12.75" customHeight="1">
      <c r="A10" s="63">
        <f>'Exhibit 3 (Rent Schedule)'!A10</f>
        <v>0</v>
      </c>
      <c r="B10" s="63">
        <f>'Exhibit 3 (Rent Schedule)'!B10</f>
        <v>0</v>
      </c>
      <c r="C10" s="63">
        <f>'Exhibit 3 (Rent Schedule)'!C10</f>
        <v>0</v>
      </c>
      <c r="D10" s="63">
        <f>'Exhibit 3 (Rent Schedule)'!D10</f>
        <v>0</v>
      </c>
      <c r="E10" s="63">
        <f>'Exhibit 3 (Rent Schedule)'!E10</f>
        <v>0</v>
      </c>
      <c r="F10" s="63">
        <f>'Exhibit 3 (Rent Schedule)'!F10</f>
        <v>0</v>
      </c>
      <c r="G10" s="63">
        <f>'Exhibit 3 (Rent Schedule)'!G10</f>
        <v>0</v>
      </c>
      <c r="H10" s="1261">
        <f>'Exhibit 3 (Rent Schedule)'!H10</f>
        <v>0</v>
      </c>
      <c r="I10" s="1261">
        <f>'Exhibit 3 (Rent Schedule)'!I10</f>
        <v>0</v>
      </c>
      <c r="J10" s="1313">
        <f>'Exhibit 3 (Rent Schedule)'!J10</f>
        <v>0</v>
      </c>
      <c r="K10" s="1261">
        <f>'Exhibit 3 (Rent Schedule)'!K10</f>
        <v>0</v>
      </c>
      <c r="L10" s="1261">
        <f>'Exhibit 3 (Rent Schedule)'!L10</f>
        <v>0</v>
      </c>
      <c r="M10" s="1261">
        <f>'Exhibit 3 (Rent Schedule)'!M10</f>
        <v>0</v>
      </c>
      <c r="N10" s="1261" t="str">
        <f>'Exhibit 3 (Rent Schedule)'!N10</f>
        <v/>
      </c>
      <c r="O10" s="1261">
        <f>'Exhibit 3 (Rent Schedule)'!O10</f>
        <v>0</v>
      </c>
      <c r="P10" s="1265">
        <f>O10*H10</f>
        <v>0</v>
      </c>
      <c r="R10" s="62" t="s">
        <v>1211</v>
      </c>
      <c r="S10" s="63" t="str">
        <f>IF('Exhibit 1 (UA)'!$D$16="","",'Exhibit 1 (UA)'!$D$16)</f>
        <v/>
      </c>
      <c r="T10" s="63" t="str">
        <f>IF('Exhibit 1 (UA)'!$E$16="","",'Exhibit 1 (UA)'!$E$16)</f>
        <v/>
      </c>
      <c r="U10" s="63" t="str">
        <f>IF('Exhibit 1 (UA)'!$F$16="","",'Exhibit 1 (UA)'!$F$16)</f>
        <v/>
      </c>
      <c r="V10" s="63" t="str">
        <f>IF('Exhibit 1 (UA)'!$G$16="","",'Exhibit 1 (UA)'!$G$16)</f>
        <v/>
      </c>
      <c r="W10" s="63" t="str">
        <f>IF('Exhibit 1 (UA)'!$H$16="","",'Exhibit 1 (UA)'!$H$16)</f>
        <v/>
      </c>
      <c r="X10" s="63" t="str">
        <f>IF('Exhibit 1 (UA)'!$I$16="","",'Exhibit 1 (UA)'!$I$16)</f>
        <v/>
      </c>
      <c r="Y10" s="63" t="str">
        <f>IF('Exhibit 1 (UA)'!$J$16="","",'Exhibit 1 (UA)'!$J$16)</f>
        <v/>
      </c>
      <c r="Z10" s="63" t="str">
        <f>IF('Exhibit 1 (UA)'!$K16="","",'Exhibit 1 (UA)'!$K$16)</f>
        <v/>
      </c>
      <c r="AA10" s="1450" t="str">
        <f>IF('Exhibit 1 (UA)'!L16="","",'Exhibit 1 (UA)'!L16)</f>
        <v/>
      </c>
      <c r="AB10" s="1451"/>
      <c r="AC10" s="82"/>
      <c r="AD10" s="83"/>
      <c r="AE10" s="83"/>
      <c r="AF10" s="77"/>
      <c r="AG10" s="82"/>
      <c r="AH10" s="83"/>
      <c r="AI10" s="83"/>
      <c r="AJ10" s="83"/>
      <c r="AK10" s="83"/>
      <c r="AL10" s="83"/>
      <c r="AM10" s="83"/>
      <c r="AN10" s="83"/>
      <c r="AO10" s="83"/>
      <c r="AP10" s="83"/>
      <c r="AQ10" s="83"/>
      <c r="AR10" s="83"/>
      <c r="AS10" s="83"/>
      <c r="AT10" s="83"/>
      <c r="AU10" s="83"/>
      <c r="AV10" s="83"/>
      <c r="AW10" s="83"/>
      <c r="AX10" s="83"/>
      <c r="AY10" s="83"/>
      <c r="AZ10" s="83"/>
      <c r="BA10" s="84" t="e">
        <f>(AG10*#REF!+AH10*#REF!+AI10*#REF!+AJ10*#REF!+AK10*#REF!+AL10*#REF!+AM10*#REF!+AN10*#REF!+AO10*#REF!+AP10*#REF!+AQ10*#REF!+AR10*#REF!+AS10*#REF!+AT10*#REF!+AU10*#REF!+AV10*#REF!+AW10*#REF!+AX10*#REF!+AY10*#REF!+AZ10*#REF!)</f>
        <v>#REF!</v>
      </c>
      <c r="BB10" s="85" t="e">
        <f t="shared" si="0"/>
        <v>#REF!</v>
      </c>
    </row>
    <row r="11" spans="1:54" ht="15" customHeight="1">
      <c r="A11" s="63">
        <f>'Exhibit 3 (Rent Schedule)'!A11</f>
        <v>0</v>
      </c>
      <c r="B11" s="63">
        <f>'Exhibit 3 (Rent Schedule)'!B11</f>
        <v>0</v>
      </c>
      <c r="C11" s="63">
        <f>'Exhibit 3 (Rent Schedule)'!C11</f>
        <v>0</v>
      </c>
      <c r="D11" s="63">
        <f>'Exhibit 3 (Rent Schedule)'!D11</f>
        <v>0</v>
      </c>
      <c r="E11" s="63">
        <f>'Exhibit 3 (Rent Schedule)'!E11</f>
        <v>0</v>
      </c>
      <c r="F11" s="63">
        <f>'Exhibit 3 (Rent Schedule)'!F11</f>
        <v>0</v>
      </c>
      <c r="G11" s="63">
        <f>'Exhibit 3 (Rent Schedule)'!G11</f>
        <v>0</v>
      </c>
      <c r="H11" s="1261">
        <f>'Exhibit 3 (Rent Schedule)'!H11</f>
        <v>0</v>
      </c>
      <c r="I11" s="1261">
        <f>'Exhibit 3 (Rent Schedule)'!I11</f>
        <v>0</v>
      </c>
      <c r="J11" s="1313">
        <f>'Exhibit 3 (Rent Schedule)'!J11</f>
        <v>0</v>
      </c>
      <c r="K11" s="1261">
        <f>'Exhibit 3 (Rent Schedule)'!K11</f>
        <v>0</v>
      </c>
      <c r="L11" s="1261">
        <f>'Exhibit 3 (Rent Schedule)'!L11</f>
        <v>0</v>
      </c>
      <c r="M11" s="1261">
        <f>'Exhibit 3 (Rent Schedule)'!M11</f>
        <v>0</v>
      </c>
      <c r="N11" s="1261" t="str">
        <f>'Exhibit 3 (Rent Schedule)'!N11</f>
        <v/>
      </c>
      <c r="O11" s="1261">
        <f>'Exhibit 3 (Rent Schedule)'!O11</f>
        <v>0</v>
      </c>
      <c r="P11" s="1265">
        <f t="shared" ref="P11:P55" si="1">O11*H11</f>
        <v>0</v>
      </c>
      <c r="R11" s="62" t="s">
        <v>1214</v>
      </c>
      <c r="S11" s="63" t="str">
        <f>IF('Exhibit 1 (UA)'!$D$17="","",'Exhibit 1 (UA)'!$D$17)</f>
        <v/>
      </c>
      <c r="T11" s="63" t="str">
        <f>IF('Exhibit 1 (UA)'!$E$17="","",'Exhibit 1 (UA)'!$E$17)</f>
        <v/>
      </c>
      <c r="U11" s="63" t="str">
        <f>IF('Exhibit 1 (UA)'!$F$17="","",'Exhibit 1 (UA)'!$F$17)</f>
        <v/>
      </c>
      <c r="V11" s="63" t="str">
        <f>IF('Exhibit 1 (UA)'!$G$17="","",'Exhibit 1 (UA)'!$G$17)</f>
        <v/>
      </c>
      <c r="W11" s="63" t="str">
        <f>IF('Exhibit 1 (UA)'!$H$17="","",'Exhibit 1 (UA)'!$H$17)</f>
        <v/>
      </c>
      <c r="X11" s="63" t="str">
        <f>IF('Exhibit 1 (UA)'!$I$17="","",'Exhibit 1 (UA)'!$I$17)</f>
        <v/>
      </c>
      <c r="Y11" s="63" t="str">
        <f>IF('Exhibit 1 (UA)'!$J$17="","",'Exhibit 1 (UA)'!$J$17)</f>
        <v/>
      </c>
      <c r="Z11" s="63" t="str">
        <f>IF('Exhibit 1 (UA)'!$K$17="","",'Exhibit 1 (UA)'!$K$17)</f>
        <v/>
      </c>
      <c r="AA11" s="1450" t="str">
        <f>IF('Exhibit 1 (UA)'!L17="","",'Exhibit 1 (UA)'!L17)</f>
        <v/>
      </c>
      <c r="AB11" s="1451"/>
      <c r="AC11" s="82"/>
      <c r="AD11" s="83"/>
      <c r="AE11" s="83"/>
      <c r="AF11" s="77"/>
      <c r="AG11" s="82"/>
      <c r="AH11" s="83"/>
      <c r="AI11" s="83"/>
      <c r="AJ11" s="83"/>
      <c r="AK11" s="83"/>
      <c r="AL11" s="83"/>
      <c r="AM11" s="83"/>
      <c r="AN11" s="83"/>
      <c r="AO11" s="83"/>
      <c r="AP11" s="83"/>
      <c r="AQ11" s="83"/>
      <c r="AR11" s="83"/>
      <c r="AS11" s="83"/>
      <c r="AT11" s="83"/>
      <c r="AU11" s="83"/>
      <c r="AV11" s="83"/>
      <c r="AW11" s="83"/>
      <c r="AX11" s="83"/>
      <c r="AY11" s="83"/>
      <c r="AZ11" s="83"/>
      <c r="BA11" s="84" t="e">
        <f>(AG11*#REF!+AH11*#REF!+AI11*#REF!+AJ11*#REF!+AK11*#REF!+AL11*#REF!+AM11*#REF!+AN11*#REF!+AO11*#REF!+AP11*#REF!+AQ11*#REF!+AR11*#REF!+AS11*#REF!+AT11*#REF!+AU11*#REF!+AV11*#REF!+AW11*#REF!+AX11*#REF!+AY11*#REF!+AZ11*#REF!)</f>
        <v>#REF!</v>
      </c>
      <c r="BB11" s="85" t="e">
        <f t="shared" si="0"/>
        <v>#REF!</v>
      </c>
    </row>
    <row r="12" spans="1:54" ht="14.45" customHeight="1">
      <c r="A12" s="63">
        <f>'Exhibit 3 (Rent Schedule)'!A12</f>
        <v>0</v>
      </c>
      <c r="B12" s="63">
        <f>'Exhibit 3 (Rent Schedule)'!B12</f>
        <v>0</v>
      </c>
      <c r="C12" s="63">
        <f>'Exhibit 3 (Rent Schedule)'!C12</f>
        <v>0</v>
      </c>
      <c r="D12" s="63">
        <f>'Exhibit 3 (Rent Schedule)'!D12</f>
        <v>0</v>
      </c>
      <c r="E12" s="63">
        <f>'Exhibit 3 (Rent Schedule)'!E12</f>
        <v>0</v>
      </c>
      <c r="F12" s="63">
        <f>'Exhibit 3 (Rent Schedule)'!F12</f>
        <v>0</v>
      </c>
      <c r="G12" s="63">
        <f>'Exhibit 3 (Rent Schedule)'!G12</f>
        <v>0</v>
      </c>
      <c r="H12" s="1261">
        <f>'Exhibit 3 (Rent Schedule)'!H12</f>
        <v>0</v>
      </c>
      <c r="I12" s="1261">
        <f>'Exhibit 3 (Rent Schedule)'!I12</f>
        <v>0</v>
      </c>
      <c r="J12" s="1313">
        <f>'Exhibit 3 (Rent Schedule)'!J12</f>
        <v>0</v>
      </c>
      <c r="K12" s="1261">
        <f>'Exhibit 3 (Rent Schedule)'!K12</f>
        <v>0</v>
      </c>
      <c r="L12" s="1261">
        <f>'Exhibit 3 (Rent Schedule)'!L12</f>
        <v>0</v>
      </c>
      <c r="M12" s="1261">
        <f>'Exhibit 3 (Rent Schedule)'!M12</f>
        <v>0</v>
      </c>
      <c r="N12" s="1261" t="str">
        <f>'Exhibit 3 (Rent Schedule)'!N12</f>
        <v/>
      </c>
      <c r="O12" s="1261">
        <f>'Exhibit 3 (Rent Schedule)'!O12</f>
        <v>0</v>
      </c>
      <c r="P12" s="1265">
        <f t="shared" si="1"/>
        <v>0</v>
      </c>
      <c r="R12" s="62" t="s">
        <v>1216</v>
      </c>
      <c r="S12" s="63" t="str">
        <f>IF('Exhibit 1 (UA)'!$D$18="","",'Exhibit 1 (UA)'!$D$18)</f>
        <v/>
      </c>
      <c r="T12" s="63" t="str">
        <f>IF('Exhibit 1 (UA)'!$E$18="","",'Exhibit 1 (UA)'!$E$18)</f>
        <v/>
      </c>
      <c r="U12" s="63" t="str">
        <f>IF('Exhibit 1 (UA)'!$F$18="","",'Exhibit 1 (UA)'!$F$18)</f>
        <v/>
      </c>
      <c r="V12" s="63" t="str">
        <f>IF('Exhibit 1 (UA)'!$G$18="","",'Exhibit 1 (UA)'!$G$18)</f>
        <v/>
      </c>
      <c r="W12" s="63" t="str">
        <f>IF('Exhibit 1 (UA)'!$H$18="","",'Exhibit 1 (UA)'!$H$18)</f>
        <v/>
      </c>
      <c r="X12" s="63" t="str">
        <f>IF('Exhibit 1 (UA)'!$I$18="","",'Exhibit 1 (UA)'!$I$18)</f>
        <v/>
      </c>
      <c r="Y12" s="63" t="str">
        <f>IF('Exhibit 1 (UA)'!$J$18="","",'Exhibit 1 (UA)'!$J$18)</f>
        <v/>
      </c>
      <c r="Z12" s="63" t="str">
        <f>IF('Exhibit 1 (UA)'!$K18="","",'Exhibit 1 (UA)'!$K$18)</f>
        <v/>
      </c>
      <c r="AA12" s="1450" t="str">
        <f>IF('Exhibit 1 (UA)'!L18="","",'Exhibit 1 (UA)'!L18)</f>
        <v/>
      </c>
      <c r="AB12" s="1451"/>
      <c r="AC12" s="82"/>
      <c r="AD12" s="83"/>
      <c r="AE12" s="83"/>
      <c r="AF12" s="77"/>
      <c r="AG12" s="82"/>
      <c r="AH12" s="83"/>
      <c r="AI12" s="83"/>
      <c r="AJ12" s="83"/>
      <c r="AK12" s="83"/>
      <c r="AL12" s="83"/>
      <c r="AM12" s="83"/>
      <c r="AN12" s="83"/>
      <c r="AO12" s="83"/>
      <c r="AP12" s="83"/>
      <c r="AQ12" s="83"/>
      <c r="AR12" s="83"/>
      <c r="AS12" s="83"/>
      <c r="AT12" s="83"/>
      <c r="AU12" s="83"/>
      <c r="AV12" s="83"/>
      <c r="AW12" s="83"/>
      <c r="AX12" s="83"/>
      <c r="AY12" s="83"/>
      <c r="AZ12" s="83"/>
      <c r="BA12" s="84" t="e">
        <f>(AG12*#REF!+AH12*#REF!+AI12*#REF!+AJ12*#REF!+AK12*#REF!+AL12*#REF!+AM12*#REF!+AN12*#REF!+AO12*#REF!+AP12*#REF!+AQ12*#REF!+AR12*#REF!+AS12*#REF!+AT12*#REF!+AU12*#REF!+AV12*#REF!+AW12*#REF!+AX12*#REF!+AY12*#REF!+AZ12*#REF!)</f>
        <v>#REF!</v>
      </c>
      <c r="BB12" s="85" t="e">
        <f t="shared" si="0"/>
        <v>#REF!</v>
      </c>
    </row>
    <row r="13" spans="1:54" ht="14.45" customHeight="1">
      <c r="A13" s="63">
        <f>'Exhibit 3 (Rent Schedule)'!A13</f>
        <v>0</v>
      </c>
      <c r="B13" s="63">
        <f>'Exhibit 3 (Rent Schedule)'!B13</f>
        <v>0</v>
      </c>
      <c r="C13" s="63">
        <f>'Exhibit 3 (Rent Schedule)'!C13</f>
        <v>0</v>
      </c>
      <c r="D13" s="63">
        <f>'Exhibit 3 (Rent Schedule)'!D13</f>
        <v>0</v>
      </c>
      <c r="E13" s="63">
        <f>'Exhibit 3 (Rent Schedule)'!E13</f>
        <v>0</v>
      </c>
      <c r="F13" s="63">
        <f>'Exhibit 3 (Rent Schedule)'!F13</f>
        <v>0</v>
      </c>
      <c r="G13" s="63">
        <f>'Exhibit 3 (Rent Schedule)'!G13</f>
        <v>0</v>
      </c>
      <c r="H13" s="1261">
        <f>'Exhibit 3 (Rent Schedule)'!H13</f>
        <v>0</v>
      </c>
      <c r="I13" s="1261">
        <f>'Exhibit 3 (Rent Schedule)'!I13</f>
        <v>0</v>
      </c>
      <c r="J13" s="1313">
        <f>'Exhibit 3 (Rent Schedule)'!J13</f>
        <v>0</v>
      </c>
      <c r="K13" s="1261">
        <f>'Exhibit 3 (Rent Schedule)'!K13</f>
        <v>0</v>
      </c>
      <c r="L13" s="1261">
        <f>'Exhibit 3 (Rent Schedule)'!L13</f>
        <v>0</v>
      </c>
      <c r="M13" s="1261">
        <f>'Exhibit 3 (Rent Schedule)'!M13</f>
        <v>0</v>
      </c>
      <c r="N13" s="1261" t="str">
        <f>'Exhibit 3 (Rent Schedule)'!N13</f>
        <v/>
      </c>
      <c r="O13" s="1261">
        <f>'Exhibit 3 (Rent Schedule)'!O13</f>
        <v>0</v>
      </c>
      <c r="P13" s="1265">
        <f t="shared" si="1"/>
        <v>0</v>
      </c>
      <c r="R13" s="62" t="s">
        <v>1218</v>
      </c>
      <c r="S13" s="63" t="str">
        <f>IF('Exhibit 1 (UA)'!$D$19="","",'Exhibit 1 (UA)'!$D$19)</f>
        <v/>
      </c>
      <c r="T13" s="63" t="str">
        <f>IF('Exhibit 1 (UA)'!$E$19="","",'Exhibit 1 (UA)'!$E$19)</f>
        <v/>
      </c>
      <c r="U13" s="63" t="str">
        <f>IF('Exhibit 1 (UA)'!$F$19="","",'Exhibit 1 (UA)'!$F$19)</f>
        <v/>
      </c>
      <c r="V13" s="63" t="str">
        <f>IF('Exhibit 1 (UA)'!$G$19="","",'Exhibit 1 (UA)'!$G$19)</f>
        <v/>
      </c>
      <c r="W13" s="63" t="str">
        <f>IF('Exhibit 1 (UA)'!$H$19="","",'Exhibit 1 (UA)'!$H$19)</f>
        <v/>
      </c>
      <c r="X13" s="63" t="str">
        <f>IF('Exhibit 1 (UA)'!$I$19="","",'Exhibit 1 (UA)'!$I$19)</f>
        <v/>
      </c>
      <c r="Y13" s="63" t="str">
        <f>IF('Exhibit 1 (UA)'!$J$19="","",'Exhibit 1 (UA)'!$J$19)</f>
        <v/>
      </c>
      <c r="Z13" s="63" t="str">
        <f>IF('Exhibit 1 (UA)'!$K19="","",'Exhibit 1 (UA)'!$K$19)</f>
        <v/>
      </c>
      <c r="AA13" s="1450" t="str">
        <f>IF('Exhibit 1 (UA)'!L19="","",'Exhibit 1 (UA)'!L19)</f>
        <v/>
      </c>
      <c r="AB13" s="1451"/>
      <c r="AC13" s="82"/>
      <c r="AD13" s="83"/>
      <c r="AE13" s="83"/>
      <c r="AF13" s="77"/>
      <c r="AG13" s="82"/>
      <c r="AH13" s="83"/>
      <c r="AI13" s="83"/>
      <c r="AJ13" s="83"/>
      <c r="AK13" s="83"/>
      <c r="AL13" s="83"/>
      <c r="AM13" s="83"/>
      <c r="AN13" s="83"/>
      <c r="AO13" s="83"/>
      <c r="AP13" s="83"/>
      <c r="AQ13" s="83"/>
      <c r="AR13" s="83"/>
      <c r="AS13" s="83"/>
      <c r="AT13" s="83"/>
      <c r="AU13" s="83"/>
      <c r="AV13" s="83"/>
      <c r="AW13" s="83"/>
      <c r="AX13" s="83"/>
      <c r="AY13" s="83"/>
      <c r="AZ13" s="83"/>
      <c r="BA13" s="84" t="e">
        <f>(AG13*#REF!+AH13*#REF!+AI13*#REF!+AJ13*#REF!+AK13*#REF!+AL13*#REF!+AM13*#REF!+AN13*#REF!+AO13*#REF!+AP13*#REF!+AQ13*#REF!+AR13*#REF!+AS13*#REF!+AT13*#REF!+AU13*#REF!+AV13*#REF!+AW13*#REF!+AX13*#REF!+AY13*#REF!+AZ13*#REF!)</f>
        <v>#REF!</v>
      </c>
      <c r="BB13" s="85" t="e">
        <f t="shared" si="0"/>
        <v>#REF!</v>
      </c>
    </row>
    <row r="14" spans="1:54" ht="14.45" customHeight="1">
      <c r="A14" s="63">
        <f>'Exhibit 3 (Rent Schedule)'!A14</f>
        <v>0</v>
      </c>
      <c r="B14" s="63">
        <f>'Exhibit 3 (Rent Schedule)'!B14</f>
        <v>0</v>
      </c>
      <c r="C14" s="63">
        <f>'Exhibit 3 (Rent Schedule)'!C14</f>
        <v>0</v>
      </c>
      <c r="D14" s="63">
        <f>'Exhibit 3 (Rent Schedule)'!D14</f>
        <v>0</v>
      </c>
      <c r="E14" s="63">
        <f>'Exhibit 3 (Rent Schedule)'!E14</f>
        <v>0</v>
      </c>
      <c r="F14" s="63">
        <f>'Exhibit 3 (Rent Schedule)'!F14</f>
        <v>0</v>
      </c>
      <c r="G14" s="63">
        <f>'Exhibit 3 (Rent Schedule)'!G14</f>
        <v>0</v>
      </c>
      <c r="H14" s="1261">
        <f>'Exhibit 3 (Rent Schedule)'!H14</f>
        <v>0</v>
      </c>
      <c r="I14" s="1261">
        <f>'Exhibit 3 (Rent Schedule)'!I14</f>
        <v>0</v>
      </c>
      <c r="J14" s="1313">
        <f>'Exhibit 3 (Rent Schedule)'!J14</f>
        <v>0</v>
      </c>
      <c r="K14" s="1261">
        <f>'Exhibit 3 (Rent Schedule)'!K14</f>
        <v>0</v>
      </c>
      <c r="L14" s="1261">
        <f>'Exhibit 3 (Rent Schedule)'!L14</f>
        <v>0</v>
      </c>
      <c r="M14" s="1261">
        <f>'Exhibit 3 (Rent Schedule)'!M14</f>
        <v>0</v>
      </c>
      <c r="N14" s="1261" t="str">
        <f>'Exhibit 3 (Rent Schedule)'!N14</f>
        <v/>
      </c>
      <c r="O14" s="1261">
        <f>'Exhibit 3 (Rent Schedule)'!O14</f>
        <v>0</v>
      </c>
      <c r="P14" s="1265">
        <f t="shared" si="1"/>
        <v>0</v>
      </c>
      <c r="R14" s="62" t="s">
        <v>1220</v>
      </c>
      <c r="S14" s="63" t="str">
        <f>IF('Exhibit 1 (UA)'!$D$20="","",'Exhibit 1 (UA)'!$D$20)</f>
        <v/>
      </c>
      <c r="T14" s="1304"/>
      <c r="U14" s="63" t="str">
        <f>IF('Exhibit 1 (UA)'!$F$20="","",'Exhibit 1 (UA)'!$F$20)</f>
        <v/>
      </c>
      <c r="V14" s="63" t="str">
        <f>IF('Exhibit 1 (UA)'!$G$20="","",'Exhibit 1 (UA)'!$G$20)</f>
        <v/>
      </c>
      <c r="W14" s="63" t="str">
        <f>IF('Exhibit 1 (UA)'!$H$20="","",'Exhibit 1 (UA)'!$H$20)</f>
        <v/>
      </c>
      <c r="X14" s="63" t="str">
        <f>IF('Exhibit 1 (UA)'!$I$20="","",'Exhibit 1 (UA)'!$I$20)</f>
        <v/>
      </c>
      <c r="Y14" s="63" t="str">
        <f>IF('Exhibit 1 (UA)'!$J$20="","",'Exhibit 1 (UA)'!$J$20)</f>
        <v/>
      </c>
      <c r="Z14" s="63" t="str">
        <f>IF('Exhibit 1 (UA)'!$K20="","",'Exhibit 1 (UA)'!$K$20)</f>
        <v/>
      </c>
      <c r="AA14" s="1450" t="str">
        <f>IF('Exhibit 1 (UA)'!L20="","",'Exhibit 1 (UA)'!L20)</f>
        <v/>
      </c>
      <c r="AB14" s="1451"/>
      <c r="AC14" s="82"/>
      <c r="AD14" s="83"/>
      <c r="AE14" s="83"/>
      <c r="AF14" s="77"/>
      <c r="AG14" s="82"/>
      <c r="AH14" s="83"/>
      <c r="AI14" s="83"/>
      <c r="AJ14" s="83"/>
      <c r="AK14" s="83"/>
      <c r="AL14" s="83"/>
      <c r="AM14" s="83"/>
      <c r="AN14" s="83"/>
      <c r="AO14" s="83"/>
      <c r="AP14" s="83"/>
      <c r="AQ14" s="83"/>
      <c r="AR14" s="83"/>
      <c r="AS14" s="83"/>
      <c r="AT14" s="83"/>
      <c r="AU14" s="83"/>
      <c r="AV14" s="83"/>
      <c r="AW14" s="83"/>
      <c r="AX14" s="83"/>
      <c r="AY14" s="83"/>
      <c r="AZ14" s="83"/>
      <c r="BA14" s="84" t="e">
        <f>(AG14*#REF!+AH14*#REF!+AI14*#REF!+AJ14*#REF!+AK14*#REF!+AL14*#REF!+AM14*#REF!+AN14*#REF!+AO14*#REF!+AP14*#REF!+AQ14*#REF!+AR14*#REF!+AS14*#REF!+AT14*#REF!+AU14*#REF!+AV14*#REF!+AW14*#REF!+AX14*#REF!+AY14*#REF!+AZ14*#REF!)</f>
        <v>#REF!</v>
      </c>
      <c r="BB14" s="85" t="e">
        <f t="shared" si="0"/>
        <v>#REF!</v>
      </c>
    </row>
    <row r="15" spans="1:54" ht="15" customHeight="1">
      <c r="A15" s="63">
        <f>'Exhibit 3 (Rent Schedule)'!A15</f>
        <v>0</v>
      </c>
      <c r="B15" s="63">
        <f>'Exhibit 3 (Rent Schedule)'!B15</f>
        <v>0</v>
      </c>
      <c r="C15" s="63">
        <f>'Exhibit 3 (Rent Schedule)'!C15</f>
        <v>0</v>
      </c>
      <c r="D15" s="63">
        <f>'Exhibit 3 (Rent Schedule)'!D15</f>
        <v>0</v>
      </c>
      <c r="E15" s="63">
        <f>'Exhibit 3 (Rent Schedule)'!E15</f>
        <v>0</v>
      </c>
      <c r="F15" s="63">
        <f>'Exhibit 3 (Rent Schedule)'!F15</f>
        <v>0</v>
      </c>
      <c r="G15" s="63">
        <f>'Exhibit 3 (Rent Schedule)'!G15</f>
        <v>0</v>
      </c>
      <c r="H15" s="1261">
        <f>'Exhibit 3 (Rent Schedule)'!H15</f>
        <v>0</v>
      </c>
      <c r="I15" s="1261">
        <f>'Exhibit 3 (Rent Schedule)'!I15</f>
        <v>0</v>
      </c>
      <c r="J15" s="1313">
        <f>'Exhibit 3 (Rent Schedule)'!J15</f>
        <v>0</v>
      </c>
      <c r="K15" s="1261">
        <f>'Exhibit 3 (Rent Schedule)'!K15</f>
        <v>0</v>
      </c>
      <c r="L15" s="1261">
        <f>'Exhibit 3 (Rent Schedule)'!L15</f>
        <v>0</v>
      </c>
      <c r="M15" s="1261">
        <f>'Exhibit 3 (Rent Schedule)'!M15</f>
        <v>0</v>
      </c>
      <c r="N15" s="1261" t="str">
        <f>'Exhibit 3 (Rent Schedule)'!N15</f>
        <v/>
      </c>
      <c r="O15" s="1261">
        <f>'Exhibit 3 (Rent Schedule)'!O15</f>
        <v>0</v>
      </c>
      <c r="P15" s="1265">
        <f t="shared" si="1"/>
        <v>0</v>
      </c>
      <c r="R15" s="62" t="s">
        <v>1221</v>
      </c>
      <c r="S15" s="63" t="str">
        <f>IF('Exhibit 1 (UA)'!$D$21="","",'Exhibit 1 (UA)'!$D$21)</f>
        <v/>
      </c>
      <c r="T15" s="1304"/>
      <c r="U15" s="63" t="str">
        <f>IF('Exhibit 1 (UA)'!$F$21="","",'Exhibit 1 (UA)'!$F$21)</f>
        <v/>
      </c>
      <c r="V15" s="63" t="str">
        <f>IF('Exhibit 1 (UA)'!$G$21="","",'Exhibit 1 (UA)'!$G$21)</f>
        <v/>
      </c>
      <c r="W15" s="63" t="str">
        <f>IF('Exhibit 1 (UA)'!$H$21="","",'Exhibit 1 (UA)'!$H$21)</f>
        <v/>
      </c>
      <c r="X15" s="63" t="str">
        <f>IF('Exhibit 1 (UA)'!$I$21="","",'Exhibit 1 (UA)'!$I$21)</f>
        <v/>
      </c>
      <c r="Y15" s="63" t="str">
        <f>IF('Exhibit 1 (UA)'!$J$21="","",'Exhibit 1 (UA)'!$J$21)</f>
        <v/>
      </c>
      <c r="Z15" s="63" t="str">
        <f>IF('Exhibit 1 (UA)'!$K21="","",'Exhibit 1 (UA)'!$K$21)</f>
        <v/>
      </c>
      <c r="AA15" s="1450" t="str">
        <f>IF('Exhibit 1 (UA)'!L21="","",'Exhibit 1 (UA)'!L21)</f>
        <v/>
      </c>
      <c r="AB15" s="1451"/>
      <c r="AC15" s="82"/>
      <c r="AD15" s="83"/>
      <c r="AE15" s="83"/>
      <c r="AF15" s="77"/>
      <c r="AG15" s="82"/>
      <c r="AH15" s="83"/>
      <c r="AI15" s="83"/>
      <c r="AJ15" s="83"/>
      <c r="AK15" s="83"/>
      <c r="AL15" s="83"/>
      <c r="AM15" s="83"/>
      <c r="AN15" s="83"/>
      <c r="AO15" s="83"/>
      <c r="AP15" s="83"/>
      <c r="AQ15" s="83"/>
      <c r="AR15" s="83"/>
      <c r="AS15" s="83"/>
      <c r="AT15" s="83"/>
      <c r="AU15" s="83"/>
      <c r="AV15" s="83"/>
      <c r="AW15" s="83"/>
      <c r="AX15" s="83"/>
      <c r="AY15" s="83"/>
      <c r="AZ15" s="83"/>
      <c r="BA15" s="84" t="e">
        <f>(AG15*#REF!+AH15*#REF!+AI15*#REF!+AJ15*#REF!+AK15*#REF!+AL15*#REF!+AM15*#REF!+AN15*#REF!+AO15*#REF!+AP15*#REF!+AQ15*#REF!+AR15*#REF!+AS15*#REF!+AT15*#REF!+AU15*#REF!+AV15*#REF!+AW15*#REF!+AX15*#REF!+AY15*#REF!+AZ15*#REF!)</f>
        <v>#REF!</v>
      </c>
      <c r="BB15" s="85" t="e">
        <f t="shared" si="0"/>
        <v>#REF!</v>
      </c>
    </row>
    <row r="16" spans="1:54" ht="13.9" customHeight="1">
      <c r="A16" s="63">
        <f>'Exhibit 3 (Rent Schedule)'!A16</f>
        <v>0</v>
      </c>
      <c r="B16" s="63">
        <f>'Exhibit 3 (Rent Schedule)'!B16</f>
        <v>0</v>
      </c>
      <c r="C16" s="63">
        <f>'Exhibit 3 (Rent Schedule)'!C16</f>
        <v>0</v>
      </c>
      <c r="D16" s="63">
        <f>'Exhibit 3 (Rent Schedule)'!D16</f>
        <v>0</v>
      </c>
      <c r="E16" s="63">
        <f>'Exhibit 3 (Rent Schedule)'!E16</f>
        <v>0</v>
      </c>
      <c r="F16" s="63">
        <f>'Exhibit 3 (Rent Schedule)'!F16</f>
        <v>0</v>
      </c>
      <c r="G16" s="63">
        <f>'Exhibit 3 (Rent Schedule)'!G16</f>
        <v>0</v>
      </c>
      <c r="H16" s="1261">
        <f>'Exhibit 3 (Rent Schedule)'!H16</f>
        <v>0</v>
      </c>
      <c r="I16" s="1261">
        <f>'Exhibit 3 (Rent Schedule)'!I16</f>
        <v>0</v>
      </c>
      <c r="J16" s="1313">
        <f>'Exhibit 3 (Rent Schedule)'!J16</f>
        <v>0</v>
      </c>
      <c r="K16" s="1261">
        <f>'Exhibit 3 (Rent Schedule)'!K16</f>
        <v>0</v>
      </c>
      <c r="L16" s="1261">
        <f>'Exhibit 3 (Rent Schedule)'!L16</f>
        <v>0</v>
      </c>
      <c r="M16" s="1261">
        <f>'Exhibit 3 (Rent Schedule)'!M16</f>
        <v>0</v>
      </c>
      <c r="N16" s="1261" t="str">
        <f>'Exhibit 3 (Rent Schedule)'!N16</f>
        <v/>
      </c>
      <c r="O16" s="1261">
        <f>'Exhibit 3 (Rent Schedule)'!O16</f>
        <v>0</v>
      </c>
      <c r="P16" s="1265">
        <f t="shared" si="1"/>
        <v>0</v>
      </c>
      <c r="R16" s="62" t="s">
        <v>1222</v>
      </c>
      <c r="S16" s="63" t="str">
        <f>IF('Exhibit 1 (UA)'!$D$22="","",'Exhibit 1 (UA)'!$D$22)</f>
        <v/>
      </c>
      <c r="T16" s="1304" t="str">
        <f>IF('Exhibit 1 (UA)'!$E$22="","",'Exhibit 1 (UA)'!$E$18)</f>
        <v/>
      </c>
      <c r="U16" s="63" t="str">
        <f>IF('Exhibit 1 (UA)'!$F$22="","",'Exhibit 1 (UA)'!$F$22)</f>
        <v/>
      </c>
      <c r="V16" s="63" t="str">
        <f>IF('Exhibit 1 (UA)'!$G$22="","",'Exhibit 1 (UA)'!$G$22)</f>
        <v/>
      </c>
      <c r="W16" s="63" t="str">
        <f>IF('Exhibit 1 (UA)'!$H$22="","",'Exhibit 1 (UA)'!$H$22)</f>
        <v/>
      </c>
      <c r="X16" s="63" t="str">
        <f>IF('Exhibit 1 (UA)'!$I$22="","",'Exhibit 1 (UA)'!$I$22)</f>
        <v/>
      </c>
      <c r="Y16" s="63" t="str">
        <f>IF('Exhibit 1 (UA)'!$J$22="","",'Exhibit 1 (UA)'!$J$22)</f>
        <v/>
      </c>
      <c r="Z16" s="63" t="str">
        <f>IF('Exhibit 1 (UA)'!$K22="","",'Exhibit 1 (UA)'!$K$22)</f>
        <v/>
      </c>
      <c r="AA16" s="1450" t="str">
        <f>IF('Exhibit 1 (UA)'!L22="","",'Exhibit 1 (UA)'!L22)</f>
        <v/>
      </c>
      <c r="AB16" s="1451"/>
      <c r="AC16" s="82"/>
      <c r="AD16" s="83"/>
      <c r="AE16" s="83"/>
      <c r="AF16" s="77"/>
      <c r="AG16" s="82"/>
      <c r="AH16" s="83"/>
      <c r="AI16" s="83"/>
      <c r="AJ16" s="83"/>
      <c r="AK16" s="83"/>
      <c r="AL16" s="83"/>
      <c r="AM16" s="83"/>
      <c r="AN16" s="83"/>
      <c r="AO16" s="83"/>
      <c r="AP16" s="83"/>
      <c r="AQ16" s="83"/>
      <c r="AR16" s="83"/>
      <c r="AS16" s="83"/>
      <c r="AT16" s="83"/>
      <c r="AU16" s="83"/>
      <c r="AV16" s="83"/>
      <c r="AW16" s="83"/>
      <c r="AX16" s="83"/>
      <c r="AY16" s="83"/>
      <c r="AZ16" s="83"/>
      <c r="BA16" s="84" t="e">
        <f>(AG16*#REF!+AH16*#REF!+AI16*#REF!+AJ16*#REF!+AK16*#REF!+AL16*#REF!+AM16*#REF!+AN16*#REF!+AO16*#REF!+AP16*#REF!+AQ16*#REF!+AR16*#REF!+AS16*#REF!+AT16*#REF!+AU16*#REF!+AV16*#REF!+AW16*#REF!+AX16*#REF!+AY16*#REF!+AZ16*#REF!)</f>
        <v>#REF!</v>
      </c>
      <c r="BB16" s="85" t="e">
        <f t="shared" si="0"/>
        <v>#REF!</v>
      </c>
    </row>
    <row r="17" spans="1:56" ht="13.9" customHeight="1">
      <c r="A17" s="63">
        <f>'Exhibit 3 (Rent Schedule)'!A17</f>
        <v>0</v>
      </c>
      <c r="B17" s="63">
        <f>'Exhibit 3 (Rent Schedule)'!B17</f>
        <v>0</v>
      </c>
      <c r="C17" s="63">
        <f>'Exhibit 3 (Rent Schedule)'!C17</f>
        <v>0</v>
      </c>
      <c r="D17" s="63">
        <f>'Exhibit 3 (Rent Schedule)'!D17</f>
        <v>0</v>
      </c>
      <c r="E17" s="63">
        <f>'Exhibit 3 (Rent Schedule)'!E17</f>
        <v>0</v>
      </c>
      <c r="F17" s="63">
        <f>'Exhibit 3 (Rent Schedule)'!F17</f>
        <v>0</v>
      </c>
      <c r="G17" s="63">
        <f>'Exhibit 3 (Rent Schedule)'!G17</f>
        <v>0</v>
      </c>
      <c r="H17" s="1261">
        <f>'Exhibit 3 (Rent Schedule)'!H17</f>
        <v>0</v>
      </c>
      <c r="I17" s="1261">
        <f>'Exhibit 3 (Rent Schedule)'!I17</f>
        <v>0</v>
      </c>
      <c r="J17" s="1313">
        <f>'Exhibit 3 (Rent Schedule)'!J17</f>
        <v>0</v>
      </c>
      <c r="K17" s="1261">
        <f>'Exhibit 3 (Rent Schedule)'!K17</f>
        <v>0</v>
      </c>
      <c r="L17" s="1261">
        <f>'Exhibit 3 (Rent Schedule)'!L17</f>
        <v>0</v>
      </c>
      <c r="M17" s="1261">
        <f>'Exhibit 3 (Rent Schedule)'!M17</f>
        <v>0</v>
      </c>
      <c r="N17" s="1261" t="str">
        <f>'Exhibit 3 (Rent Schedule)'!N17</f>
        <v/>
      </c>
      <c r="O17" s="1261">
        <f>'Exhibit 3 (Rent Schedule)'!O17</f>
        <v>0</v>
      </c>
      <c r="P17" s="1265">
        <f t="shared" si="1"/>
        <v>0</v>
      </c>
      <c r="R17" s="62" t="s">
        <v>1223</v>
      </c>
      <c r="S17" s="63" t="str">
        <f>IF('Exhibit 1 (UA)'!$D$23="","",'Exhibit 1 (UA)'!$D$23)</f>
        <v/>
      </c>
      <c r="T17" s="63" t="str">
        <f>IF('Exhibit 1 (UA)'!$E$23="","",'Exhibit 1 (UA)'!$E$23)</f>
        <v/>
      </c>
      <c r="U17" s="63" t="str">
        <f>IF('Exhibit 1 (UA)'!$F$23="","",'Exhibit 1 (UA)'!$F$23)</f>
        <v/>
      </c>
      <c r="V17" s="63" t="str">
        <f>IF('Exhibit 1 (UA)'!$G$23="","",'Exhibit 1 (UA)'!$G$23)</f>
        <v/>
      </c>
      <c r="W17" s="63" t="str">
        <f>IF('Exhibit 1 (UA)'!$H$23="","",'Exhibit 1 (UA)'!$H$23)</f>
        <v/>
      </c>
      <c r="X17" s="63" t="str">
        <f>IF('Exhibit 1 (UA)'!$I$23="","",'Exhibit 1 (UA)'!$I$23)</f>
        <v/>
      </c>
      <c r="Y17" s="63" t="str">
        <f>IF('Exhibit 1 (UA)'!$J$23="","",'Exhibit 1 (UA)'!$J$23)</f>
        <v/>
      </c>
      <c r="Z17" s="63" t="str">
        <f>IF('Exhibit 1 (UA)'!$K23="","",'Exhibit 1 (UA)'!$K$23)</f>
        <v/>
      </c>
      <c r="AA17" s="1450" t="str">
        <f>IF('Exhibit 1 (UA)'!L23="","",'Exhibit 1 (UA)'!L23)</f>
        <v/>
      </c>
      <c r="AB17" s="1451"/>
      <c r="AC17" s="82"/>
      <c r="AD17" s="83"/>
      <c r="AE17" s="83"/>
      <c r="AF17" s="77"/>
      <c r="AG17" s="82"/>
      <c r="AH17" s="83"/>
      <c r="AI17" s="83"/>
      <c r="AJ17" s="83"/>
      <c r="AK17" s="83"/>
      <c r="AL17" s="83"/>
      <c r="AM17" s="83"/>
      <c r="AN17" s="83"/>
      <c r="AO17" s="83"/>
      <c r="AP17" s="83"/>
      <c r="AQ17" s="83"/>
      <c r="AR17" s="83"/>
      <c r="AS17" s="83"/>
      <c r="AT17" s="83"/>
      <c r="AU17" s="83"/>
      <c r="AV17" s="83"/>
      <c r="AW17" s="83"/>
      <c r="AX17" s="83"/>
      <c r="AY17" s="83"/>
      <c r="AZ17" s="83"/>
      <c r="BA17" s="84" t="e">
        <f>(AG17*#REF!+AH17*#REF!+AI17*#REF!+AJ17*#REF!+AK17*#REF!+AL17*#REF!+AM17*#REF!+AN17*#REF!+AO17*#REF!+AP17*#REF!+AQ17*#REF!+AR17*#REF!+AS17*#REF!+AT17*#REF!+AU17*#REF!+AV17*#REF!+AW17*#REF!+AX17*#REF!+AY17*#REF!+AZ17*#REF!)</f>
        <v>#REF!</v>
      </c>
      <c r="BB17" s="85" t="e">
        <f t="shared" si="0"/>
        <v>#REF!</v>
      </c>
    </row>
    <row r="18" spans="1:56" ht="14.45" customHeight="1">
      <c r="A18" s="63">
        <f>'Exhibit 3 (Rent Schedule)'!A18</f>
        <v>0</v>
      </c>
      <c r="B18" s="63">
        <f>'Exhibit 3 (Rent Schedule)'!B18</f>
        <v>0</v>
      </c>
      <c r="C18" s="63">
        <f>'Exhibit 3 (Rent Schedule)'!C18</f>
        <v>0</v>
      </c>
      <c r="D18" s="63">
        <f>'Exhibit 3 (Rent Schedule)'!D18</f>
        <v>0</v>
      </c>
      <c r="E18" s="63">
        <f>'Exhibit 3 (Rent Schedule)'!E18</f>
        <v>0</v>
      </c>
      <c r="F18" s="63">
        <f>'Exhibit 3 (Rent Schedule)'!F18</f>
        <v>0</v>
      </c>
      <c r="G18" s="63">
        <f>'Exhibit 3 (Rent Schedule)'!G18</f>
        <v>0</v>
      </c>
      <c r="H18" s="1261">
        <f>'Exhibit 3 (Rent Schedule)'!H18</f>
        <v>0</v>
      </c>
      <c r="I18" s="1261">
        <f>'Exhibit 3 (Rent Schedule)'!I18</f>
        <v>0</v>
      </c>
      <c r="J18" s="1313">
        <f>'Exhibit 3 (Rent Schedule)'!J18</f>
        <v>0</v>
      </c>
      <c r="K18" s="1261">
        <f>'Exhibit 3 (Rent Schedule)'!K18</f>
        <v>0</v>
      </c>
      <c r="L18" s="1261">
        <f>'Exhibit 3 (Rent Schedule)'!L18</f>
        <v>0</v>
      </c>
      <c r="M18" s="1261">
        <f>'Exhibit 3 (Rent Schedule)'!M18</f>
        <v>0</v>
      </c>
      <c r="N18" s="1261" t="str">
        <f>'Exhibit 3 (Rent Schedule)'!N18</f>
        <v/>
      </c>
      <c r="O18" s="1261">
        <f>'Exhibit 3 (Rent Schedule)'!O18</f>
        <v>0</v>
      </c>
      <c r="P18" s="1265">
        <f t="shared" si="1"/>
        <v>0</v>
      </c>
      <c r="R18" s="62" t="s">
        <v>1224</v>
      </c>
      <c r="S18" s="63" t="str">
        <f>IF('Exhibit 1 (UA)'!$D$24="","",'Exhibit 1 (UA)'!$D$24)</f>
        <v/>
      </c>
      <c r="T18" s="63" t="str">
        <f>IF('Exhibit 1 (UA)'!$E$24="","",'Exhibit 1 (UA)'!$E$24)</f>
        <v/>
      </c>
      <c r="U18" s="63" t="str">
        <f>IF('Exhibit 1 (UA)'!$F$24="","",'Exhibit 1 (UA)'!$F$24)</f>
        <v/>
      </c>
      <c r="V18" s="63" t="str">
        <f>IF('Exhibit 1 (UA)'!$G$24="","",'Exhibit 1 (UA)'!$G$24)</f>
        <v/>
      </c>
      <c r="W18" s="63" t="str">
        <f>IF('Exhibit 1 (UA)'!$H$24="","",'Exhibit 1 (UA)'!$H$24)</f>
        <v/>
      </c>
      <c r="X18" s="63" t="str">
        <f>IF('Exhibit 1 (UA)'!$I$24="","",'Exhibit 1 (UA)'!$I$24)</f>
        <v/>
      </c>
      <c r="Y18" s="63" t="str">
        <f>IF('Exhibit 1 (UA)'!$J$24="","",'Exhibit 1 (UA)'!$J$24)</f>
        <v/>
      </c>
      <c r="Z18" s="63" t="str">
        <f>IF('Exhibit 1 (UA)'!$K24="","",'Exhibit 1 (UA)'!$K$24)</f>
        <v/>
      </c>
      <c r="AA18" s="1450" t="str">
        <f>IF('Exhibit 1 (UA)'!L24="","",'Exhibit 1 (UA)'!L24)</f>
        <v/>
      </c>
      <c r="AB18" s="1451"/>
      <c r="AC18" s="82"/>
      <c r="AD18" s="83"/>
      <c r="AE18" s="83"/>
      <c r="AF18" s="77"/>
      <c r="AG18" s="82"/>
      <c r="AH18" s="83"/>
      <c r="AI18" s="83"/>
      <c r="AJ18" s="83"/>
      <c r="AK18" s="83"/>
      <c r="AL18" s="83"/>
      <c r="AM18" s="83"/>
      <c r="AN18" s="83"/>
      <c r="AO18" s="83"/>
      <c r="AP18" s="83"/>
      <c r="AQ18" s="83"/>
      <c r="AR18" s="83"/>
      <c r="AS18" s="83"/>
      <c r="AT18" s="83"/>
      <c r="AU18" s="83"/>
      <c r="AV18" s="83"/>
      <c r="AW18" s="83"/>
      <c r="AX18" s="83"/>
      <c r="AY18" s="83"/>
      <c r="AZ18" s="83"/>
      <c r="BA18" s="84" t="e">
        <f>(AG18*#REF!+AH18*#REF!+AI18*#REF!+AJ18*#REF!+AK18*#REF!+AL18*#REF!+AM18*#REF!+AN18*#REF!+AO18*#REF!+AP18*#REF!+AQ18*#REF!+AR18*#REF!+AS18*#REF!+AT18*#REF!+AU18*#REF!+AV18*#REF!+AW18*#REF!+AX18*#REF!+AY18*#REF!+AZ18*#REF!)</f>
        <v>#REF!</v>
      </c>
      <c r="BB18" s="85" t="e">
        <f t="shared" si="0"/>
        <v>#REF!</v>
      </c>
    </row>
    <row r="19" spans="1:56" ht="15">
      <c r="A19" s="63">
        <f>'Exhibit 3 (Rent Schedule)'!A19</f>
        <v>0</v>
      </c>
      <c r="B19" s="63">
        <f>'Exhibit 3 (Rent Schedule)'!B19</f>
        <v>0</v>
      </c>
      <c r="C19" s="63">
        <f>'Exhibit 3 (Rent Schedule)'!C19</f>
        <v>0</v>
      </c>
      <c r="D19" s="63">
        <f>'Exhibit 3 (Rent Schedule)'!D19</f>
        <v>0</v>
      </c>
      <c r="E19" s="63">
        <f>'Exhibit 3 (Rent Schedule)'!E19</f>
        <v>0</v>
      </c>
      <c r="F19" s="63">
        <f>'Exhibit 3 (Rent Schedule)'!F19</f>
        <v>0</v>
      </c>
      <c r="G19" s="63">
        <f>'Exhibit 3 (Rent Schedule)'!G19</f>
        <v>0</v>
      </c>
      <c r="H19" s="1261">
        <f>'Exhibit 3 (Rent Schedule)'!H19</f>
        <v>0</v>
      </c>
      <c r="I19" s="1261">
        <f>'Exhibit 3 (Rent Schedule)'!I19</f>
        <v>0</v>
      </c>
      <c r="J19" s="1313">
        <f>'Exhibit 3 (Rent Schedule)'!J19</f>
        <v>0</v>
      </c>
      <c r="K19" s="1261">
        <f>'Exhibit 3 (Rent Schedule)'!K19</f>
        <v>0</v>
      </c>
      <c r="L19" s="1261">
        <f>'Exhibit 3 (Rent Schedule)'!L19</f>
        <v>0</v>
      </c>
      <c r="M19" s="1261">
        <f>'Exhibit 3 (Rent Schedule)'!M19</f>
        <v>0</v>
      </c>
      <c r="N19" s="1261" t="str">
        <f>'Exhibit 3 (Rent Schedule)'!N19</f>
        <v/>
      </c>
      <c r="O19" s="1261">
        <f>'Exhibit 3 (Rent Schedule)'!O19</f>
        <v>0</v>
      </c>
      <c r="P19" s="1265">
        <f t="shared" si="1"/>
        <v>0</v>
      </c>
      <c r="R19" s="1470"/>
      <c r="S19" s="1471"/>
      <c r="T19" s="1472"/>
      <c r="U19" s="65">
        <f>IF('Exhibit 1 (UA)'!$F$25="","",'Exhibit 1 (UA)'!$F$25)</f>
        <v>0</v>
      </c>
      <c r="V19" s="65">
        <f>IF('Exhibit 1 (UA)'!$G$25="","",'Exhibit 1 (UA)'!$G$25)</f>
        <v>0</v>
      </c>
      <c r="W19" s="65">
        <f>IF('Exhibit 1 (UA)'!$H$25="","",'Exhibit 1 (UA)'!$H$25)</f>
        <v>0</v>
      </c>
      <c r="X19" s="65">
        <f>IF('Exhibit 1 (UA)'!$I$25="","",'Exhibit 1 (UA)'!$I$25)</f>
        <v>0</v>
      </c>
      <c r="Y19" s="65">
        <f>IF('Exhibit 1 (UA)'!$J$25="","",'Exhibit 1 (UA)'!$J$25)</f>
        <v>0</v>
      </c>
      <c r="Z19" s="65">
        <f>IF('Exhibit 1 (UA)'!$K25="","",'Exhibit 1 (UA)'!$K$25)</f>
        <v>0</v>
      </c>
      <c r="AA19" s="1468"/>
      <c r="AB19" s="1469"/>
      <c r="AC19" s="82"/>
      <c r="AD19" s="83"/>
      <c r="AE19" s="83"/>
      <c r="AF19" s="77"/>
      <c r="AG19" s="82"/>
      <c r="AH19" s="83"/>
      <c r="AI19" s="83"/>
      <c r="AJ19" s="83"/>
      <c r="AK19" s="83"/>
      <c r="AL19" s="83"/>
      <c r="AM19" s="83"/>
      <c r="AN19" s="83"/>
      <c r="AO19" s="83"/>
      <c r="AP19" s="83"/>
      <c r="AQ19" s="83"/>
      <c r="AR19" s="83"/>
      <c r="AS19" s="83"/>
      <c r="AT19" s="83"/>
      <c r="AU19" s="83"/>
      <c r="AV19" s="83"/>
      <c r="AW19" s="83"/>
      <c r="AX19" s="83"/>
      <c r="AY19" s="83"/>
      <c r="AZ19" s="83"/>
      <c r="BA19" s="84" t="e">
        <f>(AG19*#REF!+AH19*#REF!+AI19*#REF!+AJ19*#REF!+AK19*#REF!+AL19*#REF!+AM19*#REF!+AN19*#REF!+AO19*#REF!+AP19*#REF!+AQ19*#REF!+AR19*#REF!+AS19*#REF!+AT19*#REF!+AU19*#REF!+AV19*#REF!+AW19*#REF!+AX19*#REF!+AY19*#REF!+AZ19*#REF!)</f>
        <v>#REF!</v>
      </c>
      <c r="BB19" s="85" t="e">
        <f t="shared" si="0"/>
        <v>#REF!</v>
      </c>
    </row>
    <row r="20" spans="1:56" ht="15">
      <c r="A20" s="63">
        <f>'Exhibit 3 (Rent Schedule)'!A20</f>
        <v>0</v>
      </c>
      <c r="B20" s="63">
        <f>'Exhibit 3 (Rent Schedule)'!B20</f>
        <v>0</v>
      </c>
      <c r="C20" s="63">
        <f>'Exhibit 3 (Rent Schedule)'!C20</f>
        <v>0</v>
      </c>
      <c r="D20" s="63">
        <f>'Exhibit 3 (Rent Schedule)'!D20</f>
        <v>0</v>
      </c>
      <c r="E20" s="63">
        <f>'Exhibit 3 (Rent Schedule)'!E20</f>
        <v>0</v>
      </c>
      <c r="F20" s="63">
        <f>'Exhibit 3 (Rent Schedule)'!F20</f>
        <v>0</v>
      </c>
      <c r="G20" s="63">
        <f>'Exhibit 3 (Rent Schedule)'!G20</f>
        <v>0</v>
      </c>
      <c r="H20" s="1261">
        <f>'Exhibit 3 (Rent Schedule)'!H20</f>
        <v>0</v>
      </c>
      <c r="I20" s="1261">
        <f>'Exhibit 3 (Rent Schedule)'!I20</f>
        <v>0</v>
      </c>
      <c r="J20" s="1313">
        <f>'Exhibit 3 (Rent Schedule)'!J20</f>
        <v>0</v>
      </c>
      <c r="K20" s="1261">
        <f>'Exhibit 3 (Rent Schedule)'!K20</f>
        <v>0</v>
      </c>
      <c r="L20" s="1261">
        <f>'Exhibit 3 (Rent Schedule)'!L20</f>
        <v>0</v>
      </c>
      <c r="M20" s="1261">
        <f>'Exhibit 3 (Rent Schedule)'!M20</f>
        <v>0</v>
      </c>
      <c r="N20" s="1261" t="str">
        <f>'Exhibit 3 (Rent Schedule)'!N20</f>
        <v/>
      </c>
      <c r="O20" s="1261">
        <f>'Exhibit 3 (Rent Schedule)'!O20</f>
        <v>0</v>
      </c>
      <c r="P20" s="1265">
        <f t="shared" si="1"/>
        <v>0</v>
      </c>
      <c r="R20" s="1307"/>
      <c r="S20" s="1247" t="s">
        <v>1243</v>
      </c>
      <c r="T20" s="1248"/>
      <c r="U20" s="1248"/>
      <c r="V20" s="1248"/>
      <c r="W20" s="1248"/>
      <c r="X20" s="1248"/>
      <c r="Y20" s="225"/>
      <c r="Z20" s="225"/>
      <c r="AA20" s="225"/>
      <c r="AB20" s="225"/>
      <c r="AC20" s="82"/>
      <c r="AD20" s="83"/>
      <c r="AE20" s="83"/>
      <c r="AF20" s="77"/>
      <c r="AG20" s="82"/>
      <c r="AH20" s="83"/>
      <c r="AI20" s="83"/>
      <c r="AJ20" s="83"/>
      <c r="AK20" s="83"/>
      <c r="AL20" s="83"/>
      <c r="AM20" s="83"/>
      <c r="AN20" s="83"/>
      <c r="AO20" s="83"/>
      <c r="AP20" s="83"/>
      <c r="AQ20" s="83"/>
      <c r="AR20" s="83"/>
      <c r="AS20" s="83"/>
      <c r="AT20" s="83"/>
      <c r="AU20" s="83"/>
      <c r="AV20" s="83"/>
      <c r="AW20" s="83"/>
      <c r="AX20" s="83"/>
      <c r="AY20" s="83"/>
      <c r="AZ20" s="83"/>
      <c r="BA20" s="84" t="e">
        <f>(AG20*#REF!+AH20*#REF!+AI20*#REF!+AJ20*#REF!+AK20*#REF!+AL20*#REF!+AM20*#REF!+AN20*#REF!+AO20*#REF!+AP20*#REF!+AQ20*#REF!+AR20*#REF!+AS20*#REF!+AT20*#REF!+AU20*#REF!+AV20*#REF!+AW20*#REF!+AX20*#REF!+AY20*#REF!+AZ20*#REF!)</f>
        <v>#REF!</v>
      </c>
      <c r="BB20" s="85" t="e">
        <f t="shared" si="0"/>
        <v>#REF!</v>
      </c>
    </row>
    <row r="21" spans="1:56" ht="15">
      <c r="A21" s="63">
        <f>'Exhibit 3 (Rent Schedule)'!A21</f>
        <v>0</v>
      </c>
      <c r="B21" s="63">
        <f>'Exhibit 3 (Rent Schedule)'!B21</f>
        <v>0</v>
      </c>
      <c r="C21" s="63">
        <f>'Exhibit 3 (Rent Schedule)'!C21</f>
        <v>0</v>
      </c>
      <c r="D21" s="63">
        <f>'Exhibit 3 (Rent Schedule)'!D21</f>
        <v>0</v>
      </c>
      <c r="E21" s="63">
        <f>'Exhibit 3 (Rent Schedule)'!E21</f>
        <v>0</v>
      </c>
      <c r="F21" s="63">
        <f>'Exhibit 3 (Rent Schedule)'!F21</f>
        <v>0</v>
      </c>
      <c r="G21" s="63">
        <f>'Exhibit 3 (Rent Schedule)'!G21</f>
        <v>0</v>
      </c>
      <c r="H21" s="1261">
        <f>'Exhibit 3 (Rent Schedule)'!H21</f>
        <v>0</v>
      </c>
      <c r="I21" s="1261">
        <f>'Exhibit 3 (Rent Schedule)'!I21</f>
        <v>0</v>
      </c>
      <c r="J21" s="1313">
        <f>'Exhibit 3 (Rent Schedule)'!J21</f>
        <v>0</v>
      </c>
      <c r="K21" s="1261">
        <f>'Exhibit 3 (Rent Schedule)'!K21</f>
        <v>0</v>
      </c>
      <c r="L21" s="1261">
        <f>'Exhibit 3 (Rent Schedule)'!L21</f>
        <v>0</v>
      </c>
      <c r="M21" s="1261">
        <f>'Exhibit 3 (Rent Schedule)'!M21</f>
        <v>0</v>
      </c>
      <c r="N21" s="1261" t="str">
        <f>'Exhibit 3 (Rent Schedule)'!N21</f>
        <v/>
      </c>
      <c r="O21" s="1261">
        <f>'Exhibit 3 (Rent Schedule)'!O21</f>
        <v>0</v>
      </c>
      <c r="P21" s="1265">
        <f t="shared" si="1"/>
        <v>0</v>
      </c>
      <c r="R21" s="1307"/>
      <c r="S21" s="1447" t="str">
        <f>IF('Exhibit 1 (UA)'!$D$27="","",'Exhibit 1 (UA)'!$D$27)</f>
        <v/>
      </c>
      <c r="T21" s="1448"/>
      <c r="U21" s="1448"/>
      <c r="V21" s="1448"/>
      <c r="W21" s="1448"/>
      <c r="X21" s="1448"/>
      <c r="Y21" s="1448"/>
      <c r="Z21" s="1448"/>
      <c r="AA21" s="1448"/>
      <c r="AB21" s="1449"/>
      <c r="AC21" s="82"/>
      <c r="AD21" s="83"/>
      <c r="AE21" s="83"/>
      <c r="AF21" s="77"/>
      <c r="AG21" s="82"/>
      <c r="AH21" s="83"/>
      <c r="AI21" s="83"/>
      <c r="AJ21" s="83"/>
      <c r="AK21" s="83"/>
      <c r="AL21" s="83"/>
      <c r="AM21" s="83"/>
      <c r="AN21" s="83"/>
      <c r="AO21" s="83"/>
      <c r="AP21" s="83"/>
      <c r="AQ21" s="83"/>
      <c r="AR21" s="83"/>
      <c r="AS21" s="83"/>
      <c r="AT21" s="83"/>
      <c r="AU21" s="83"/>
      <c r="AV21" s="83"/>
      <c r="AW21" s="83"/>
      <c r="AX21" s="83"/>
      <c r="AY21" s="83"/>
      <c r="AZ21" s="83"/>
      <c r="BA21" s="84" t="e">
        <f>(AG21*#REF!+AH21*#REF!+AI21*#REF!+AJ21*#REF!+AK21*#REF!+AL21*#REF!+AM21*#REF!+AN21*#REF!+AO21*#REF!+AP21*#REF!+AQ21*#REF!+AR21*#REF!+AS21*#REF!+AT21*#REF!+AU21*#REF!+AV21*#REF!+AW21*#REF!+AX21*#REF!+AY21*#REF!+AZ21*#REF!)</f>
        <v>#REF!</v>
      </c>
      <c r="BB21" s="85" t="e">
        <f t="shared" si="0"/>
        <v>#REF!</v>
      </c>
    </row>
    <row r="22" spans="1:56" ht="15">
      <c r="A22" s="63">
        <f>'Exhibit 3 (Rent Schedule)'!A22</f>
        <v>0</v>
      </c>
      <c r="B22" s="63">
        <f>'Exhibit 3 (Rent Schedule)'!B22</f>
        <v>0</v>
      </c>
      <c r="C22" s="63">
        <f>'Exhibit 3 (Rent Schedule)'!C22</f>
        <v>0</v>
      </c>
      <c r="D22" s="63">
        <f>'Exhibit 3 (Rent Schedule)'!D22</f>
        <v>0</v>
      </c>
      <c r="E22" s="63">
        <f>'Exhibit 3 (Rent Schedule)'!E22</f>
        <v>0</v>
      </c>
      <c r="F22" s="63">
        <f>'Exhibit 3 (Rent Schedule)'!F22</f>
        <v>0</v>
      </c>
      <c r="G22" s="63">
        <f>'Exhibit 3 (Rent Schedule)'!G22</f>
        <v>0</v>
      </c>
      <c r="H22" s="1261">
        <f>'Exhibit 3 (Rent Schedule)'!H22</f>
        <v>0</v>
      </c>
      <c r="I22" s="1261">
        <f>'Exhibit 3 (Rent Schedule)'!I22</f>
        <v>0</v>
      </c>
      <c r="J22" s="1313">
        <f>'Exhibit 3 (Rent Schedule)'!J22</f>
        <v>0</v>
      </c>
      <c r="K22" s="1261">
        <f>'Exhibit 3 (Rent Schedule)'!K22</f>
        <v>0</v>
      </c>
      <c r="L22" s="1261">
        <f>'Exhibit 3 (Rent Schedule)'!L22</f>
        <v>0</v>
      </c>
      <c r="M22" s="1261">
        <f>'Exhibit 3 (Rent Schedule)'!M22</f>
        <v>0</v>
      </c>
      <c r="N22" s="1261" t="str">
        <f>'Exhibit 3 (Rent Schedule)'!N22</f>
        <v/>
      </c>
      <c r="O22" s="1261">
        <f>'Exhibit 3 (Rent Schedule)'!O22</f>
        <v>0</v>
      </c>
      <c r="P22" s="1265">
        <f t="shared" si="1"/>
        <v>0</v>
      </c>
      <c r="R22" s="1307"/>
      <c r="S22" s="1447" t="str">
        <f>IF('Exhibit 1 (UA)'!$D$28="","",'Exhibit 1 (UA)'!$D$28)</f>
        <v/>
      </c>
      <c r="T22" s="1448"/>
      <c r="U22" s="1448"/>
      <c r="V22" s="1448"/>
      <c r="W22" s="1448"/>
      <c r="X22" s="1448"/>
      <c r="Y22" s="1448"/>
      <c r="Z22" s="1448"/>
      <c r="AA22" s="1448"/>
      <c r="AB22" s="1449"/>
      <c r="AC22" s="82"/>
      <c r="AD22" s="83"/>
      <c r="AE22" s="83"/>
      <c r="AF22" s="77"/>
      <c r="AG22" s="82"/>
      <c r="AH22" s="83"/>
      <c r="AI22" s="83"/>
      <c r="AJ22" s="83"/>
      <c r="AK22" s="83"/>
      <c r="AL22" s="83"/>
      <c r="AM22" s="83"/>
      <c r="AN22" s="83"/>
      <c r="AO22" s="83"/>
      <c r="AP22" s="83"/>
      <c r="AQ22" s="83"/>
      <c r="AR22" s="83"/>
      <c r="AS22" s="83"/>
      <c r="AT22" s="83"/>
      <c r="AU22" s="83"/>
      <c r="AV22" s="83"/>
      <c r="AW22" s="83"/>
      <c r="AX22" s="83"/>
      <c r="AY22" s="83"/>
      <c r="AZ22" s="83"/>
      <c r="BA22" s="84" t="e">
        <f>(AG22*#REF!+AH22*#REF!+AI22*#REF!+AJ22*#REF!+AK22*#REF!+AL22*#REF!+AM22*#REF!+AN22*#REF!+AO22*#REF!+AP22*#REF!+AQ22*#REF!+AR22*#REF!+AS22*#REF!+AT22*#REF!+AU22*#REF!+AV22*#REF!+AW22*#REF!+AX22*#REF!+AY22*#REF!+AZ22*#REF!)</f>
        <v>#REF!</v>
      </c>
      <c r="BB22" s="85" t="e">
        <f t="shared" si="0"/>
        <v>#REF!</v>
      </c>
    </row>
    <row r="23" spans="1:56" ht="15">
      <c r="A23" s="63">
        <f>'Exhibit 3 (Rent Schedule)'!A23</f>
        <v>0</v>
      </c>
      <c r="B23" s="63">
        <f>'Exhibit 3 (Rent Schedule)'!B23</f>
        <v>0</v>
      </c>
      <c r="C23" s="63">
        <f>'Exhibit 3 (Rent Schedule)'!C23</f>
        <v>0</v>
      </c>
      <c r="D23" s="63">
        <f>'Exhibit 3 (Rent Schedule)'!D23</f>
        <v>0</v>
      </c>
      <c r="E23" s="63">
        <f>'Exhibit 3 (Rent Schedule)'!E23</f>
        <v>0</v>
      </c>
      <c r="F23" s="63">
        <f>'Exhibit 3 (Rent Schedule)'!F23</f>
        <v>0</v>
      </c>
      <c r="G23" s="63">
        <f>'Exhibit 3 (Rent Schedule)'!G23</f>
        <v>0</v>
      </c>
      <c r="H23" s="1261">
        <f>'Exhibit 3 (Rent Schedule)'!H23</f>
        <v>0</v>
      </c>
      <c r="I23" s="1261">
        <f>'Exhibit 3 (Rent Schedule)'!I23</f>
        <v>0</v>
      </c>
      <c r="J23" s="1313">
        <f>'Exhibit 3 (Rent Schedule)'!J23</f>
        <v>0</v>
      </c>
      <c r="K23" s="1261">
        <f>'Exhibit 3 (Rent Schedule)'!K23</f>
        <v>0</v>
      </c>
      <c r="L23" s="1261">
        <f>'Exhibit 3 (Rent Schedule)'!L23</f>
        <v>0</v>
      </c>
      <c r="M23" s="1261">
        <f>'Exhibit 3 (Rent Schedule)'!M23</f>
        <v>0</v>
      </c>
      <c r="N23" s="1261" t="str">
        <f>'Exhibit 3 (Rent Schedule)'!N23</f>
        <v/>
      </c>
      <c r="O23" s="1261">
        <f>'Exhibit 3 (Rent Schedule)'!O23</f>
        <v>0</v>
      </c>
      <c r="P23" s="1265">
        <f t="shared" si="1"/>
        <v>0</v>
      </c>
      <c r="R23" s="1307"/>
      <c r="S23" s="1447" t="str">
        <f>IF('Exhibit 1 (UA)'!$D$29="","",'Exhibit 1 (UA)'!$D$29)</f>
        <v/>
      </c>
      <c r="T23" s="1448"/>
      <c r="U23" s="1448"/>
      <c r="V23" s="1448"/>
      <c r="W23" s="1448"/>
      <c r="X23" s="1448"/>
      <c r="Y23" s="1448"/>
      <c r="Z23" s="1448"/>
      <c r="AA23" s="1448"/>
      <c r="AB23" s="1449"/>
      <c r="AC23" s="82"/>
      <c r="AD23" s="83"/>
      <c r="AE23" s="83"/>
      <c r="AF23" s="77"/>
      <c r="AG23" s="82"/>
      <c r="AH23" s="83"/>
      <c r="AI23" s="83"/>
      <c r="AJ23" s="83"/>
      <c r="AK23" s="83"/>
      <c r="AL23" s="83"/>
      <c r="AM23" s="83"/>
      <c r="AN23" s="83"/>
      <c r="AO23" s="83"/>
      <c r="AP23" s="83"/>
      <c r="AQ23" s="83"/>
      <c r="AR23" s="83"/>
      <c r="AS23" s="83"/>
      <c r="AT23" s="83"/>
      <c r="AU23" s="83"/>
      <c r="AV23" s="83"/>
      <c r="AW23" s="83"/>
      <c r="AX23" s="83"/>
      <c r="AY23" s="83"/>
      <c r="AZ23" s="83"/>
      <c r="BA23" s="84" t="e">
        <f>(AG23*#REF!+AH23*#REF!+AI23*#REF!+AJ23*#REF!+AK23*#REF!+AL23*#REF!+AM23*#REF!+AN23*#REF!+AO23*#REF!+AP23*#REF!+AQ23*#REF!+AR23*#REF!+AS23*#REF!+AT23*#REF!+AU23*#REF!+AV23*#REF!+AW23*#REF!+AX23*#REF!+AY23*#REF!+AZ23*#REF!)</f>
        <v>#REF!</v>
      </c>
      <c r="BB23" s="85" t="e">
        <f t="shared" si="0"/>
        <v>#REF!</v>
      </c>
    </row>
    <row r="24" spans="1:56" ht="15">
      <c r="A24" s="63">
        <f>'Exhibit 3 (Rent Schedule)'!A24</f>
        <v>0</v>
      </c>
      <c r="B24" s="63">
        <f>'Exhibit 3 (Rent Schedule)'!B24</f>
        <v>0</v>
      </c>
      <c r="C24" s="63">
        <f>'Exhibit 3 (Rent Schedule)'!C24</f>
        <v>0</v>
      </c>
      <c r="D24" s="63">
        <f>'Exhibit 3 (Rent Schedule)'!D24</f>
        <v>0</v>
      </c>
      <c r="E24" s="63">
        <f>'Exhibit 3 (Rent Schedule)'!E24</f>
        <v>0</v>
      </c>
      <c r="F24" s="63">
        <f>'Exhibit 3 (Rent Schedule)'!F24</f>
        <v>0</v>
      </c>
      <c r="G24" s="63">
        <f>'Exhibit 3 (Rent Schedule)'!G24</f>
        <v>0</v>
      </c>
      <c r="H24" s="1261">
        <f>'Exhibit 3 (Rent Schedule)'!H24</f>
        <v>0</v>
      </c>
      <c r="I24" s="1261">
        <f>'Exhibit 3 (Rent Schedule)'!I24</f>
        <v>0</v>
      </c>
      <c r="J24" s="1313">
        <f>'Exhibit 3 (Rent Schedule)'!J24</f>
        <v>0</v>
      </c>
      <c r="K24" s="1261">
        <f>'Exhibit 3 (Rent Schedule)'!K24</f>
        <v>0</v>
      </c>
      <c r="L24" s="1261">
        <f>'Exhibit 3 (Rent Schedule)'!L24</f>
        <v>0</v>
      </c>
      <c r="M24" s="1261">
        <f>'Exhibit 3 (Rent Schedule)'!M24</f>
        <v>0</v>
      </c>
      <c r="N24" s="1261" t="str">
        <f>'Exhibit 3 (Rent Schedule)'!N24</f>
        <v/>
      </c>
      <c r="O24" s="1261">
        <f>'Exhibit 3 (Rent Schedule)'!O24</f>
        <v>0</v>
      </c>
      <c r="P24" s="1265">
        <f t="shared" si="1"/>
        <v>0</v>
      </c>
      <c r="R24" s="1307"/>
      <c r="S24" s="1447" t="str">
        <f>IF('Exhibit 1 (UA)'!$D$30="","",'Exhibit 1 (UA)'!$D$30)</f>
        <v/>
      </c>
      <c r="T24" s="1448"/>
      <c r="U24" s="1448"/>
      <c r="V24" s="1448"/>
      <c r="W24" s="1448"/>
      <c r="X24" s="1448"/>
      <c r="Y24" s="1448"/>
      <c r="Z24" s="1448"/>
      <c r="AA24" s="1448"/>
      <c r="AB24" s="1449"/>
      <c r="AC24" s="82"/>
      <c r="AD24" s="83"/>
      <c r="AE24" s="83"/>
      <c r="AF24" s="77"/>
      <c r="AG24" s="82"/>
      <c r="AH24" s="83"/>
      <c r="AI24" s="83"/>
      <c r="AJ24" s="83"/>
      <c r="AK24" s="83"/>
      <c r="AL24" s="83"/>
      <c r="AM24" s="83"/>
      <c r="AN24" s="83"/>
      <c r="AO24" s="83"/>
      <c r="AP24" s="83"/>
      <c r="AQ24" s="83"/>
      <c r="AR24" s="83"/>
      <c r="AS24" s="83"/>
      <c r="AT24" s="83"/>
      <c r="AU24" s="83"/>
      <c r="AV24" s="83"/>
      <c r="AW24" s="83"/>
      <c r="AX24" s="83"/>
      <c r="AY24" s="83"/>
      <c r="AZ24" s="83"/>
      <c r="BA24" s="84" t="e">
        <f>(AG24*#REF!+AH24*#REF!+AI24*#REF!+AJ24*#REF!+AK24*#REF!+AL24*#REF!+AM24*#REF!+AN24*#REF!+AO24*#REF!+AP24*#REF!+AQ24*#REF!+AR24*#REF!+AS24*#REF!+AT24*#REF!+AU24*#REF!+AV24*#REF!+AW24*#REF!+AX24*#REF!+AY24*#REF!+AZ24*#REF!)</f>
        <v>#REF!</v>
      </c>
      <c r="BB24" s="85" t="e">
        <f t="shared" si="0"/>
        <v>#REF!</v>
      </c>
    </row>
    <row r="25" spans="1:56" ht="15">
      <c r="A25" s="63">
        <f>'Exhibit 3 (Rent Schedule)'!A25</f>
        <v>0</v>
      </c>
      <c r="B25" s="63">
        <f>'Exhibit 3 (Rent Schedule)'!B25</f>
        <v>0</v>
      </c>
      <c r="C25" s="63">
        <f>'Exhibit 3 (Rent Schedule)'!C25</f>
        <v>0</v>
      </c>
      <c r="D25" s="63">
        <f>'Exhibit 3 (Rent Schedule)'!D25</f>
        <v>0</v>
      </c>
      <c r="E25" s="63">
        <f>'Exhibit 3 (Rent Schedule)'!E25</f>
        <v>0</v>
      </c>
      <c r="F25" s="63">
        <f>'Exhibit 3 (Rent Schedule)'!F25</f>
        <v>0</v>
      </c>
      <c r="G25" s="63">
        <f>'Exhibit 3 (Rent Schedule)'!G25</f>
        <v>0</v>
      </c>
      <c r="H25" s="1261">
        <f>'Exhibit 3 (Rent Schedule)'!H25</f>
        <v>0</v>
      </c>
      <c r="I25" s="1261">
        <f>'Exhibit 3 (Rent Schedule)'!I25</f>
        <v>0</v>
      </c>
      <c r="J25" s="1313">
        <f>'Exhibit 3 (Rent Schedule)'!J25</f>
        <v>0</v>
      </c>
      <c r="K25" s="1261">
        <f>'Exhibit 3 (Rent Schedule)'!K25</f>
        <v>0</v>
      </c>
      <c r="L25" s="1261">
        <f>'Exhibit 3 (Rent Schedule)'!L25</f>
        <v>0</v>
      </c>
      <c r="M25" s="1261">
        <f>'Exhibit 3 (Rent Schedule)'!M25</f>
        <v>0</v>
      </c>
      <c r="N25" s="1261" t="str">
        <f>'Exhibit 3 (Rent Schedule)'!N25</f>
        <v/>
      </c>
      <c r="O25" s="1261">
        <f>'Exhibit 3 (Rent Schedule)'!O25</f>
        <v>0</v>
      </c>
      <c r="P25" s="1265">
        <f t="shared" si="1"/>
        <v>0</v>
      </c>
      <c r="R25" s="1307"/>
      <c r="S25" s="1447" t="str">
        <f>IF('Exhibit 1 (UA)'!$D$31="","",'Exhibit 1 (UA)'!$D$31)</f>
        <v/>
      </c>
      <c r="T25" s="1448"/>
      <c r="U25" s="1448"/>
      <c r="V25" s="1448"/>
      <c r="W25" s="1448"/>
      <c r="X25" s="1448"/>
      <c r="Y25" s="1448"/>
      <c r="Z25" s="1448"/>
      <c r="AA25" s="1448"/>
      <c r="AB25" s="1449"/>
      <c r="AC25" s="82"/>
      <c r="AD25" s="83"/>
      <c r="AE25" s="83"/>
      <c r="AF25" s="77"/>
      <c r="AG25" s="82"/>
      <c r="AH25" s="83"/>
      <c r="AI25" s="83"/>
      <c r="AJ25" s="83"/>
      <c r="AK25" s="83"/>
      <c r="AL25" s="83"/>
      <c r="AM25" s="83"/>
      <c r="AN25" s="83"/>
      <c r="AO25" s="83"/>
      <c r="AP25" s="83"/>
      <c r="AQ25" s="83"/>
      <c r="AR25" s="83"/>
      <c r="AS25" s="83"/>
      <c r="AT25" s="83"/>
      <c r="AU25" s="83"/>
      <c r="AV25" s="83"/>
      <c r="AW25" s="83"/>
      <c r="AX25" s="83"/>
      <c r="AY25" s="83"/>
      <c r="AZ25" s="83"/>
      <c r="BA25" s="84" t="e">
        <f>(AG25*#REF!+AH25*#REF!+AI25*#REF!+AJ25*#REF!+AK25*#REF!+AL25*#REF!+AM25*#REF!+AN25*#REF!+AO25*#REF!+AP25*#REF!+AQ25*#REF!+AR25*#REF!+AS25*#REF!+AT25*#REF!+AU25*#REF!+AV25*#REF!+AW25*#REF!+AX25*#REF!+AY25*#REF!+AZ25*#REF!)</f>
        <v>#REF!</v>
      </c>
      <c r="BB25" s="85" t="e">
        <f t="shared" si="0"/>
        <v>#REF!</v>
      </c>
    </row>
    <row r="26" spans="1:56" ht="15.75" customHeight="1">
      <c r="A26" s="63">
        <f>'Exhibit 3 (Rent Schedule)'!A26</f>
        <v>0</v>
      </c>
      <c r="B26" s="63">
        <f>'Exhibit 3 (Rent Schedule)'!B26</f>
        <v>0</v>
      </c>
      <c r="C26" s="63">
        <f>'Exhibit 3 (Rent Schedule)'!C26</f>
        <v>0</v>
      </c>
      <c r="D26" s="63">
        <f>'Exhibit 3 (Rent Schedule)'!D26</f>
        <v>0</v>
      </c>
      <c r="E26" s="63">
        <f>'Exhibit 3 (Rent Schedule)'!E26</f>
        <v>0</v>
      </c>
      <c r="F26" s="63">
        <f>'Exhibit 3 (Rent Schedule)'!F26</f>
        <v>0</v>
      </c>
      <c r="G26" s="63">
        <f>'Exhibit 3 (Rent Schedule)'!G26</f>
        <v>0</v>
      </c>
      <c r="H26" s="1261">
        <f>'Exhibit 3 (Rent Schedule)'!H26</f>
        <v>0</v>
      </c>
      <c r="I26" s="1261">
        <f>'Exhibit 3 (Rent Schedule)'!I26</f>
        <v>0</v>
      </c>
      <c r="J26" s="1313">
        <f>'Exhibit 3 (Rent Schedule)'!J26</f>
        <v>0</v>
      </c>
      <c r="K26" s="1261">
        <f>'Exhibit 3 (Rent Schedule)'!K26</f>
        <v>0</v>
      </c>
      <c r="L26" s="1261">
        <f>'Exhibit 3 (Rent Schedule)'!L26</f>
        <v>0</v>
      </c>
      <c r="M26" s="1261">
        <f>'Exhibit 3 (Rent Schedule)'!M26</f>
        <v>0</v>
      </c>
      <c r="N26" s="1261" t="str">
        <f>'Exhibit 3 (Rent Schedule)'!N26</f>
        <v/>
      </c>
      <c r="O26" s="1261">
        <f>'Exhibit 3 (Rent Schedule)'!O26</f>
        <v>0</v>
      </c>
      <c r="P26" s="1265">
        <f t="shared" si="1"/>
        <v>0</v>
      </c>
      <c r="AC26" s="82"/>
      <c r="AD26" s="83"/>
      <c r="AE26" s="83"/>
      <c r="AF26" s="77"/>
      <c r="AG26" s="82"/>
      <c r="AH26" s="83"/>
      <c r="AI26" s="83"/>
      <c r="AJ26" s="83"/>
      <c r="AK26" s="83"/>
      <c r="AL26" s="83"/>
      <c r="AM26" s="83"/>
      <c r="AN26" s="83"/>
      <c r="AO26" s="83"/>
      <c r="AP26" s="83"/>
      <c r="AQ26" s="83"/>
      <c r="AR26" s="83"/>
      <c r="AS26" s="83"/>
      <c r="AT26" s="83"/>
      <c r="AU26" s="83"/>
      <c r="AV26" s="83"/>
      <c r="AW26" s="83"/>
      <c r="AX26" s="83"/>
      <c r="AY26" s="83"/>
      <c r="AZ26" s="83"/>
      <c r="BA26" s="84" t="e">
        <f>(AG26*#REF!+AH26*#REF!+AI26*#REF!+AJ26*#REF!+AK26*#REF!+AL26*#REF!+AM26*#REF!+AN26*#REF!+AO26*#REF!+AP26*#REF!+AQ26*#REF!+AR26*#REF!+AS26*#REF!+AT26*#REF!+AU26*#REF!+AV26*#REF!+AW26*#REF!+AX26*#REF!+AY26*#REF!+AZ26*#REF!)</f>
        <v>#REF!</v>
      </c>
      <c r="BB26" s="85" t="e">
        <f t="shared" si="0"/>
        <v>#REF!</v>
      </c>
      <c r="BD26" s="519"/>
    </row>
    <row r="27" spans="1:56" ht="15.75" customHeight="1">
      <c r="A27" s="63">
        <f>'Exhibit 3 (Rent Schedule)'!A27</f>
        <v>0</v>
      </c>
      <c r="B27" s="63">
        <f>'Exhibit 3 (Rent Schedule)'!B27</f>
        <v>0</v>
      </c>
      <c r="C27" s="63">
        <f>'Exhibit 3 (Rent Schedule)'!C27</f>
        <v>0</v>
      </c>
      <c r="D27" s="63">
        <f>'Exhibit 3 (Rent Schedule)'!D27</f>
        <v>0</v>
      </c>
      <c r="E27" s="63">
        <f>'Exhibit 3 (Rent Schedule)'!E27</f>
        <v>0</v>
      </c>
      <c r="F27" s="63">
        <f>'Exhibit 3 (Rent Schedule)'!F27</f>
        <v>0</v>
      </c>
      <c r="G27" s="63">
        <f>'Exhibit 3 (Rent Schedule)'!G27</f>
        <v>0</v>
      </c>
      <c r="H27" s="1261">
        <f>'Exhibit 3 (Rent Schedule)'!H27</f>
        <v>0</v>
      </c>
      <c r="I27" s="1261">
        <f>'Exhibit 3 (Rent Schedule)'!I27</f>
        <v>0</v>
      </c>
      <c r="J27" s="1313">
        <f>'Exhibit 3 (Rent Schedule)'!J27</f>
        <v>0</v>
      </c>
      <c r="K27" s="1261">
        <f>'Exhibit 3 (Rent Schedule)'!K27</f>
        <v>0</v>
      </c>
      <c r="L27" s="1261">
        <f>'Exhibit 3 (Rent Schedule)'!L27</f>
        <v>0</v>
      </c>
      <c r="M27" s="1261">
        <f>'Exhibit 3 (Rent Schedule)'!M27</f>
        <v>0</v>
      </c>
      <c r="N27" s="1261" t="str">
        <f>'Exhibit 3 (Rent Schedule)'!N27</f>
        <v/>
      </c>
      <c r="O27" s="1261">
        <f>'Exhibit 3 (Rent Schedule)'!O27</f>
        <v>0</v>
      </c>
      <c r="P27" s="1265">
        <f t="shared" si="1"/>
        <v>0</v>
      </c>
      <c r="AC27" s="82"/>
      <c r="AD27" s="83"/>
      <c r="AE27" s="83"/>
      <c r="AF27" s="77"/>
      <c r="AG27" s="82"/>
      <c r="AH27" s="83"/>
      <c r="AI27" s="83"/>
      <c r="AJ27" s="83"/>
      <c r="AK27" s="83"/>
      <c r="AL27" s="83"/>
      <c r="AM27" s="83"/>
      <c r="AN27" s="83"/>
      <c r="AO27" s="83"/>
      <c r="AP27" s="83"/>
      <c r="AQ27" s="83"/>
      <c r="AR27" s="83"/>
      <c r="AS27" s="83"/>
      <c r="AT27" s="83"/>
      <c r="AU27" s="83"/>
      <c r="AV27" s="83"/>
      <c r="AW27" s="83"/>
      <c r="AX27" s="83"/>
      <c r="AY27" s="83"/>
      <c r="AZ27" s="83"/>
      <c r="BA27" s="84" t="e">
        <f>(AG27*#REF!+AH27*#REF!+AI27*#REF!+AJ27*#REF!+AK27*#REF!+AL27*#REF!+AM27*#REF!+AN27*#REF!+AO27*#REF!+AP27*#REF!+AQ27*#REF!+AR27*#REF!+AS27*#REF!+AT27*#REF!+AU27*#REF!+AV27*#REF!+AW27*#REF!+AX27*#REF!+AY27*#REF!+AZ27*#REF!)</f>
        <v>#REF!</v>
      </c>
      <c r="BB27" s="85" t="e">
        <f t="shared" si="0"/>
        <v>#REF!</v>
      </c>
      <c r="BD27" s="519"/>
    </row>
    <row r="28" spans="1:56" ht="15.75" customHeight="1">
      <c r="A28" s="63">
        <f>'Exhibit 3 (Rent Schedule)'!A28</f>
        <v>0</v>
      </c>
      <c r="B28" s="63">
        <f>'Exhibit 3 (Rent Schedule)'!B28</f>
        <v>0</v>
      </c>
      <c r="C28" s="63">
        <f>'Exhibit 3 (Rent Schedule)'!C28</f>
        <v>0</v>
      </c>
      <c r="D28" s="63">
        <f>'Exhibit 3 (Rent Schedule)'!D28</f>
        <v>0</v>
      </c>
      <c r="E28" s="63">
        <f>'Exhibit 3 (Rent Schedule)'!E28</f>
        <v>0</v>
      </c>
      <c r="F28" s="63">
        <f>'Exhibit 3 (Rent Schedule)'!F28</f>
        <v>0</v>
      </c>
      <c r="G28" s="63">
        <f>'Exhibit 3 (Rent Schedule)'!G28</f>
        <v>0</v>
      </c>
      <c r="H28" s="1261">
        <f>'Exhibit 3 (Rent Schedule)'!H28</f>
        <v>0</v>
      </c>
      <c r="I28" s="1261">
        <f>'Exhibit 3 (Rent Schedule)'!I28</f>
        <v>0</v>
      </c>
      <c r="J28" s="1313">
        <f>'Exhibit 3 (Rent Schedule)'!J28</f>
        <v>0</v>
      </c>
      <c r="K28" s="1261">
        <f>'Exhibit 3 (Rent Schedule)'!K28</f>
        <v>0</v>
      </c>
      <c r="L28" s="1261">
        <f>'Exhibit 3 (Rent Schedule)'!L28</f>
        <v>0</v>
      </c>
      <c r="M28" s="1261">
        <f>'Exhibit 3 (Rent Schedule)'!M28</f>
        <v>0</v>
      </c>
      <c r="N28" s="1261" t="str">
        <f>'Exhibit 3 (Rent Schedule)'!N28</f>
        <v/>
      </c>
      <c r="O28" s="1261">
        <f>'Exhibit 3 (Rent Schedule)'!O28</f>
        <v>0</v>
      </c>
      <c r="P28" s="1265">
        <f t="shared" si="1"/>
        <v>0</v>
      </c>
      <c r="AC28" s="82"/>
      <c r="AD28" s="83"/>
      <c r="AE28" s="83"/>
      <c r="AF28" s="77"/>
      <c r="AG28" s="82"/>
      <c r="AH28" s="83"/>
      <c r="AI28" s="83"/>
      <c r="AJ28" s="83"/>
      <c r="AK28" s="83"/>
      <c r="AL28" s="83"/>
      <c r="AM28" s="83"/>
      <c r="AN28" s="83"/>
      <c r="AO28" s="83"/>
      <c r="AP28" s="83"/>
      <c r="AQ28" s="83"/>
      <c r="AR28" s="83"/>
      <c r="AS28" s="83"/>
      <c r="AT28" s="83"/>
      <c r="AU28" s="83"/>
      <c r="AV28" s="83"/>
      <c r="AW28" s="83"/>
      <c r="AX28" s="83"/>
      <c r="AY28" s="83"/>
      <c r="AZ28" s="83"/>
      <c r="BA28" s="84" t="e">
        <f>(AG28*#REF!+AH28*#REF!+AI28*#REF!+AJ28*#REF!+AK28*#REF!+AL28*#REF!+AM28*#REF!+AN28*#REF!+AO28*#REF!+AP28*#REF!+AQ28*#REF!+AR28*#REF!+AS28*#REF!+AT28*#REF!+AU28*#REF!+AV28*#REF!+AW28*#REF!+AX28*#REF!+AY28*#REF!+AZ28*#REF!)</f>
        <v>#REF!</v>
      </c>
      <c r="BB28" s="85" t="e">
        <f t="shared" si="0"/>
        <v>#REF!</v>
      </c>
      <c r="BD28" s="519"/>
    </row>
    <row r="29" spans="1:56" ht="13.9" customHeight="1">
      <c r="A29" s="63">
        <f>'Exhibit 3 (Rent Schedule)'!A29</f>
        <v>0</v>
      </c>
      <c r="B29" s="63">
        <f>'Exhibit 3 (Rent Schedule)'!B29</f>
        <v>0</v>
      </c>
      <c r="C29" s="63">
        <f>'Exhibit 3 (Rent Schedule)'!C29</f>
        <v>0</v>
      </c>
      <c r="D29" s="63">
        <f>'Exhibit 3 (Rent Schedule)'!D29</f>
        <v>0</v>
      </c>
      <c r="E29" s="63">
        <f>'Exhibit 3 (Rent Schedule)'!E29</f>
        <v>0</v>
      </c>
      <c r="F29" s="63">
        <f>'Exhibit 3 (Rent Schedule)'!F29</f>
        <v>0</v>
      </c>
      <c r="G29" s="63">
        <f>'Exhibit 3 (Rent Schedule)'!G29</f>
        <v>0</v>
      </c>
      <c r="H29" s="1261">
        <f>'Exhibit 3 (Rent Schedule)'!H29</f>
        <v>0</v>
      </c>
      <c r="I29" s="1261">
        <f>'Exhibit 3 (Rent Schedule)'!I29</f>
        <v>0</v>
      </c>
      <c r="J29" s="1313">
        <f>'Exhibit 3 (Rent Schedule)'!J29</f>
        <v>0</v>
      </c>
      <c r="K29" s="1261">
        <f>'Exhibit 3 (Rent Schedule)'!K29</f>
        <v>0</v>
      </c>
      <c r="L29" s="1261">
        <f>'Exhibit 3 (Rent Schedule)'!L29</f>
        <v>0</v>
      </c>
      <c r="M29" s="1261">
        <f>'Exhibit 3 (Rent Schedule)'!M29</f>
        <v>0</v>
      </c>
      <c r="N29" s="1261" t="str">
        <f>'Exhibit 3 (Rent Schedule)'!N29</f>
        <v/>
      </c>
      <c r="O29" s="1261">
        <f>'Exhibit 3 (Rent Schedule)'!O29</f>
        <v>0</v>
      </c>
      <c r="P29" s="1265">
        <f t="shared" si="1"/>
        <v>0</v>
      </c>
      <c r="Q29" s="93"/>
      <c r="R29" s="94"/>
      <c r="S29" s="95"/>
      <c r="T29" s="95"/>
      <c r="U29" s="95"/>
      <c r="V29" s="95"/>
      <c r="W29" s="95"/>
      <c r="X29" s="96"/>
      <c r="Y29" s="96"/>
      <c r="Z29" s="96"/>
      <c r="AA29" s="96"/>
      <c r="AC29" s="82"/>
      <c r="AD29" s="83"/>
      <c r="AE29" s="83"/>
      <c r="AF29" s="77"/>
      <c r="AG29" s="82"/>
      <c r="AH29" s="83"/>
      <c r="AI29" s="83"/>
      <c r="AJ29" s="83"/>
      <c r="AK29" s="83"/>
      <c r="AL29" s="83"/>
      <c r="AM29" s="83"/>
      <c r="AN29" s="83"/>
      <c r="AO29" s="83"/>
      <c r="AP29" s="83"/>
      <c r="AQ29" s="83"/>
      <c r="AR29" s="83"/>
      <c r="AS29" s="83"/>
      <c r="AT29" s="83"/>
      <c r="AU29" s="83"/>
      <c r="AV29" s="83"/>
      <c r="AW29" s="83"/>
      <c r="AX29" s="83"/>
      <c r="AY29" s="83"/>
      <c r="AZ29" s="83"/>
      <c r="BA29" s="84" t="e">
        <f>(AG29*#REF!+AH29*#REF!+AI29*#REF!+AJ29*#REF!+AK29*#REF!+AL29*#REF!+AM29*#REF!+AN29*#REF!+AO29*#REF!+AP29*#REF!+AQ29*#REF!+AR29*#REF!+AS29*#REF!+AT29*#REF!+AU29*#REF!+AV29*#REF!+AW29*#REF!+AX29*#REF!+AY29*#REF!+AZ29*#REF!)</f>
        <v>#REF!</v>
      </c>
      <c r="BB29" s="85" t="e">
        <f>BA29*AE29</f>
        <v>#REF!</v>
      </c>
      <c r="BD29" s="519"/>
    </row>
    <row r="30" spans="1:56" ht="15">
      <c r="A30" s="63">
        <f>'Exhibit 3 (Rent Schedule)'!A30</f>
        <v>0</v>
      </c>
      <c r="B30" s="63">
        <f>'Exhibit 3 (Rent Schedule)'!B30</f>
        <v>0</v>
      </c>
      <c r="C30" s="63">
        <f>'Exhibit 3 (Rent Schedule)'!C30</f>
        <v>0</v>
      </c>
      <c r="D30" s="63">
        <f>'Exhibit 3 (Rent Schedule)'!D30</f>
        <v>0</v>
      </c>
      <c r="E30" s="63">
        <f>'Exhibit 3 (Rent Schedule)'!E30</f>
        <v>0</v>
      </c>
      <c r="F30" s="63">
        <f>'Exhibit 3 (Rent Schedule)'!F30</f>
        <v>0</v>
      </c>
      <c r="G30" s="63">
        <f>'Exhibit 3 (Rent Schedule)'!G30</f>
        <v>0</v>
      </c>
      <c r="H30" s="1261">
        <f>'Exhibit 3 (Rent Schedule)'!H30</f>
        <v>0</v>
      </c>
      <c r="I30" s="1261">
        <f>'Exhibit 3 (Rent Schedule)'!I30</f>
        <v>0</v>
      </c>
      <c r="J30" s="1313">
        <f>'Exhibit 3 (Rent Schedule)'!J30</f>
        <v>0</v>
      </c>
      <c r="K30" s="1261">
        <f>'Exhibit 3 (Rent Schedule)'!K30</f>
        <v>0</v>
      </c>
      <c r="L30" s="1261">
        <f>'Exhibit 3 (Rent Schedule)'!L30</f>
        <v>0</v>
      </c>
      <c r="M30" s="1261">
        <f>'Exhibit 3 (Rent Schedule)'!M30</f>
        <v>0</v>
      </c>
      <c r="N30" s="1261" t="str">
        <f>'Exhibit 3 (Rent Schedule)'!N30</f>
        <v/>
      </c>
      <c r="O30" s="1261">
        <f>'Exhibit 3 (Rent Schedule)'!O30</f>
        <v>0</v>
      </c>
      <c r="P30" s="1265">
        <f t="shared" si="1"/>
        <v>0</v>
      </c>
      <c r="Q30" s="93"/>
      <c r="R30" s="94"/>
      <c r="S30" s="95"/>
      <c r="T30" s="95"/>
      <c r="U30" s="95"/>
      <c r="V30" s="95"/>
      <c r="W30" s="95"/>
      <c r="X30" s="96"/>
      <c r="Y30" s="96"/>
      <c r="Z30" s="96"/>
      <c r="AA30" s="96"/>
      <c r="AC30" s="82"/>
      <c r="AD30" s="83"/>
      <c r="AE30" s="83"/>
      <c r="AF30" s="77"/>
      <c r="AG30" s="82"/>
      <c r="AH30" s="83"/>
      <c r="AI30" s="83"/>
      <c r="AJ30" s="83"/>
      <c r="AK30" s="83"/>
      <c r="AL30" s="83"/>
      <c r="AM30" s="83"/>
      <c r="AN30" s="83"/>
      <c r="AO30" s="83"/>
      <c r="AP30" s="83"/>
      <c r="AQ30" s="83"/>
      <c r="AR30" s="83"/>
      <c r="AS30" s="83"/>
      <c r="AT30" s="83"/>
      <c r="AU30" s="83"/>
      <c r="AV30" s="83"/>
      <c r="AW30" s="83"/>
      <c r="AX30" s="83"/>
      <c r="AY30" s="83"/>
      <c r="AZ30" s="83"/>
      <c r="BA30" s="84" t="e">
        <f>(AG30*#REF!+AH30*#REF!+AI30*#REF!+AJ30*#REF!+AK30*#REF!+AL30*#REF!+AM30*#REF!+AN30*#REF!+AO30*#REF!+AP30*#REF!+AQ30*#REF!+AR30*#REF!+AS30*#REF!+AT30*#REF!+AU30*#REF!+AV30*#REF!+AW30*#REF!+AX30*#REF!+AY30*#REF!+AZ30*#REF!)</f>
        <v>#REF!</v>
      </c>
      <c r="BB30" s="85" t="e">
        <f t="shared" ref="BB30:BB56" si="2">BA30*AE30</f>
        <v>#REF!</v>
      </c>
      <c r="BD30" s="519"/>
    </row>
    <row r="31" spans="1:56" ht="15">
      <c r="A31" s="63">
        <f>'Exhibit 3 (Rent Schedule)'!A31</f>
        <v>0</v>
      </c>
      <c r="B31" s="63">
        <f>'Exhibit 3 (Rent Schedule)'!B31</f>
        <v>0</v>
      </c>
      <c r="C31" s="63">
        <f>'Exhibit 3 (Rent Schedule)'!C31</f>
        <v>0</v>
      </c>
      <c r="D31" s="63">
        <f>'Exhibit 3 (Rent Schedule)'!D31</f>
        <v>0</v>
      </c>
      <c r="E31" s="63">
        <f>'Exhibit 3 (Rent Schedule)'!E31</f>
        <v>0</v>
      </c>
      <c r="F31" s="63">
        <f>'Exhibit 3 (Rent Schedule)'!F31</f>
        <v>0</v>
      </c>
      <c r="G31" s="63">
        <f>'Exhibit 3 (Rent Schedule)'!G31</f>
        <v>0</v>
      </c>
      <c r="H31" s="1261">
        <f>'Exhibit 3 (Rent Schedule)'!H31</f>
        <v>0</v>
      </c>
      <c r="I31" s="1261">
        <f>'Exhibit 3 (Rent Schedule)'!I31</f>
        <v>0</v>
      </c>
      <c r="J31" s="1313">
        <f>'Exhibit 3 (Rent Schedule)'!J31</f>
        <v>0</v>
      </c>
      <c r="K31" s="1261">
        <f>'Exhibit 3 (Rent Schedule)'!K31</f>
        <v>0</v>
      </c>
      <c r="L31" s="1261">
        <f>'Exhibit 3 (Rent Schedule)'!L31</f>
        <v>0</v>
      </c>
      <c r="M31" s="1261">
        <f>'Exhibit 3 (Rent Schedule)'!M31</f>
        <v>0</v>
      </c>
      <c r="N31" s="1261" t="str">
        <f>'Exhibit 3 (Rent Schedule)'!N31</f>
        <v/>
      </c>
      <c r="O31" s="1261">
        <f>'Exhibit 3 (Rent Schedule)'!O31</f>
        <v>0</v>
      </c>
      <c r="P31" s="1265">
        <f t="shared" si="1"/>
        <v>0</v>
      </c>
      <c r="Q31" s="93"/>
      <c r="R31" s="94"/>
      <c r="S31" s="95"/>
      <c r="T31" s="95"/>
      <c r="U31" s="95"/>
      <c r="V31" s="95"/>
      <c r="W31" s="95"/>
      <c r="X31" s="96"/>
      <c r="Y31" s="96"/>
      <c r="Z31" s="96"/>
      <c r="AA31" s="96"/>
      <c r="AC31" s="82"/>
      <c r="AD31" s="83"/>
      <c r="AE31" s="83"/>
      <c r="AF31" s="77"/>
      <c r="AG31" s="82"/>
      <c r="AH31" s="83"/>
      <c r="AI31" s="83"/>
      <c r="AJ31" s="83"/>
      <c r="AK31" s="83"/>
      <c r="AL31" s="83"/>
      <c r="AM31" s="83"/>
      <c r="AN31" s="83"/>
      <c r="AO31" s="83"/>
      <c r="AP31" s="83"/>
      <c r="AQ31" s="83"/>
      <c r="AR31" s="83"/>
      <c r="AS31" s="83"/>
      <c r="AT31" s="83"/>
      <c r="AU31" s="83"/>
      <c r="AV31" s="83"/>
      <c r="AW31" s="83"/>
      <c r="AX31" s="83"/>
      <c r="AY31" s="83"/>
      <c r="AZ31" s="83"/>
      <c r="BA31" s="84" t="e">
        <f>(AG31*#REF!+AH31*#REF!+AI31*#REF!+AJ31*#REF!+AK31*#REF!+AL31*#REF!+AM31*#REF!+AN31*#REF!+AO31*#REF!+AP31*#REF!+AQ31*#REF!+AR31*#REF!+AS31*#REF!+AT31*#REF!+AU31*#REF!+AV31*#REF!+AW31*#REF!+AX31*#REF!+AY31*#REF!+AZ31*#REF!)</f>
        <v>#REF!</v>
      </c>
      <c r="BB31" s="85" t="e">
        <f t="shared" si="2"/>
        <v>#REF!</v>
      </c>
      <c r="BD31" s="519"/>
    </row>
    <row r="32" spans="1:56" ht="15">
      <c r="A32" s="63">
        <f>'Exhibit 3 (Rent Schedule)'!A32</f>
        <v>0</v>
      </c>
      <c r="B32" s="63">
        <f>'Exhibit 3 (Rent Schedule)'!B32</f>
        <v>0</v>
      </c>
      <c r="C32" s="63">
        <f>'Exhibit 3 (Rent Schedule)'!C32</f>
        <v>0</v>
      </c>
      <c r="D32" s="63">
        <f>'Exhibit 3 (Rent Schedule)'!D32</f>
        <v>0</v>
      </c>
      <c r="E32" s="63">
        <f>'Exhibit 3 (Rent Schedule)'!E32</f>
        <v>0</v>
      </c>
      <c r="F32" s="63">
        <f>'Exhibit 3 (Rent Schedule)'!F32</f>
        <v>0</v>
      </c>
      <c r="G32" s="63">
        <f>'Exhibit 3 (Rent Schedule)'!G32</f>
        <v>0</v>
      </c>
      <c r="H32" s="1261">
        <f>'Exhibit 3 (Rent Schedule)'!H32</f>
        <v>0</v>
      </c>
      <c r="I32" s="1261">
        <f>'Exhibit 3 (Rent Schedule)'!I32</f>
        <v>0</v>
      </c>
      <c r="J32" s="1313">
        <f>'Exhibit 3 (Rent Schedule)'!J32</f>
        <v>0</v>
      </c>
      <c r="K32" s="1261">
        <f>'Exhibit 3 (Rent Schedule)'!K32</f>
        <v>0</v>
      </c>
      <c r="L32" s="1261">
        <f>'Exhibit 3 (Rent Schedule)'!L32</f>
        <v>0</v>
      </c>
      <c r="M32" s="1261">
        <f>'Exhibit 3 (Rent Schedule)'!M32</f>
        <v>0</v>
      </c>
      <c r="N32" s="1261" t="str">
        <f>'Exhibit 3 (Rent Schedule)'!N32</f>
        <v/>
      </c>
      <c r="O32" s="1261">
        <f>'Exhibit 3 (Rent Schedule)'!O32</f>
        <v>0</v>
      </c>
      <c r="P32" s="1265">
        <f t="shared" si="1"/>
        <v>0</v>
      </c>
      <c r="Q32" s="93"/>
      <c r="R32" s="94"/>
      <c r="S32" s="95"/>
      <c r="T32" s="95"/>
      <c r="U32" s="95"/>
      <c r="V32" s="95"/>
      <c r="W32" s="95"/>
      <c r="X32" s="96"/>
      <c r="Y32" s="96"/>
      <c r="Z32" s="96"/>
      <c r="AA32" s="96"/>
      <c r="AC32" s="82"/>
      <c r="AD32" s="83"/>
      <c r="AE32" s="83"/>
      <c r="AF32" s="77"/>
      <c r="AG32" s="82"/>
      <c r="AH32" s="83"/>
      <c r="AI32" s="83"/>
      <c r="AJ32" s="83"/>
      <c r="AK32" s="83"/>
      <c r="AL32" s="83"/>
      <c r="AM32" s="83"/>
      <c r="AN32" s="83"/>
      <c r="AO32" s="83"/>
      <c r="AP32" s="83"/>
      <c r="AQ32" s="83"/>
      <c r="AR32" s="83"/>
      <c r="AS32" s="83"/>
      <c r="AT32" s="83"/>
      <c r="AU32" s="83"/>
      <c r="AV32" s="83"/>
      <c r="AW32" s="83"/>
      <c r="AX32" s="83"/>
      <c r="AY32" s="83"/>
      <c r="AZ32" s="83"/>
      <c r="BA32" s="84" t="e">
        <f>(AG32*#REF!+AH32*#REF!+AI32*#REF!+AJ32*#REF!+AK32*#REF!+AL32*#REF!+AM32*#REF!+AN32*#REF!+AO32*#REF!+AP32*#REF!+AQ32*#REF!+AR32*#REF!+AS32*#REF!+AT32*#REF!+AU32*#REF!+AV32*#REF!+AW32*#REF!+AX32*#REF!+AY32*#REF!+AZ32*#REF!)</f>
        <v>#REF!</v>
      </c>
      <c r="BB32" s="85" t="e">
        <f t="shared" si="2"/>
        <v>#REF!</v>
      </c>
      <c r="BD32" s="519"/>
    </row>
    <row r="33" spans="1:54" ht="15">
      <c r="A33" s="63">
        <f>'Exhibit 3 (Rent Schedule)'!A33</f>
        <v>0</v>
      </c>
      <c r="B33" s="63">
        <f>'Exhibit 3 (Rent Schedule)'!B33</f>
        <v>0</v>
      </c>
      <c r="C33" s="63">
        <f>'Exhibit 3 (Rent Schedule)'!C33</f>
        <v>0</v>
      </c>
      <c r="D33" s="63">
        <f>'Exhibit 3 (Rent Schedule)'!D33</f>
        <v>0</v>
      </c>
      <c r="E33" s="63">
        <f>'Exhibit 3 (Rent Schedule)'!E33</f>
        <v>0</v>
      </c>
      <c r="F33" s="63">
        <f>'Exhibit 3 (Rent Schedule)'!F33</f>
        <v>0</v>
      </c>
      <c r="G33" s="63">
        <f>'Exhibit 3 (Rent Schedule)'!G33</f>
        <v>0</v>
      </c>
      <c r="H33" s="1261">
        <f>'Exhibit 3 (Rent Schedule)'!H33</f>
        <v>0</v>
      </c>
      <c r="I33" s="1261">
        <f>'Exhibit 3 (Rent Schedule)'!I33</f>
        <v>0</v>
      </c>
      <c r="J33" s="1313">
        <f>'Exhibit 3 (Rent Schedule)'!J33</f>
        <v>0</v>
      </c>
      <c r="K33" s="1261">
        <f>'Exhibit 3 (Rent Schedule)'!K33</f>
        <v>0</v>
      </c>
      <c r="L33" s="1261">
        <f>'Exhibit 3 (Rent Schedule)'!L33</f>
        <v>0</v>
      </c>
      <c r="M33" s="1261">
        <f>'Exhibit 3 (Rent Schedule)'!M33</f>
        <v>0</v>
      </c>
      <c r="N33" s="1261" t="str">
        <f>'Exhibit 3 (Rent Schedule)'!N33</f>
        <v/>
      </c>
      <c r="O33" s="1261">
        <f>'Exhibit 3 (Rent Schedule)'!O33</f>
        <v>0</v>
      </c>
      <c r="P33" s="1265">
        <f t="shared" si="1"/>
        <v>0</v>
      </c>
      <c r="Q33" s="93"/>
      <c r="R33" s="94"/>
      <c r="S33" s="95"/>
      <c r="T33" s="95"/>
      <c r="U33" s="95"/>
      <c r="V33" s="95"/>
      <c r="W33" s="95"/>
      <c r="X33" s="96"/>
      <c r="Y33" s="96"/>
      <c r="Z33" s="96"/>
      <c r="AA33" s="96"/>
      <c r="AC33" s="82"/>
      <c r="AD33" s="83"/>
      <c r="AE33" s="83"/>
      <c r="AF33" s="77"/>
      <c r="AG33" s="82"/>
      <c r="AH33" s="83"/>
      <c r="AI33" s="83"/>
      <c r="AJ33" s="83"/>
      <c r="AK33" s="83"/>
      <c r="AL33" s="83"/>
      <c r="AM33" s="83"/>
      <c r="AN33" s="83"/>
      <c r="AO33" s="83"/>
      <c r="AP33" s="83"/>
      <c r="AQ33" s="83"/>
      <c r="AR33" s="83"/>
      <c r="AS33" s="83"/>
      <c r="AT33" s="83"/>
      <c r="AU33" s="83"/>
      <c r="AV33" s="83"/>
      <c r="AW33" s="83"/>
      <c r="AX33" s="83"/>
      <c r="AY33" s="83"/>
      <c r="AZ33" s="83"/>
      <c r="BA33" s="84" t="e">
        <f>(AG33*#REF!+AH33*#REF!+AI33*#REF!+AJ33*#REF!+AK33*#REF!+AL33*#REF!+AM33*#REF!+AN33*#REF!+AO33*#REF!+AP33*#REF!+AQ33*#REF!+AR33*#REF!+AS33*#REF!+AT33*#REF!+AU33*#REF!+AV33*#REF!+AW33*#REF!+AX33*#REF!+AY33*#REF!+AZ33*#REF!)</f>
        <v>#REF!</v>
      </c>
      <c r="BB33" s="85" t="e">
        <f t="shared" si="2"/>
        <v>#REF!</v>
      </c>
    </row>
    <row r="34" spans="1:54" ht="15">
      <c r="A34" s="63">
        <f>'Exhibit 3 (Rent Schedule)'!A34</f>
        <v>0</v>
      </c>
      <c r="B34" s="63">
        <f>'Exhibit 3 (Rent Schedule)'!B34</f>
        <v>0</v>
      </c>
      <c r="C34" s="63">
        <f>'Exhibit 3 (Rent Schedule)'!C34</f>
        <v>0</v>
      </c>
      <c r="D34" s="63">
        <f>'Exhibit 3 (Rent Schedule)'!D34</f>
        <v>0</v>
      </c>
      <c r="E34" s="63">
        <f>'Exhibit 3 (Rent Schedule)'!E34</f>
        <v>0</v>
      </c>
      <c r="F34" s="63">
        <f>'Exhibit 3 (Rent Schedule)'!F34</f>
        <v>0</v>
      </c>
      <c r="G34" s="63">
        <f>'Exhibit 3 (Rent Schedule)'!G34</f>
        <v>0</v>
      </c>
      <c r="H34" s="1261">
        <f>'Exhibit 3 (Rent Schedule)'!H34</f>
        <v>0</v>
      </c>
      <c r="I34" s="1261">
        <f>'Exhibit 3 (Rent Schedule)'!I34</f>
        <v>0</v>
      </c>
      <c r="J34" s="1313">
        <f>'Exhibit 3 (Rent Schedule)'!J34</f>
        <v>0</v>
      </c>
      <c r="K34" s="1261">
        <f>'Exhibit 3 (Rent Schedule)'!K34</f>
        <v>0</v>
      </c>
      <c r="L34" s="1261">
        <f>'Exhibit 3 (Rent Schedule)'!L34</f>
        <v>0</v>
      </c>
      <c r="M34" s="1261">
        <f>'Exhibit 3 (Rent Schedule)'!M34</f>
        <v>0</v>
      </c>
      <c r="N34" s="1261" t="str">
        <f>'Exhibit 3 (Rent Schedule)'!N34</f>
        <v/>
      </c>
      <c r="O34" s="1261">
        <f>'Exhibit 3 (Rent Schedule)'!O34</f>
        <v>0</v>
      </c>
      <c r="P34" s="1265">
        <f t="shared" si="1"/>
        <v>0</v>
      </c>
      <c r="Q34" s="93"/>
      <c r="R34" s="94"/>
      <c r="S34" s="95"/>
      <c r="T34" s="95"/>
      <c r="U34" s="95"/>
      <c r="V34" s="95"/>
      <c r="W34" s="95"/>
      <c r="X34" s="96"/>
      <c r="Y34" s="96"/>
      <c r="Z34" s="96"/>
      <c r="AA34" s="96"/>
      <c r="AC34" s="82"/>
      <c r="AD34" s="83"/>
      <c r="AE34" s="83"/>
      <c r="AF34" s="77"/>
      <c r="AG34" s="82"/>
      <c r="AH34" s="83"/>
      <c r="AI34" s="83"/>
      <c r="AJ34" s="83"/>
      <c r="AK34" s="83"/>
      <c r="AL34" s="83"/>
      <c r="AM34" s="83"/>
      <c r="AN34" s="83"/>
      <c r="AO34" s="83"/>
      <c r="AP34" s="83"/>
      <c r="AQ34" s="83"/>
      <c r="AR34" s="83"/>
      <c r="AS34" s="83"/>
      <c r="AT34" s="83"/>
      <c r="AU34" s="83"/>
      <c r="AV34" s="83"/>
      <c r="AW34" s="83"/>
      <c r="AX34" s="83"/>
      <c r="AY34" s="83"/>
      <c r="AZ34" s="83"/>
      <c r="BA34" s="84" t="e">
        <f>(AG34*#REF!+AH34*#REF!+AI34*#REF!+AJ34*#REF!+AK34*#REF!+AL34*#REF!+AM34*#REF!+AN34*#REF!+AO34*#REF!+AP34*#REF!+AQ34*#REF!+AR34*#REF!+AS34*#REF!+AT34*#REF!+AU34*#REF!+AV34*#REF!+AW34*#REF!+AX34*#REF!+AY34*#REF!+AZ34*#REF!)</f>
        <v>#REF!</v>
      </c>
      <c r="BB34" s="85" t="e">
        <f t="shared" si="2"/>
        <v>#REF!</v>
      </c>
    </row>
    <row r="35" spans="1:54" ht="15">
      <c r="A35" s="63">
        <f>'Exhibit 3 (Rent Schedule)'!A35</f>
        <v>0</v>
      </c>
      <c r="B35" s="63">
        <f>'Exhibit 3 (Rent Schedule)'!B35</f>
        <v>0</v>
      </c>
      <c r="C35" s="63">
        <f>'Exhibit 3 (Rent Schedule)'!C35</f>
        <v>0</v>
      </c>
      <c r="D35" s="63">
        <f>'Exhibit 3 (Rent Schedule)'!D35</f>
        <v>0</v>
      </c>
      <c r="E35" s="63">
        <f>'Exhibit 3 (Rent Schedule)'!E35</f>
        <v>0</v>
      </c>
      <c r="F35" s="63">
        <f>'Exhibit 3 (Rent Schedule)'!F35</f>
        <v>0</v>
      </c>
      <c r="G35" s="63">
        <f>'Exhibit 3 (Rent Schedule)'!G35</f>
        <v>0</v>
      </c>
      <c r="H35" s="1261">
        <f>'Exhibit 3 (Rent Schedule)'!H35</f>
        <v>0</v>
      </c>
      <c r="I35" s="1261">
        <f>'Exhibit 3 (Rent Schedule)'!I35</f>
        <v>0</v>
      </c>
      <c r="J35" s="1313">
        <f>'Exhibit 3 (Rent Schedule)'!J35</f>
        <v>0</v>
      </c>
      <c r="K35" s="1261">
        <f>'Exhibit 3 (Rent Schedule)'!K35</f>
        <v>0</v>
      </c>
      <c r="L35" s="1261">
        <f>'Exhibit 3 (Rent Schedule)'!L35</f>
        <v>0</v>
      </c>
      <c r="M35" s="1261">
        <f>'Exhibit 3 (Rent Schedule)'!M35</f>
        <v>0</v>
      </c>
      <c r="N35" s="1261" t="str">
        <f>'Exhibit 3 (Rent Schedule)'!N35</f>
        <v/>
      </c>
      <c r="O35" s="1261">
        <f>'Exhibit 3 (Rent Schedule)'!O35</f>
        <v>0</v>
      </c>
      <c r="P35" s="1265">
        <f t="shared" si="1"/>
        <v>0</v>
      </c>
      <c r="Q35" s="93"/>
      <c r="R35" s="94"/>
      <c r="S35" s="95"/>
      <c r="T35" s="95"/>
      <c r="U35" s="95"/>
      <c r="V35" s="95"/>
      <c r="W35" s="95"/>
      <c r="X35" s="96"/>
      <c r="Y35" s="96"/>
      <c r="Z35" s="96"/>
      <c r="AA35" s="96"/>
      <c r="AC35" s="82"/>
      <c r="AD35" s="83"/>
      <c r="AE35" s="83"/>
      <c r="AF35" s="77"/>
      <c r="AG35" s="82"/>
      <c r="AH35" s="83"/>
      <c r="AI35" s="83"/>
      <c r="AJ35" s="83"/>
      <c r="AK35" s="83"/>
      <c r="AL35" s="83"/>
      <c r="AM35" s="83"/>
      <c r="AN35" s="83"/>
      <c r="AO35" s="83"/>
      <c r="AP35" s="83"/>
      <c r="AQ35" s="83"/>
      <c r="AR35" s="83"/>
      <c r="AS35" s="83"/>
      <c r="AT35" s="83"/>
      <c r="AU35" s="83"/>
      <c r="AV35" s="83"/>
      <c r="AW35" s="83"/>
      <c r="AX35" s="83"/>
      <c r="AY35" s="83"/>
      <c r="AZ35" s="83"/>
      <c r="BA35" s="84" t="e">
        <f>(AG35*#REF!+AH35*#REF!+AI35*#REF!+AJ35*#REF!+AK35*#REF!+AL35*#REF!+AM35*#REF!+AN35*#REF!+AO35*#REF!+AP35*#REF!+AQ35*#REF!+AR35*#REF!+AS35*#REF!+AT35*#REF!+AU35*#REF!+AV35*#REF!+AW35*#REF!+AX35*#REF!+AY35*#REF!+AZ35*#REF!)</f>
        <v>#REF!</v>
      </c>
      <c r="BB35" s="85" t="e">
        <f t="shared" si="2"/>
        <v>#REF!</v>
      </c>
    </row>
    <row r="36" spans="1:54" ht="15">
      <c r="A36" s="63">
        <f>'Exhibit 3 (Rent Schedule)'!A36</f>
        <v>0</v>
      </c>
      <c r="B36" s="63">
        <f>'Exhibit 3 (Rent Schedule)'!B36</f>
        <v>0</v>
      </c>
      <c r="C36" s="63">
        <f>'Exhibit 3 (Rent Schedule)'!C36</f>
        <v>0</v>
      </c>
      <c r="D36" s="63">
        <f>'Exhibit 3 (Rent Schedule)'!D36</f>
        <v>0</v>
      </c>
      <c r="E36" s="63">
        <f>'Exhibit 3 (Rent Schedule)'!E36</f>
        <v>0</v>
      </c>
      <c r="F36" s="63">
        <f>'Exhibit 3 (Rent Schedule)'!F36</f>
        <v>0</v>
      </c>
      <c r="G36" s="63">
        <f>'Exhibit 3 (Rent Schedule)'!G36</f>
        <v>0</v>
      </c>
      <c r="H36" s="1261">
        <f>'Exhibit 3 (Rent Schedule)'!H36</f>
        <v>0</v>
      </c>
      <c r="I36" s="1261">
        <f>'Exhibit 3 (Rent Schedule)'!I36</f>
        <v>0</v>
      </c>
      <c r="J36" s="1313">
        <f>'Exhibit 3 (Rent Schedule)'!J36</f>
        <v>0</v>
      </c>
      <c r="K36" s="1261">
        <f>'Exhibit 3 (Rent Schedule)'!K36</f>
        <v>0</v>
      </c>
      <c r="L36" s="1261">
        <f>'Exhibit 3 (Rent Schedule)'!L36</f>
        <v>0</v>
      </c>
      <c r="M36" s="1261">
        <f>'Exhibit 3 (Rent Schedule)'!M36</f>
        <v>0</v>
      </c>
      <c r="N36" s="1261" t="str">
        <f>'Exhibit 3 (Rent Schedule)'!N36</f>
        <v/>
      </c>
      <c r="O36" s="1261">
        <f>'Exhibit 3 (Rent Schedule)'!O36</f>
        <v>0</v>
      </c>
      <c r="P36" s="1265">
        <f t="shared" si="1"/>
        <v>0</v>
      </c>
      <c r="Q36" s="93"/>
      <c r="R36" s="94"/>
      <c r="S36" s="95"/>
      <c r="T36" s="95"/>
      <c r="U36" s="95"/>
      <c r="V36" s="95"/>
      <c r="W36" s="95"/>
      <c r="X36" s="96"/>
      <c r="Y36" s="96"/>
      <c r="Z36" s="96"/>
      <c r="AA36" s="96"/>
      <c r="AC36" s="82"/>
      <c r="AD36" s="83"/>
      <c r="AE36" s="83"/>
      <c r="AF36" s="77"/>
      <c r="AG36" s="82"/>
      <c r="AH36" s="83"/>
      <c r="AI36" s="83"/>
      <c r="AJ36" s="83"/>
      <c r="AK36" s="83"/>
      <c r="AL36" s="83"/>
      <c r="AM36" s="83"/>
      <c r="AN36" s="83"/>
      <c r="AO36" s="83"/>
      <c r="AP36" s="83"/>
      <c r="AQ36" s="83"/>
      <c r="AR36" s="83"/>
      <c r="AS36" s="83"/>
      <c r="AT36" s="83"/>
      <c r="AU36" s="83"/>
      <c r="AV36" s="83"/>
      <c r="AW36" s="83"/>
      <c r="AX36" s="83"/>
      <c r="AY36" s="83"/>
      <c r="AZ36" s="83"/>
      <c r="BA36" s="84" t="e">
        <f>(AG36*#REF!+AH36*#REF!+AI36*#REF!+AJ36*#REF!+AK36*#REF!+AL36*#REF!+AM36*#REF!+AN36*#REF!+AO36*#REF!+AP36*#REF!+AQ36*#REF!+AR36*#REF!+AS36*#REF!+AT36*#REF!+AU36*#REF!+AV36*#REF!+AW36*#REF!+AX36*#REF!+AY36*#REF!+AZ36*#REF!)</f>
        <v>#REF!</v>
      </c>
      <c r="BB36" s="85" t="e">
        <f t="shared" si="2"/>
        <v>#REF!</v>
      </c>
    </row>
    <row r="37" spans="1:54" ht="15">
      <c r="A37" s="63">
        <f>'Exhibit 3 (Rent Schedule)'!A37</f>
        <v>0</v>
      </c>
      <c r="B37" s="63">
        <f>'Exhibit 3 (Rent Schedule)'!B37</f>
        <v>0</v>
      </c>
      <c r="C37" s="63">
        <f>'Exhibit 3 (Rent Schedule)'!C37</f>
        <v>0</v>
      </c>
      <c r="D37" s="63">
        <f>'Exhibit 3 (Rent Schedule)'!D37</f>
        <v>0</v>
      </c>
      <c r="E37" s="63">
        <f>'Exhibit 3 (Rent Schedule)'!E37</f>
        <v>0</v>
      </c>
      <c r="F37" s="63">
        <f>'Exhibit 3 (Rent Schedule)'!F37</f>
        <v>0</v>
      </c>
      <c r="G37" s="63">
        <f>'Exhibit 3 (Rent Schedule)'!G37</f>
        <v>0</v>
      </c>
      <c r="H37" s="1261">
        <f>'Exhibit 3 (Rent Schedule)'!H37</f>
        <v>0</v>
      </c>
      <c r="I37" s="1261">
        <f>'Exhibit 3 (Rent Schedule)'!I37</f>
        <v>0</v>
      </c>
      <c r="J37" s="1313">
        <f>'Exhibit 3 (Rent Schedule)'!J37</f>
        <v>0</v>
      </c>
      <c r="K37" s="1261">
        <f>'Exhibit 3 (Rent Schedule)'!K37</f>
        <v>0</v>
      </c>
      <c r="L37" s="1261">
        <f>'Exhibit 3 (Rent Schedule)'!L37</f>
        <v>0</v>
      </c>
      <c r="M37" s="1261">
        <f>'Exhibit 3 (Rent Schedule)'!M37</f>
        <v>0</v>
      </c>
      <c r="N37" s="1261" t="str">
        <f>'Exhibit 3 (Rent Schedule)'!N37</f>
        <v/>
      </c>
      <c r="O37" s="1261">
        <f>'Exhibit 3 (Rent Schedule)'!O37</f>
        <v>0</v>
      </c>
      <c r="P37" s="1265">
        <f t="shared" si="1"/>
        <v>0</v>
      </c>
      <c r="Q37" s="93"/>
      <c r="R37" s="94"/>
      <c r="S37" s="95"/>
      <c r="T37" s="95"/>
      <c r="U37" s="95"/>
      <c r="V37" s="95"/>
      <c r="W37" s="95"/>
      <c r="X37" s="96"/>
      <c r="Y37" s="96"/>
      <c r="Z37" s="96"/>
      <c r="AA37" s="96"/>
      <c r="AC37" s="82"/>
      <c r="AD37" s="83"/>
      <c r="AE37" s="83"/>
      <c r="AF37" s="77"/>
      <c r="AG37" s="82"/>
      <c r="AH37" s="83"/>
      <c r="AI37" s="83"/>
      <c r="AJ37" s="83"/>
      <c r="AK37" s="83"/>
      <c r="AL37" s="83"/>
      <c r="AM37" s="83"/>
      <c r="AN37" s="83"/>
      <c r="AO37" s="83"/>
      <c r="AP37" s="83"/>
      <c r="AQ37" s="83"/>
      <c r="AR37" s="83"/>
      <c r="AS37" s="83"/>
      <c r="AT37" s="83"/>
      <c r="AU37" s="83"/>
      <c r="AV37" s="83"/>
      <c r="AW37" s="83"/>
      <c r="AX37" s="83"/>
      <c r="AY37" s="83"/>
      <c r="AZ37" s="83"/>
      <c r="BA37" s="84" t="e">
        <f>(AG37*#REF!+AH37*#REF!+AI37*#REF!+AJ37*#REF!+AK37*#REF!+AL37*#REF!+AM37*#REF!+AN37*#REF!+AO37*#REF!+AP37*#REF!+AQ37*#REF!+AR37*#REF!+AS37*#REF!+AT37*#REF!+AU37*#REF!+AV37*#REF!+AW37*#REF!+AX37*#REF!+AY37*#REF!+AZ37*#REF!)</f>
        <v>#REF!</v>
      </c>
      <c r="BB37" s="85" t="e">
        <f t="shared" si="2"/>
        <v>#REF!</v>
      </c>
    </row>
    <row r="38" spans="1:54" ht="15">
      <c r="A38" s="63">
        <f>'Exhibit 3 (Rent Schedule)'!A38</f>
        <v>0</v>
      </c>
      <c r="B38" s="63">
        <f>'Exhibit 3 (Rent Schedule)'!B38</f>
        <v>0</v>
      </c>
      <c r="C38" s="63">
        <f>'Exhibit 3 (Rent Schedule)'!C38</f>
        <v>0</v>
      </c>
      <c r="D38" s="63">
        <f>'Exhibit 3 (Rent Schedule)'!D38</f>
        <v>0</v>
      </c>
      <c r="E38" s="63">
        <f>'Exhibit 3 (Rent Schedule)'!E38</f>
        <v>0</v>
      </c>
      <c r="F38" s="63">
        <f>'Exhibit 3 (Rent Schedule)'!F38</f>
        <v>0</v>
      </c>
      <c r="G38" s="63">
        <f>'Exhibit 3 (Rent Schedule)'!G38</f>
        <v>0</v>
      </c>
      <c r="H38" s="1261">
        <f>'Exhibit 3 (Rent Schedule)'!H38</f>
        <v>0</v>
      </c>
      <c r="I38" s="1261">
        <f>'Exhibit 3 (Rent Schedule)'!I38</f>
        <v>0</v>
      </c>
      <c r="J38" s="1313">
        <f>'Exhibit 3 (Rent Schedule)'!J38</f>
        <v>0</v>
      </c>
      <c r="K38" s="1261">
        <f>'Exhibit 3 (Rent Schedule)'!K38</f>
        <v>0</v>
      </c>
      <c r="L38" s="1261">
        <f>'Exhibit 3 (Rent Schedule)'!L38</f>
        <v>0</v>
      </c>
      <c r="M38" s="1261">
        <f>'Exhibit 3 (Rent Schedule)'!M38</f>
        <v>0</v>
      </c>
      <c r="N38" s="1261" t="str">
        <f>'Exhibit 3 (Rent Schedule)'!N38</f>
        <v/>
      </c>
      <c r="O38" s="1261">
        <f>'Exhibit 3 (Rent Schedule)'!O38</f>
        <v>0</v>
      </c>
      <c r="P38" s="1265">
        <f t="shared" si="1"/>
        <v>0</v>
      </c>
      <c r="Q38" s="93"/>
      <c r="R38" s="94"/>
      <c r="S38" s="95"/>
      <c r="T38" s="95"/>
      <c r="U38" s="95"/>
      <c r="V38" s="95"/>
      <c r="W38" s="95"/>
      <c r="X38" s="96"/>
      <c r="Y38" s="96"/>
      <c r="Z38" s="96"/>
      <c r="AA38" s="96"/>
      <c r="AC38" s="82"/>
      <c r="AD38" s="83"/>
      <c r="AE38" s="83"/>
      <c r="AF38" s="77"/>
      <c r="AG38" s="82"/>
      <c r="AH38" s="83"/>
      <c r="AI38" s="83"/>
      <c r="AJ38" s="83"/>
      <c r="AK38" s="83"/>
      <c r="AL38" s="83"/>
      <c r="AM38" s="83"/>
      <c r="AN38" s="83"/>
      <c r="AO38" s="83"/>
      <c r="AP38" s="83"/>
      <c r="AQ38" s="83"/>
      <c r="AR38" s="83"/>
      <c r="AS38" s="83"/>
      <c r="AT38" s="83"/>
      <c r="AU38" s="83"/>
      <c r="AV38" s="83"/>
      <c r="AW38" s="83"/>
      <c r="AX38" s="83"/>
      <c r="AY38" s="83"/>
      <c r="AZ38" s="83"/>
      <c r="BA38" s="84" t="e">
        <f>(AG38*#REF!+AH38*#REF!+AI38*#REF!+AJ38*#REF!+AK38*#REF!+AL38*#REF!+AM38*#REF!+AN38*#REF!+AO38*#REF!+AP38*#REF!+AQ38*#REF!+AR38*#REF!+AS38*#REF!+AT38*#REF!+AU38*#REF!+AV38*#REF!+AW38*#REF!+AX38*#REF!+AY38*#REF!+AZ38*#REF!)</f>
        <v>#REF!</v>
      </c>
      <c r="BB38" s="85" t="e">
        <f t="shared" si="2"/>
        <v>#REF!</v>
      </c>
    </row>
    <row r="39" spans="1:54" ht="15">
      <c r="A39" s="63">
        <f>'Exhibit 3 (Rent Schedule)'!A39</f>
        <v>0</v>
      </c>
      <c r="B39" s="63">
        <f>'Exhibit 3 (Rent Schedule)'!B39</f>
        <v>0</v>
      </c>
      <c r="C39" s="63">
        <f>'Exhibit 3 (Rent Schedule)'!C39</f>
        <v>0</v>
      </c>
      <c r="D39" s="63">
        <f>'Exhibit 3 (Rent Schedule)'!D39</f>
        <v>0</v>
      </c>
      <c r="E39" s="63">
        <f>'Exhibit 3 (Rent Schedule)'!E39</f>
        <v>0</v>
      </c>
      <c r="F39" s="63">
        <f>'Exhibit 3 (Rent Schedule)'!F39</f>
        <v>0</v>
      </c>
      <c r="G39" s="63">
        <f>'Exhibit 3 (Rent Schedule)'!G39</f>
        <v>0</v>
      </c>
      <c r="H39" s="1261">
        <f>'Exhibit 3 (Rent Schedule)'!H39</f>
        <v>0</v>
      </c>
      <c r="I39" s="1261">
        <f>'Exhibit 3 (Rent Schedule)'!I39</f>
        <v>0</v>
      </c>
      <c r="J39" s="1313">
        <f>'Exhibit 3 (Rent Schedule)'!J39</f>
        <v>0</v>
      </c>
      <c r="K39" s="1261">
        <f>'Exhibit 3 (Rent Schedule)'!K39</f>
        <v>0</v>
      </c>
      <c r="L39" s="1261">
        <f>'Exhibit 3 (Rent Schedule)'!L39</f>
        <v>0</v>
      </c>
      <c r="M39" s="1261">
        <f>'Exhibit 3 (Rent Schedule)'!M39</f>
        <v>0</v>
      </c>
      <c r="N39" s="1261" t="str">
        <f>'Exhibit 3 (Rent Schedule)'!N39</f>
        <v/>
      </c>
      <c r="O39" s="1261">
        <f>'Exhibit 3 (Rent Schedule)'!O39</f>
        <v>0</v>
      </c>
      <c r="P39" s="1265">
        <f t="shared" si="1"/>
        <v>0</v>
      </c>
      <c r="Q39" s="93"/>
      <c r="R39" s="94"/>
      <c r="S39" s="95"/>
      <c r="T39" s="95"/>
      <c r="U39" s="95"/>
      <c r="V39" s="95"/>
      <c r="W39" s="95"/>
      <c r="X39" s="96"/>
      <c r="Y39" s="96"/>
      <c r="Z39" s="96"/>
      <c r="AA39" s="96"/>
      <c r="AC39" s="82"/>
      <c r="AD39" s="83"/>
      <c r="AE39" s="83"/>
      <c r="AF39" s="77"/>
      <c r="AG39" s="82"/>
      <c r="AH39" s="83"/>
      <c r="AI39" s="83"/>
      <c r="AJ39" s="83"/>
      <c r="AK39" s="83"/>
      <c r="AL39" s="83"/>
      <c r="AM39" s="83"/>
      <c r="AN39" s="83"/>
      <c r="AO39" s="83"/>
      <c r="AP39" s="83"/>
      <c r="AQ39" s="83"/>
      <c r="AR39" s="83"/>
      <c r="AS39" s="83"/>
      <c r="AT39" s="83"/>
      <c r="AU39" s="83"/>
      <c r="AV39" s="83"/>
      <c r="AW39" s="83"/>
      <c r="AX39" s="83"/>
      <c r="AY39" s="83"/>
      <c r="AZ39" s="83"/>
      <c r="BA39" s="84" t="e">
        <f>(AG39*#REF!+AH39*#REF!+AI39*#REF!+AJ39*#REF!+AK39*#REF!+AL39*#REF!+AM39*#REF!+AN39*#REF!+AO39*#REF!+AP39*#REF!+AQ39*#REF!+AR39*#REF!+AS39*#REF!+AT39*#REF!+AU39*#REF!+AV39*#REF!+AW39*#REF!+AX39*#REF!+AY39*#REF!+AZ39*#REF!)</f>
        <v>#REF!</v>
      </c>
      <c r="BB39" s="85" t="e">
        <f t="shared" si="2"/>
        <v>#REF!</v>
      </c>
    </row>
    <row r="40" spans="1:54" ht="15">
      <c r="A40" s="63">
        <f>'Exhibit 3 (Rent Schedule)'!A40</f>
        <v>0</v>
      </c>
      <c r="B40" s="63">
        <f>'Exhibit 3 (Rent Schedule)'!B40</f>
        <v>0</v>
      </c>
      <c r="C40" s="63">
        <f>'Exhibit 3 (Rent Schedule)'!C40</f>
        <v>0</v>
      </c>
      <c r="D40" s="63">
        <f>'Exhibit 3 (Rent Schedule)'!D40</f>
        <v>0</v>
      </c>
      <c r="E40" s="63">
        <f>'Exhibit 3 (Rent Schedule)'!E40</f>
        <v>0</v>
      </c>
      <c r="F40" s="63">
        <f>'Exhibit 3 (Rent Schedule)'!F40</f>
        <v>0</v>
      </c>
      <c r="G40" s="63">
        <f>'Exhibit 3 (Rent Schedule)'!G40</f>
        <v>0</v>
      </c>
      <c r="H40" s="1261">
        <f>'Exhibit 3 (Rent Schedule)'!H40</f>
        <v>0</v>
      </c>
      <c r="I40" s="1261">
        <f>'Exhibit 3 (Rent Schedule)'!I40</f>
        <v>0</v>
      </c>
      <c r="J40" s="1313">
        <f>'Exhibit 3 (Rent Schedule)'!J40</f>
        <v>0</v>
      </c>
      <c r="K40" s="1261">
        <f>'Exhibit 3 (Rent Schedule)'!K40</f>
        <v>0</v>
      </c>
      <c r="L40" s="1261">
        <f>'Exhibit 3 (Rent Schedule)'!L40</f>
        <v>0</v>
      </c>
      <c r="M40" s="1261">
        <f>'Exhibit 3 (Rent Schedule)'!M40</f>
        <v>0</v>
      </c>
      <c r="N40" s="1261" t="str">
        <f>'Exhibit 3 (Rent Schedule)'!N40</f>
        <v/>
      </c>
      <c r="O40" s="1261">
        <f>'Exhibit 3 (Rent Schedule)'!O40</f>
        <v>0</v>
      </c>
      <c r="P40" s="1265">
        <f t="shared" si="1"/>
        <v>0</v>
      </c>
      <c r="Q40" s="93"/>
      <c r="R40" s="94"/>
      <c r="S40" s="95"/>
      <c r="T40" s="95"/>
      <c r="U40" s="95"/>
      <c r="V40" s="95"/>
      <c r="W40" s="95"/>
      <c r="X40" s="96"/>
      <c r="Y40" s="96"/>
      <c r="Z40" s="96"/>
      <c r="AA40" s="96"/>
      <c r="AC40" s="82"/>
      <c r="AD40" s="83"/>
      <c r="AE40" s="83"/>
      <c r="AF40" s="77"/>
      <c r="AG40" s="82"/>
      <c r="AH40" s="83"/>
      <c r="AI40" s="83"/>
      <c r="AJ40" s="83"/>
      <c r="AK40" s="83"/>
      <c r="AL40" s="83"/>
      <c r="AM40" s="83"/>
      <c r="AN40" s="83"/>
      <c r="AO40" s="83"/>
      <c r="AP40" s="83"/>
      <c r="AQ40" s="83"/>
      <c r="AR40" s="83"/>
      <c r="AS40" s="83"/>
      <c r="AT40" s="83"/>
      <c r="AU40" s="83"/>
      <c r="AV40" s="83"/>
      <c r="AW40" s="83"/>
      <c r="AX40" s="83"/>
      <c r="AY40" s="83"/>
      <c r="AZ40" s="83"/>
      <c r="BA40" s="84" t="e">
        <f>(AG40*#REF!+AH40*#REF!+AI40*#REF!+AJ40*#REF!+AK40*#REF!+AL40*#REF!+AM40*#REF!+AN40*#REF!+AO40*#REF!+AP40*#REF!+AQ40*#REF!+AR40*#REF!+AS40*#REF!+AT40*#REF!+AU40*#REF!+AV40*#REF!+AW40*#REF!+AX40*#REF!+AY40*#REF!+AZ40*#REF!)</f>
        <v>#REF!</v>
      </c>
      <c r="BB40" s="85" t="e">
        <f t="shared" si="2"/>
        <v>#REF!</v>
      </c>
    </row>
    <row r="41" spans="1:54" ht="15">
      <c r="A41" s="63">
        <f>'Exhibit 3 (Rent Schedule)'!A41</f>
        <v>0</v>
      </c>
      <c r="B41" s="63">
        <f>'Exhibit 3 (Rent Schedule)'!B41</f>
        <v>0</v>
      </c>
      <c r="C41" s="63">
        <f>'Exhibit 3 (Rent Schedule)'!C41</f>
        <v>0</v>
      </c>
      <c r="D41" s="63">
        <f>'Exhibit 3 (Rent Schedule)'!D41</f>
        <v>0</v>
      </c>
      <c r="E41" s="63">
        <f>'Exhibit 3 (Rent Schedule)'!E41</f>
        <v>0</v>
      </c>
      <c r="F41" s="63">
        <f>'Exhibit 3 (Rent Schedule)'!F41</f>
        <v>0</v>
      </c>
      <c r="G41" s="63">
        <f>'Exhibit 3 (Rent Schedule)'!G41</f>
        <v>0</v>
      </c>
      <c r="H41" s="1261">
        <f>'Exhibit 3 (Rent Schedule)'!H41</f>
        <v>0</v>
      </c>
      <c r="I41" s="1261">
        <f>'Exhibit 3 (Rent Schedule)'!I41</f>
        <v>0</v>
      </c>
      <c r="J41" s="1313">
        <f>'Exhibit 3 (Rent Schedule)'!J41</f>
        <v>0</v>
      </c>
      <c r="K41" s="1261">
        <f>'Exhibit 3 (Rent Schedule)'!K41</f>
        <v>0</v>
      </c>
      <c r="L41" s="1261">
        <f>'Exhibit 3 (Rent Schedule)'!L41</f>
        <v>0</v>
      </c>
      <c r="M41" s="1261">
        <f>'Exhibit 3 (Rent Schedule)'!M41</f>
        <v>0</v>
      </c>
      <c r="N41" s="1261" t="str">
        <f>'Exhibit 3 (Rent Schedule)'!N41</f>
        <v/>
      </c>
      <c r="O41" s="1261">
        <f>'Exhibit 3 (Rent Schedule)'!O41</f>
        <v>0</v>
      </c>
      <c r="P41" s="1265">
        <f t="shared" si="1"/>
        <v>0</v>
      </c>
      <c r="Q41" s="93"/>
      <c r="R41" s="94"/>
      <c r="S41" s="95"/>
      <c r="T41" s="95"/>
      <c r="U41" s="95"/>
      <c r="V41" s="95"/>
      <c r="W41" s="95"/>
      <c r="X41" s="96"/>
      <c r="Y41" s="96"/>
      <c r="Z41" s="96"/>
      <c r="AA41" s="96"/>
      <c r="AC41" s="82"/>
      <c r="AD41" s="83"/>
      <c r="AE41" s="83"/>
      <c r="AF41" s="77"/>
      <c r="AG41" s="82"/>
      <c r="AH41" s="83"/>
      <c r="AI41" s="83"/>
      <c r="AJ41" s="83"/>
      <c r="AK41" s="83"/>
      <c r="AL41" s="83"/>
      <c r="AM41" s="83"/>
      <c r="AN41" s="83"/>
      <c r="AO41" s="83"/>
      <c r="AP41" s="83"/>
      <c r="AQ41" s="83"/>
      <c r="AR41" s="83"/>
      <c r="AS41" s="83"/>
      <c r="AT41" s="83"/>
      <c r="AU41" s="83"/>
      <c r="AV41" s="83"/>
      <c r="AW41" s="83"/>
      <c r="AX41" s="83"/>
      <c r="AY41" s="83"/>
      <c r="AZ41" s="83"/>
      <c r="BA41" s="84" t="e">
        <f>(AG41*#REF!+AH41*#REF!+AI41*#REF!+AJ41*#REF!+AK41*#REF!+AL41*#REF!+AM41*#REF!+AN41*#REF!+AO41*#REF!+AP41*#REF!+AQ41*#REF!+AR41*#REF!+AS41*#REF!+AT41*#REF!+AU41*#REF!+AV41*#REF!+AW41*#REF!+AX41*#REF!+AY41*#REF!+AZ41*#REF!)</f>
        <v>#REF!</v>
      </c>
      <c r="BB41" s="85" t="e">
        <f t="shared" si="2"/>
        <v>#REF!</v>
      </c>
    </row>
    <row r="42" spans="1:54" ht="15">
      <c r="A42" s="63">
        <f>'Exhibit 3 (Rent Schedule)'!A42</f>
        <v>0</v>
      </c>
      <c r="B42" s="63">
        <f>'Exhibit 3 (Rent Schedule)'!B42</f>
        <v>0</v>
      </c>
      <c r="C42" s="63">
        <f>'Exhibit 3 (Rent Schedule)'!C42</f>
        <v>0</v>
      </c>
      <c r="D42" s="63">
        <f>'Exhibit 3 (Rent Schedule)'!D42</f>
        <v>0</v>
      </c>
      <c r="E42" s="63">
        <f>'Exhibit 3 (Rent Schedule)'!E42</f>
        <v>0</v>
      </c>
      <c r="F42" s="63">
        <f>'Exhibit 3 (Rent Schedule)'!F42</f>
        <v>0</v>
      </c>
      <c r="G42" s="63">
        <f>'Exhibit 3 (Rent Schedule)'!G42</f>
        <v>0</v>
      </c>
      <c r="H42" s="1261">
        <f>'Exhibit 3 (Rent Schedule)'!H42</f>
        <v>0</v>
      </c>
      <c r="I42" s="1261">
        <f>'Exhibit 3 (Rent Schedule)'!I42</f>
        <v>0</v>
      </c>
      <c r="J42" s="1313">
        <f>'Exhibit 3 (Rent Schedule)'!J42</f>
        <v>0</v>
      </c>
      <c r="K42" s="1261">
        <f>'Exhibit 3 (Rent Schedule)'!K42</f>
        <v>0</v>
      </c>
      <c r="L42" s="1261">
        <f>'Exhibit 3 (Rent Schedule)'!L42</f>
        <v>0</v>
      </c>
      <c r="M42" s="1261">
        <f>'Exhibit 3 (Rent Schedule)'!M42</f>
        <v>0</v>
      </c>
      <c r="N42" s="1261" t="str">
        <f>'Exhibit 3 (Rent Schedule)'!N42</f>
        <v/>
      </c>
      <c r="O42" s="1261">
        <f>'Exhibit 3 (Rent Schedule)'!O42</f>
        <v>0</v>
      </c>
      <c r="P42" s="1265">
        <f t="shared" si="1"/>
        <v>0</v>
      </c>
      <c r="Q42" s="93"/>
      <c r="R42" s="94"/>
      <c r="S42" s="95"/>
      <c r="T42" s="95"/>
      <c r="U42" s="95"/>
      <c r="V42" s="95"/>
      <c r="W42" s="95"/>
      <c r="X42" s="96"/>
      <c r="Y42" s="96"/>
      <c r="Z42" s="96"/>
      <c r="AA42" s="96"/>
      <c r="AC42" s="82"/>
      <c r="AD42" s="83"/>
      <c r="AE42" s="83"/>
      <c r="AF42" s="77"/>
      <c r="AG42" s="82"/>
      <c r="AH42" s="83"/>
      <c r="AI42" s="83"/>
      <c r="AJ42" s="83"/>
      <c r="AK42" s="83"/>
      <c r="AL42" s="83"/>
      <c r="AM42" s="83"/>
      <c r="AN42" s="83"/>
      <c r="AO42" s="83"/>
      <c r="AP42" s="83"/>
      <c r="AQ42" s="83"/>
      <c r="AR42" s="83"/>
      <c r="AS42" s="83"/>
      <c r="AT42" s="83"/>
      <c r="AU42" s="83"/>
      <c r="AV42" s="83"/>
      <c r="AW42" s="83"/>
      <c r="AX42" s="83"/>
      <c r="AY42" s="83"/>
      <c r="AZ42" s="83"/>
      <c r="BA42" s="84" t="e">
        <f>(AG42*#REF!+AH42*#REF!+AI42*#REF!+AJ42*#REF!+AK42*#REF!+AL42*#REF!+AM42*#REF!+AN42*#REF!+AO42*#REF!+AP42*#REF!+AQ42*#REF!+AR42*#REF!+AS42*#REF!+AT42*#REF!+AU42*#REF!+AV42*#REF!+AW42*#REF!+AX42*#REF!+AY42*#REF!+AZ42*#REF!)</f>
        <v>#REF!</v>
      </c>
      <c r="BB42" s="85" t="e">
        <f t="shared" si="2"/>
        <v>#REF!</v>
      </c>
    </row>
    <row r="43" spans="1:54" ht="15">
      <c r="A43" s="63">
        <f>'Exhibit 3 (Rent Schedule)'!A43</f>
        <v>0</v>
      </c>
      <c r="B43" s="63">
        <f>'Exhibit 3 (Rent Schedule)'!B43</f>
        <v>0</v>
      </c>
      <c r="C43" s="63">
        <f>'Exhibit 3 (Rent Schedule)'!C43</f>
        <v>0</v>
      </c>
      <c r="D43" s="63">
        <f>'Exhibit 3 (Rent Schedule)'!D43</f>
        <v>0</v>
      </c>
      <c r="E43" s="63">
        <f>'Exhibit 3 (Rent Schedule)'!E43</f>
        <v>0</v>
      </c>
      <c r="F43" s="63">
        <f>'Exhibit 3 (Rent Schedule)'!F43</f>
        <v>0</v>
      </c>
      <c r="G43" s="63">
        <f>'Exhibit 3 (Rent Schedule)'!G43</f>
        <v>0</v>
      </c>
      <c r="H43" s="1261">
        <f>'Exhibit 3 (Rent Schedule)'!H43</f>
        <v>0</v>
      </c>
      <c r="I43" s="1261">
        <f>'Exhibit 3 (Rent Schedule)'!I43</f>
        <v>0</v>
      </c>
      <c r="J43" s="1313">
        <f>'Exhibit 3 (Rent Schedule)'!J43</f>
        <v>0</v>
      </c>
      <c r="K43" s="1261">
        <f>'Exhibit 3 (Rent Schedule)'!K43</f>
        <v>0</v>
      </c>
      <c r="L43" s="1261">
        <f>'Exhibit 3 (Rent Schedule)'!L43</f>
        <v>0</v>
      </c>
      <c r="M43" s="1261">
        <f>'Exhibit 3 (Rent Schedule)'!M43</f>
        <v>0</v>
      </c>
      <c r="N43" s="1261" t="str">
        <f>'Exhibit 3 (Rent Schedule)'!N43</f>
        <v/>
      </c>
      <c r="O43" s="1261">
        <f>'Exhibit 3 (Rent Schedule)'!O43</f>
        <v>0</v>
      </c>
      <c r="P43" s="1265">
        <f t="shared" si="1"/>
        <v>0</v>
      </c>
      <c r="Q43" s="93"/>
      <c r="R43" s="94"/>
      <c r="S43" s="95"/>
      <c r="T43" s="95"/>
      <c r="U43" s="95"/>
      <c r="V43" s="95"/>
      <c r="W43" s="95"/>
      <c r="X43" s="96"/>
      <c r="Y43" s="96"/>
      <c r="Z43" s="96"/>
      <c r="AA43" s="96"/>
      <c r="AC43" s="82"/>
      <c r="AD43" s="83"/>
      <c r="AE43" s="83"/>
      <c r="AF43" s="77"/>
      <c r="AG43" s="82"/>
      <c r="AH43" s="83"/>
      <c r="AI43" s="83"/>
      <c r="AJ43" s="83"/>
      <c r="AK43" s="83"/>
      <c r="AL43" s="83"/>
      <c r="AM43" s="83"/>
      <c r="AN43" s="83"/>
      <c r="AO43" s="83"/>
      <c r="AP43" s="83"/>
      <c r="AQ43" s="83"/>
      <c r="AR43" s="83"/>
      <c r="AS43" s="83"/>
      <c r="AT43" s="83"/>
      <c r="AU43" s="83"/>
      <c r="AV43" s="83"/>
      <c r="AW43" s="83"/>
      <c r="AX43" s="83"/>
      <c r="AY43" s="83"/>
      <c r="AZ43" s="83"/>
      <c r="BA43" s="84" t="e">
        <f>(AG43*#REF!+AH43*#REF!+AI43*#REF!+AJ43*#REF!+AK43*#REF!+AL43*#REF!+AM43*#REF!+AN43*#REF!+AO43*#REF!+AP43*#REF!+AQ43*#REF!+AR43*#REF!+AS43*#REF!+AT43*#REF!+AU43*#REF!+AV43*#REF!+AW43*#REF!+AX43*#REF!+AY43*#REF!+AZ43*#REF!)</f>
        <v>#REF!</v>
      </c>
      <c r="BB43" s="85" t="e">
        <f t="shared" si="2"/>
        <v>#REF!</v>
      </c>
    </row>
    <row r="44" spans="1:54" ht="15">
      <c r="A44" s="63">
        <f>'Exhibit 3 (Rent Schedule)'!A44</f>
        <v>0</v>
      </c>
      <c r="B44" s="63">
        <f>'Exhibit 3 (Rent Schedule)'!B44</f>
        <v>0</v>
      </c>
      <c r="C44" s="63">
        <f>'Exhibit 3 (Rent Schedule)'!C44</f>
        <v>0</v>
      </c>
      <c r="D44" s="63">
        <f>'Exhibit 3 (Rent Schedule)'!D44</f>
        <v>0</v>
      </c>
      <c r="E44" s="63">
        <f>'Exhibit 3 (Rent Schedule)'!E44</f>
        <v>0</v>
      </c>
      <c r="F44" s="63">
        <f>'Exhibit 3 (Rent Schedule)'!F44</f>
        <v>0</v>
      </c>
      <c r="G44" s="63">
        <f>'Exhibit 3 (Rent Schedule)'!G44</f>
        <v>0</v>
      </c>
      <c r="H44" s="1261">
        <f>'Exhibit 3 (Rent Schedule)'!H44</f>
        <v>0</v>
      </c>
      <c r="I44" s="1261">
        <f>'Exhibit 3 (Rent Schedule)'!I44</f>
        <v>0</v>
      </c>
      <c r="J44" s="1313">
        <f>'Exhibit 3 (Rent Schedule)'!J44</f>
        <v>0</v>
      </c>
      <c r="K44" s="1261">
        <f>'Exhibit 3 (Rent Schedule)'!K44</f>
        <v>0</v>
      </c>
      <c r="L44" s="1261">
        <f>'Exhibit 3 (Rent Schedule)'!L44</f>
        <v>0</v>
      </c>
      <c r="M44" s="1261">
        <f>'Exhibit 3 (Rent Schedule)'!M44</f>
        <v>0</v>
      </c>
      <c r="N44" s="1261" t="str">
        <f>'Exhibit 3 (Rent Schedule)'!N44</f>
        <v/>
      </c>
      <c r="O44" s="1261">
        <f>'Exhibit 3 (Rent Schedule)'!O44</f>
        <v>0</v>
      </c>
      <c r="P44" s="1265">
        <f t="shared" si="1"/>
        <v>0</v>
      </c>
      <c r="Q44" s="93"/>
      <c r="R44" s="94"/>
      <c r="S44" s="95"/>
      <c r="T44" s="95"/>
      <c r="U44" s="95"/>
      <c r="V44" s="95"/>
      <c r="W44" s="95"/>
      <c r="X44" s="96"/>
      <c r="Y44" s="96"/>
      <c r="Z44" s="96"/>
      <c r="AA44" s="96"/>
      <c r="AC44" s="82"/>
      <c r="AD44" s="83"/>
      <c r="AE44" s="83"/>
      <c r="AF44" s="77"/>
      <c r="AG44" s="82"/>
      <c r="AH44" s="83"/>
      <c r="AI44" s="83"/>
      <c r="AJ44" s="83"/>
      <c r="AK44" s="83"/>
      <c r="AL44" s="83"/>
      <c r="AM44" s="83"/>
      <c r="AN44" s="83"/>
      <c r="AO44" s="83"/>
      <c r="AP44" s="83"/>
      <c r="AQ44" s="83"/>
      <c r="AR44" s="83"/>
      <c r="AS44" s="83"/>
      <c r="AT44" s="83"/>
      <c r="AU44" s="83"/>
      <c r="AV44" s="83"/>
      <c r="AW44" s="83"/>
      <c r="AX44" s="83"/>
      <c r="AY44" s="83"/>
      <c r="AZ44" s="83"/>
      <c r="BA44" s="84" t="e">
        <f>(AG44*#REF!+AH44*#REF!+AI44*#REF!+AJ44*#REF!+AK44*#REF!+AL44*#REF!+AM44*#REF!+AN44*#REF!+AO44*#REF!+AP44*#REF!+AQ44*#REF!+AR44*#REF!+AS44*#REF!+AT44*#REF!+AU44*#REF!+AV44*#REF!+AW44*#REF!+AX44*#REF!+AY44*#REF!+AZ44*#REF!)</f>
        <v>#REF!</v>
      </c>
      <c r="BB44" s="85" t="e">
        <f t="shared" si="2"/>
        <v>#REF!</v>
      </c>
    </row>
    <row r="45" spans="1:54" ht="15">
      <c r="A45" s="63">
        <f>'Exhibit 3 (Rent Schedule)'!A45</f>
        <v>0</v>
      </c>
      <c r="B45" s="63">
        <f>'Exhibit 3 (Rent Schedule)'!B45</f>
        <v>0</v>
      </c>
      <c r="C45" s="63">
        <f>'Exhibit 3 (Rent Schedule)'!C45</f>
        <v>0</v>
      </c>
      <c r="D45" s="63">
        <f>'Exhibit 3 (Rent Schedule)'!D45</f>
        <v>0</v>
      </c>
      <c r="E45" s="63">
        <f>'Exhibit 3 (Rent Schedule)'!E45</f>
        <v>0</v>
      </c>
      <c r="F45" s="63">
        <f>'Exhibit 3 (Rent Schedule)'!F45</f>
        <v>0</v>
      </c>
      <c r="G45" s="63">
        <f>'Exhibit 3 (Rent Schedule)'!G45</f>
        <v>0</v>
      </c>
      <c r="H45" s="1261">
        <f>'Exhibit 3 (Rent Schedule)'!H45</f>
        <v>0</v>
      </c>
      <c r="I45" s="1261">
        <f>'Exhibit 3 (Rent Schedule)'!I45</f>
        <v>0</v>
      </c>
      <c r="J45" s="1313">
        <f>'Exhibit 3 (Rent Schedule)'!J45</f>
        <v>0</v>
      </c>
      <c r="K45" s="1261">
        <f>'Exhibit 3 (Rent Schedule)'!K45</f>
        <v>0</v>
      </c>
      <c r="L45" s="1261">
        <f>'Exhibit 3 (Rent Schedule)'!L45</f>
        <v>0</v>
      </c>
      <c r="M45" s="1261">
        <f>'Exhibit 3 (Rent Schedule)'!M45</f>
        <v>0</v>
      </c>
      <c r="N45" s="1261" t="str">
        <f>'Exhibit 3 (Rent Schedule)'!N45</f>
        <v/>
      </c>
      <c r="O45" s="1261">
        <f>'Exhibit 3 (Rent Schedule)'!O45</f>
        <v>0</v>
      </c>
      <c r="P45" s="1265">
        <f t="shared" si="1"/>
        <v>0</v>
      </c>
      <c r="Q45" s="93"/>
      <c r="R45" s="94"/>
      <c r="S45" s="95"/>
      <c r="T45" s="95"/>
      <c r="U45" s="95"/>
      <c r="V45" s="95"/>
      <c r="W45" s="95"/>
      <c r="X45" s="96"/>
      <c r="Y45" s="96"/>
      <c r="Z45" s="96"/>
      <c r="AA45" s="96"/>
      <c r="AC45" s="82"/>
      <c r="AD45" s="83"/>
      <c r="AE45" s="83"/>
      <c r="AF45" s="77"/>
      <c r="AG45" s="82"/>
      <c r="AH45" s="83"/>
      <c r="AI45" s="83"/>
      <c r="AJ45" s="83"/>
      <c r="AK45" s="83"/>
      <c r="AL45" s="83"/>
      <c r="AM45" s="83"/>
      <c r="AN45" s="83"/>
      <c r="AO45" s="83"/>
      <c r="AP45" s="83"/>
      <c r="AQ45" s="83"/>
      <c r="AR45" s="83"/>
      <c r="AS45" s="83"/>
      <c r="AT45" s="83"/>
      <c r="AU45" s="83"/>
      <c r="AV45" s="83"/>
      <c r="AW45" s="83"/>
      <c r="AX45" s="83"/>
      <c r="AY45" s="83"/>
      <c r="AZ45" s="83"/>
      <c r="BA45" s="84" t="e">
        <f>(AG45*#REF!+AH45*#REF!+AI45*#REF!+AJ45*#REF!+AK45*#REF!+AL45*#REF!+AM45*#REF!+AN45*#REF!+AO45*#REF!+AP45*#REF!+AQ45*#REF!+AR45*#REF!+AS45*#REF!+AT45*#REF!+AU45*#REF!+AV45*#REF!+AW45*#REF!+AX45*#REF!+AY45*#REF!+AZ45*#REF!)</f>
        <v>#REF!</v>
      </c>
      <c r="BB45" s="85" t="e">
        <f t="shared" si="2"/>
        <v>#REF!</v>
      </c>
    </row>
    <row r="46" spans="1:54" ht="15">
      <c r="A46" s="63">
        <f>'Exhibit 3 (Rent Schedule)'!A46</f>
        <v>0</v>
      </c>
      <c r="B46" s="63">
        <f>'Exhibit 3 (Rent Schedule)'!B46</f>
        <v>0</v>
      </c>
      <c r="C46" s="63">
        <f>'Exhibit 3 (Rent Schedule)'!C46</f>
        <v>0</v>
      </c>
      <c r="D46" s="63">
        <f>'Exhibit 3 (Rent Schedule)'!D46</f>
        <v>0</v>
      </c>
      <c r="E46" s="63">
        <f>'Exhibit 3 (Rent Schedule)'!E46</f>
        <v>0</v>
      </c>
      <c r="F46" s="63">
        <f>'Exhibit 3 (Rent Schedule)'!F46</f>
        <v>0</v>
      </c>
      <c r="G46" s="63">
        <f>'Exhibit 3 (Rent Schedule)'!G46</f>
        <v>0</v>
      </c>
      <c r="H46" s="1261">
        <f>'Exhibit 3 (Rent Schedule)'!H46</f>
        <v>0</v>
      </c>
      <c r="I46" s="1261">
        <f>'Exhibit 3 (Rent Schedule)'!I46</f>
        <v>0</v>
      </c>
      <c r="J46" s="1313">
        <f>'Exhibit 3 (Rent Schedule)'!J46</f>
        <v>0</v>
      </c>
      <c r="K46" s="1261">
        <f>'Exhibit 3 (Rent Schedule)'!K46</f>
        <v>0</v>
      </c>
      <c r="L46" s="1261">
        <f>'Exhibit 3 (Rent Schedule)'!L46</f>
        <v>0</v>
      </c>
      <c r="M46" s="1261">
        <f>'Exhibit 3 (Rent Schedule)'!M46</f>
        <v>0</v>
      </c>
      <c r="N46" s="1261" t="str">
        <f>'Exhibit 3 (Rent Schedule)'!N46</f>
        <v/>
      </c>
      <c r="O46" s="1261">
        <f>'Exhibit 3 (Rent Schedule)'!O46</f>
        <v>0</v>
      </c>
      <c r="P46" s="1265">
        <f t="shared" si="1"/>
        <v>0</v>
      </c>
      <c r="Q46" s="93"/>
      <c r="R46" s="94"/>
      <c r="S46" s="95"/>
      <c r="T46" s="95"/>
      <c r="U46" s="95"/>
      <c r="V46" s="95"/>
      <c r="W46" s="95"/>
      <c r="X46" s="96"/>
      <c r="Y46" s="96"/>
      <c r="Z46" s="96"/>
      <c r="AA46" s="96"/>
      <c r="AC46" s="82"/>
      <c r="AD46" s="83"/>
      <c r="AE46" s="83"/>
      <c r="AF46" s="77"/>
      <c r="AG46" s="82"/>
      <c r="AH46" s="83"/>
      <c r="AI46" s="83"/>
      <c r="AJ46" s="83"/>
      <c r="AK46" s="83"/>
      <c r="AL46" s="83"/>
      <c r="AM46" s="83"/>
      <c r="AN46" s="83"/>
      <c r="AO46" s="83"/>
      <c r="AP46" s="83"/>
      <c r="AQ46" s="83"/>
      <c r="AR46" s="83"/>
      <c r="AS46" s="83"/>
      <c r="AT46" s="83"/>
      <c r="AU46" s="83"/>
      <c r="AV46" s="83"/>
      <c r="AW46" s="83"/>
      <c r="AX46" s="83"/>
      <c r="AY46" s="83"/>
      <c r="AZ46" s="83"/>
      <c r="BA46" s="84" t="e">
        <f>(AG46*#REF!+AH46*#REF!+AI46*#REF!+AJ46*#REF!+AK46*#REF!+AL46*#REF!+AM46*#REF!+AN46*#REF!+AO46*#REF!+AP46*#REF!+AQ46*#REF!+AR46*#REF!+AS46*#REF!+AT46*#REF!+AU46*#REF!+AV46*#REF!+AW46*#REF!+AX46*#REF!+AY46*#REF!+AZ46*#REF!)</f>
        <v>#REF!</v>
      </c>
      <c r="BB46" s="85" t="e">
        <f t="shared" si="2"/>
        <v>#REF!</v>
      </c>
    </row>
    <row r="47" spans="1:54" ht="15">
      <c r="A47" s="63">
        <f>'Exhibit 3 (Rent Schedule)'!A47</f>
        <v>0</v>
      </c>
      <c r="B47" s="63">
        <f>'Exhibit 3 (Rent Schedule)'!B47</f>
        <v>0</v>
      </c>
      <c r="C47" s="63">
        <f>'Exhibit 3 (Rent Schedule)'!C47</f>
        <v>0</v>
      </c>
      <c r="D47" s="63">
        <f>'Exhibit 3 (Rent Schedule)'!D47</f>
        <v>0</v>
      </c>
      <c r="E47" s="63">
        <f>'Exhibit 3 (Rent Schedule)'!E47</f>
        <v>0</v>
      </c>
      <c r="F47" s="63">
        <f>'Exhibit 3 (Rent Schedule)'!F47</f>
        <v>0</v>
      </c>
      <c r="G47" s="63">
        <f>'Exhibit 3 (Rent Schedule)'!G47</f>
        <v>0</v>
      </c>
      <c r="H47" s="1261">
        <f>'Exhibit 3 (Rent Schedule)'!H47</f>
        <v>0</v>
      </c>
      <c r="I47" s="1261">
        <f>'Exhibit 3 (Rent Schedule)'!I47</f>
        <v>0</v>
      </c>
      <c r="J47" s="1313">
        <f>'Exhibit 3 (Rent Schedule)'!J47</f>
        <v>0</v>
      </c>
      <c r="K47" s="1261">
        <f>'Exhibit 3 (Rent Schedule)'!K47</f>
        <v>0</v>
      </c>
      <c r="L47" s="1261">
        <f>'Exhibit 3 (Rent Schedule)'!L47</f>
        <v>0</v>
      </c>
      <c r="M47" s="1261">
        <f>'Exhibit 3 (Rent Schedule)'!M47</f>
        <v>0</v>
      </c>
      <c r="N47" s="1261" t="str">
        <f>'Exhibit 3 (Rent Schedule)'!N47</f>
        <v/>
      </c>
      <c r="O47" s="1261">
        <f>'Exhibit 3 (Rent Schedule)'!O47</f>
        <v>0</v>
      </c>
      <c r="P47" s="1265">
        <f t="shared" si="1"/>
        <v>0</v>
      </c>
      <c r="Q47" s="93"/>
      <c r="R47" s="94"/>
      <c r="S47" s="95"/>
      <c r="T47" s="95"/>
      <c r="U47" s="95"/>
      <c r="V47" s="95"/>
      <c r="W47" s="95"/>
      <c r="X47" s="96"/>
      <c r="Y47" s="96"/>
      <c r="Z47" s="96"/>
      <c r="AA47" s="96"/>
      <c r="AC47" s="82"/>
      <c r="AD47" s="83"/>
      <c r="AE47" s="83"/>
      <c r="AF47" s="77"/>
      <c r="AG47" s="82"/>
      <c r="AH47" s="83"/>
      <c r="AI47" s="83"/>
      <c r="AJ47" s="83"/>
      <c r="AK47" s="83"/>
      <c r="AL47" s="83"/>
      <c r="AM47" s="83"/>
      <c r="AN47" s="83"/>
      <c r="AO47" s="83"/>
      <c r="AP47" s="83"/>
      <c r="AQ47" s="83"/>
      <c r="AR47" s="83"/>
      <c r="AS47" s="83"/>
      <c r="AT47" s="83"/>
      <c r="AU47" s="83"/>
      <c r="AV47" s="83"/>
      <c r="AW47" s="83"/>
      <c r="AX47" s="83"/>
      <c r="AY47" s="83"/>
      <c r="AZ47" s="83"/>
      <c r="BA47" s="84" t="e">
        <f>(AG47*#REF!+AH47*#REF!+AI47*#REF!+AJ47*#REF!+AK47*#REF!+AL47*#REF!+AM47*#REF!+AN47*#REF!+AO47*#REF!+AP47*#REF!+AQ47*#REF!+AR47*#REF!+AS47*#REF!+AT47*#REF!+AU47*#REF!+AV47*#REF!+AW47*#REF!+AX47*#REF!+AY47*#REF!+AZ47*#REF!)</f>
        <v>#REF!</v>
      </c>
      <c r="BB47" s="85" t="e">
        <f t="shared" si="2"/>
        <v>#REF!</v>
      </c>
    </row>
    <row r="48" spans="1:54" ht="15">
      <c r="A48" s="63">
        <f>'Exhibit 3 (Rent Schedule)'!A48</f>
        <v>0</v>
      </c>
      <c r="B48" s="63">
        <f>'Exhibit 3 (Rent Schedule)'!B48</f>
        <v>0</v>
      </c>
      <c r="C48" s="63">
        <f>'Exhibit 3 (Rent Schedule)'!C48</f>
        <v>0</v>
      </c>
      <c r="D48" s="63">
        <f>'Exhibit 3 (Rent Schedule)'!D48</f>
        <v>0</v>
      </c>
      <c r="E48" s="63">
        <f>'Exhibit 3 (Rent Schedule)'!E48</f>
        <v>0</v>
      </c>
      <c r="F48" s="63">
        <f>'Exhibit 3 (Rent Schedule)'!F48</f>
        <v>0</v>
      </c>
      <c r="G48" s="63">
        <f>'Exhibit 3 (Rent Schedule)'!G48</f>
        <v>0</v>
      </c>
      <c r="H48" s="1261">
        <f>'Exhibit 3 (Rent Schedule)'!H48</f>
        <v>0</v>
      </c>
      <c r="I48" s="1261">
        <f>'Exhibit 3 (Rent Schedule)'!I48</f>
        <v>0</v>
      </c>
      <c r="J48" s="1313">
        <f>'Exhibit 3 (Rent Schedule)'!J48</f>
        <v>0</v>
      </c>
      <c r="K48" s="1261">
        <f>'Exhibit 3 (Rent Schedule)'!K48</f>
        <v>0</v>
      </c>
      <c r="L48" s="1261">
        <f>'Exhibit 3 (Rent Schedule)'!L48</f>
        <v>0</v>
      </c>
      <c r="M48" s="1261">
        <f>'Exhibit 3 (Rent Schedule)'!M48</f>
        <v>0</v>
      </c>
      <c r="N48" s="1261" t="str">
        <f>'Exhibit 3 (Rent Schedule)'!N48</f>
        <v/>
      </c>
      <c r="O48" s="1261">
        <f>'Exhibit 3 (Rent Schedule)'!O48</f>
        <v>0</v>
      </c>
      <c r="P48" s="1265">
        <f t="shared" si="1"/>
        <v>0</v>
      </c>
      <c r="Q48" s="93"/>
      <c r="R48" s="94"/>
      <c r="S48" s="95"/>
      <c r="T48" s="95"/>
      <c r="U48" s="95"/>
      <c r="V48" s="95"/>
      <c r="W48" s="95"/>
      <c r="X48" s="96"/>
      <c r="Y48" s="96"/>
      <c r="Z48" s="96"/>
      <c r="AA48" s="96"/>
      <c r="AC48" s="82"/>
      <c r="AD48" s="83"/>
      <c r="AE48" s="83"/>
      <c r="AF48" s="77"/>
      <c r="AG48" s="82"/>
      <c r="AH48" s="83"/>
      <c r="AI48" s="83"/>
      <c r="AJ48" s="83"/>
      <c r="AK48" s="83"/>
      <c r="AL48" s="83"/>
      <c r="AM48" s="83"/>
      <c r="AN48" s="83"/>
      <c r="AO48" s="83"/>
      <c r="AP48" s="83"/>
      <c r="AQ48" s="83"/>
      <c r="AR48" s="83"/>
      <c r="AS48" s="83"/>
      <c r="AT48" s="83"/>
      <c r="AU48" s="83"/>
      <c r="AV48" s="83"/>
      <c r="AW48" s="83"/>
      <c r="AX48" s="83"/>
      <c r="AY48" s="83"/>
      <c r="AZ48" s="83"/>
      <c r="BA48" s="84" t="e">
        <f>(AG48*#REF!+AH48*#REF!+AI48*#REF!+AJ48*#REF!+AK48*#REF!+AL48*#REF!+AM48*#REF!+AN48*#REF!+AO48*#REF!+AP48*#REF!+AQ48*#REF!+AR48*#REF!+AS48*#REF!+AT48*#REF!+AU48*#REF!+AV48*#REF!+AW48*#REF!+AX48*#REF!+AY48*#REF!+AZ48*#REF!)</f>
        <v>#REF!</v>
      </c>
      <c r="BB48" s="85" t="e">
        <f t="shared" si="2"/>
        <v>#REF!</v>
      </c>
    </row>
    <row r="49" spans="1:54" ht="15">
      <c r="A49" s="63">
        <f>'Exhibit 3 (Rent Schedule)'!A49</f>
        <v>0</v>
      </c>
      <c r="B49" s="63">
        <f>'Exhibit 3 (Rent Schedule)'!B49</f>
        <v>0</v>
      </c>
      <c r="C49" s="63">
        <f>'Exhibit 3 (Rent Schedule)'!C49</f>
        <v>0</v>
      </c>
      <c r="D49" s="63">
        <f>'Exhibit 3 (Rent Schedule)'!D49</f>
        <v>0</v>
      </c>
      <c r="E49" s="63">
        <f>'Exhibit 3 (Rent Schedule)'!E49</f>
        <v>0</v>
      </c>
      <c r="F49" s="63">
        <f>'Exhibit 3 (Rent Schedule)'!F49</f>
        <v>0</v>
      </c>
      <c r="G49" s="63">
        <f>'Exhibit 3 (Rent Schedule)'!G49</f>
        <v>0</v>
      </c>
      <c r="H49" s="1261">
        <f>'Exhibit 3 (Rent Schedule)'!H49</f>
        <v>0</v>
      </c>
      <c r="I49" s="1261">
        <f>'Exhibit 3 (Rent Schedule)'!I49</f>
        <v>0</v>
      </c>
      <c r="J49" s="1313">
        <f>'Exhibit 3 (Rent Schedule)'!J49</f>
        <v>0</v>
      </c>
      <c r="K49" s="1261">
        <f>'Exhibit 3 (Rent Schedule)'!K49</f>
        <v>0</v>
      </c>
      <c r="L49" s="1261">
        <f>'Exhibit 3 (Rent Schedule)'!L49</f>
        <v>0</v>
      </c>
      <c r="M49" s="1261">
        <f>'Exhibit 3 (Rent Schedule)'!M49</f>
        <v>0</v>
      </c>
      <c r="N49" s="1261" t="str">
        <f>'Exhibit 3 (Rent Schedule)'!N49</f>
        <v/>
      </c>
      <c r="O49" s="1261">
        <f>'Exhibit 3 (Rent Schedule)'!O49</f>
        <v>0</v>
      </c>
      <c r="P49" s="1265">
        <f t="shared" si="1"/>
        <v>0</v>
      </c>
      <c r="Q49" s="93"/>
      <c r="R49" s="94"/>
      <c r="S49" s="95"/>
      <c r="T49" s="95"/>
      <c r="U49" s="95"/>
      <c r="V49" s="95"/>
      <c r="W49" s="95"/>
      <c r="X49" s="96"/>
      <c r="Y49" s="96"/>
      <c r="Z49" s="96"/>
      <c r="AA49" s="96"/>
      <c r="AC49" s="82"/>
      <c r="AD49" s="83"/>
      <c r="AE49" s="83"/>
      <c r="AF49" s="77"/>
      <c r="AG49" s="82"/>
      <c r="AH49" s="83"/>
      <c r="AI49" s="83"/>
      <c r="AJ49" s="83"/>
      <c r="AK49" s="83"/>
      <c r="AL49" s="83"/>
      <c r="AM49" s="83"/>
      <c r="AN49" s="83"/>
      <c r="AO49" s="83"/>
      <c r="AP49" s="83"/>
      <c r="AQ49" s="83"/>
      <c r="AR49" s="83"/>
      <c r="AS49" s="83"/>
      <c r="AT49" s="83"/>
      <c r="AU49" s="83"/>
      <c r="AV49" s="83"/>
      <c r="AW49" s="83"/>
      <c r="AX49" s="83"/>
      <c r="AY49" s="83"/>
      <c r="AZ49" s="83"/>
      <c r="BA49" s="84" t="e">
        <f>(AG49*#REF!+AH49*#REF!+AI49*#REF!+AJ49*#REF!+AK49*#REF!+AL49*#REF!+AM49*#REF!+AN49*#REF!+AO49*#REF!+AP49*#REF!+AQ49*#REF!+AR49*#REF!+AS49*#REF!+AT49*#REF!+AU49*#REF!+AV49*#REF!+AW49*#REF!+AX49*#REF!+AY49*#REF!+AZ49*#REF!)</f>
        <v>#REF!</v>
      </c>
      <c r="BB49" s="85" t="e">
        <f t="shared" si="2"/>
        <v>#REF!</v>
      </c>
    </row>
    <row r="50" spans="1:54" ht="15">
      <c r="A50" s="63">
        <f>'Exhibit 3 (Rent Schedule)'!A50</f>
        <v>0</v>
      </c>
      <c r="B50" s="63">
        <f>'Exhibit 3 (Rent Schedule)'!B50</f>
        <v>0</v>
      </c>
      <c r="C50" s="63">
        <f>'Exhibit 3 (Rent Schedule)'!C50</f>
        <v>0</v>
      </c>
      <c r="D50" s="63">
        <f>'Exhibit 3 (Rent Schedule)'!D50</f>
        <v>0</v>
      </c>
      <c r="E50" s="63">
        <f>'Exhibit 3 (Rent Schedule)'!E50</f>
        <v>0</v>
      </c>
      <c r="F50" s="63">
        <f>'Exhibit 3 (Rent Schedule)'!F50</f>
        <v>0</v>
      </c>
      <c r="G50" s="63">
        <f>'Exhibit 3 (Rent Schedule)'!G50</f>
        <v>0</v>
      </c>
      <c r="H50" s="1261">
        <f>'Exhibit 3 (Rent Schedule)'!H50</f>
        <v>0</v>
      </c>
      <c r="I50" s="1261">
        <f>'Exhibit 3 (Rent Schedule)'!I50</f>
        <v>0</v>
      </c>
      <c r="J50" s="1313">
        <f>'Exhibit 3 (Rent Schedule)'!J50</f>
        <v>0</v>
      </c>
      <c r="K50" s="1261">
        <f>'Exhibit 3 (Rent Schedule)'!K50</f>
        <v>0</v>
      </c>
      <c r="L50" s="1261">
        <f>'Exhibit 3 (Rent Schedule)'!L50</f>
        <v>0</v>
      </c>
      <c r="M50" s="1261">
        <f>'Exhibit 3 (Rent Schedule)'!M50</f>
        <v>0</v>
      </c>
      <c r="N50" s="1261" t="str">
        <f>'Exhibit 3 (Rent Schedule)'!N50</f>
        <v/>
      </c>
      <c r="O50" s="1261">
        <f>'Exhibit 3 (Rent Schedule)'!O50</f>
        <v>0</v>
      </c>
      <c r="P50" s="1265">
        <f t="shared" si="1"/>
        <v>0</v>
      </c>
      <c r="Q50" s="93"/>
      <c r="R50" s="94"/>
      <c r="S50" s="95"/>
      <c r="T50" s="95"/>
      <c r="U50" s="95"/>
      <c r="V50" s="95"/>
      <c r="W50" s="95"/>
      <c r="X50" s="96"/>
      <c r="Y50" s="96"/>
      <c r="Z50" s="96"/>
      <c r="AA50" s="96"/>
      <c r="AC50" s="82"/>
      <c r="AD50" s="83"/>
      <c r="AE50" s="83"/>
      <c r="AF50" s="77"/>
      <c r="AG50" s="82"/>
      <c r="AH50" s="83"/>
      <c r="AI50" s="83"/>
      <c r="AJ50" s="83"/>
      <c r="AK50" s="83"/>
      <c r="AL50" s="83"/>
      <c r="AM50" s="83"/>
      <c r="AN50" s="83"/>
      <c r="AO50" s="83"/>
      <c r="AP50" s="83"/>
      <c r="AQ50" s="83"/>
      <c r="AR50" s="83"/>
      <c r="AS50" s="83"/>
      <c r="AT50" s="83"/>
      <c r="AU50" s="83"/>
      <c r="AV50" s="83"/>
      <c r="AW50" s="83"/>
      <c r="AX50" s="83"/>
      <c r="AY50" s="83"/>
      <c r="AZ50" s="83"/>
      <c r="BA50" s="84" t="e">
        <f>(AG50*#REF!+AH50*#REF!+AI50*#REF!+AJ50*#REF!+AK50*#REF!+AL50*#REF!+AM50*#REF!+AN50*#REF!+AO50*#REF!+AP50*#REF!+AQ50*#REF!+AR50*#REF!+AS50*#REF!+AT50*#REF!+AU50*#REF!+AV50*#REF!+AW50*#REF!+AX50*#REF!+AY50*#REF!+AZ50*#REF!)</f>
        <v>#REF!</v>
      </c>
      <c r="BB50" s="85" t="e">
        <f t="shared" si="2"/>
        <v>#REF!</v>
      </c>
    </row>
    <row r="51" spans="1:54" ht="13.9" customHeight="1">
      <c r="A51" s="63">
        <f>'Exhibit 3 (Rent Schedule)'!A51</f>
        <v>0</v>
      </c>
      <c r="B51" s="63">
        <f>'Exhibit 3 (Rent Schedule)'!B51</f>
        <v>0</v>
      </c>
      <c r="C51" s="63">
        <f>'Exhibit 3 (Rent Schedule)'!C51</f>
        <v>0</v>
      </c>
      <c r="D51" s="63">
        <f>'Exhibit 3 (Rent Schedule)'!D51</f>
        <v>0</v>
      </c>
      <c r="E51" s="63">
        <f>'Exhibit 3 (Rent Schedule)'!E51</f>
        <v>0</v>
      </c>
      <c r="F51" s="63">
        <f>'Exhibit 3 (Rent Schedule)'!F51</f>
        <v>0</v>
      </c>
      <c r="G51" s="63">
        <f>'Exhibit 3 (Rent Schedule)'!G51</f>
        <v>0</v>
      </c>
      <c r="H51" s="1261">
        <f>'Exhibit 3 (Rent Schedule)'!H51</f>
        <v>0</v>
      </c>
      <c r="I51" s="1261">
        <f>'Exhibit 3 (Rent Schedule)'!I51</f>
        <v>0</v>
      </c>
      <c r="J51" s="1313">
        <f>'Exhibit 3 (Rent Schedule)'!J51</f>
        <v>0</v>
      </c>
      <c r="K51" s="1261">
        <f>'Exhibit 3 (Rent Schedule)'!K51</f>
        <v>0</v>
      </c>
      <c r="L51" s="1261">
        <f>'Exhibit 3 (Rent Schedule)'!L51</f>
        <v>0</v>
      </c>
      <c r="M51" s="1261">
        <f>'Exhibit 3 (Rent Schedule)'!M51</f>
        <v>0</v>
      </c>
      <c r="N51" s="1261" t="str">
        <f>'Exhibit 3 (Rent Schedule)'!N51</f>
        <v/>
      </c>
      <c r="O51" s="1261">
        <f>'Exhibit 3 (Rent Schedule)'!O51</f>
        <v>0</v>
      </c>
      <c r="P51" s="1265">
        <f t="shared" si="1"/>
        <v>0</v>
      </c>
      <c r="Q51" s="93"/>
      <c r="R51" s="94"/>
      <c r="S51" s="95"/>
      <c r="T51" s="95"/>
      <c r="U51" s="95"/>
      <c r="V51" s="95"/>
      <c r="W51" s="95"/>
      <c r="X51" s="96"/>
      <c r="Y51" s="96"/>
      <c r="Z51" s="96"/>
      <c r="AA51" s="96"/>
      <c r="AC51" s="82"/>
      <c r="AD51" s="83"/>
      <c r="AE51" s="83"/>
      <c r="AF51" s="77"/>
      <c r="AG51" s="82"/>
      <c r="AH51" s="83"/>
      <c r="AI51" s="83"/>
      <c r="AJ51" s="83"/>
      <c r="AK51" s="83"/>
      <c r="AL51" s="83"/>
      <c r="AM51" s="83"/>
      <c r="AN51" s="83"/>
      <c r="AO51" s="83"/>
      <c r="AP51" s="83"/>
      <c r="AQ51" s="83"/>
      <c r="AR51" s="83"/>
      <c r="AS51" s="83"/>
      <c r="AT51" s="83"/>
      <c r="AU51" s="83"/>
      <c r="AV51" s="83"/>
      <c r="AW51" s="83"/>
      <c r="AX51" s="83"/>
      <c r="AY51" s="83"/>
      <c r="AZ51" s="83"/>
      <c r="BA51" s="84" t="e">
        <f>(AG51*#REF!+AH51*#REF!+AI51*#REF!+AJ51*#REF!+AK51*#REF!+AL51*#REF!+AM51*#REF!+AN51*#REF!+AO51*#REF!+AP51*#REF!+AQ51*#REF!+AR51*#REF!+AS51*#REF!+AT51*#REF!+AU51*#REF!+AV51*#REF!+AW51*#REF!+AX51*#REF!+AY51*#REF!+AZ51*#REF!)</f>
        <v>#REF!</v>
      </c>
      <c r="BB51" s="85" t="e">
        <f t="shared" si="2"/>
        <v>#REF!</v>
      </c>
    </row>
    <row r="52" spans="1:54" ht="15.75" customHeight="1">
      <c r="A52" s="63">
        <f>'Exhibit 3 (Rent Schedule)'!A52</f>
        <v>0</v>
      </c>
      <c r="B52" s="63">
        <f>'Exhibit 3 (Rent Schedule)'!B52</f>
        <v>0</v>
      </c>
      <c r="C52" s="63">
        <f>'Exhibit 3 (Rent Schedule)'!C52</f>
        <v>0</v>
      </c>
      <c r="D52" s="63">
        <f>'Exhibit 3 (Rent Schedule)'!D52</f>
        <v>0</v>
      </c>
      <c r="E52" s="63">
        <f>'Exhibit 3 (Rent Schedule)'!E52</f>
        <v>0</v>
      </c>
      <c r="F52" s="63">
        <f>'Exhibit 3 (Rent Schedule)'!F52</f>
        <v>0</v>
      </c>
      <c r="G52" s="63">
        <f>'Exhibit 3 (Rent Schedule)'!G52</f>
        <v>0</v>
      </c>
      <c r="H52" s="1261">
        <f>'Exhibit 3 (Rent Schedule)'!H52</f>
        <v>0</v>
      </c>
      <c r="I52" s="1261">
        <f>'Exhibit 3 (Rent Schedule)'!I52</f>
        <v>0</v>
      </c>
      <c r="J52" s="1313">
        <f>'Exhibit 3 (Rent Schedule)'!J52</f>
        <v>0</v>
      </c>
      <c r="K52" s="1261">
        <f>'Exhibit 3 (Rent Schedule)'!K52</f>
        <v>0</v>
      </c>
      <c r="L52" s="1261">
        <f>'Exhibit 3 (Rent Schedule)'!L52</f>
        <v>0</v>
      </c>
      <c r="M52" s="1261">
        <f>'Exhibit 3 (Rent Schedule)'!M52</f>
        <v>0</v>
      </c>
      <c r="N52" s="1261" t="str">
        <f>'Exhibit 3 (Rent Schedule)'!N52</f>
        <v/>
      </c>
      <c r="O52" s="1261">
        <f>'Exhibit 3 (Rent Schedule)'!O52</f>
        <v>0</v>
      </c>
      <c r="P52" s="1265">
        <f t="shared" si="1"/>
        <v>0</v>
      </c>
      <c r="Q52"/>
      <c r="R52"/>
      <c r="S52"/>
      <c r="T52"/>
      <c r="U52"/>
      <c r="V52"/>
      <c r="W52"/>
      <c r="X52"/>
      <c r="Y52"/>
      <c r="Z52"/>
      <c r="AC52" s="82"/>
      <c r="AD52" s="83"/>
      <c r="AE52" s="83"/>
      <c r="AF52" s="77"/>
      <c r="AG52" s="82"/>
      <c r="AH52" s="83"/>
      <c r="AI52" s="83"/>
      <c r="AJ52" s="83"/>
      <c r="AK52" s="83"/>
      <c r="AL52" s="83"/>
      <c r="AM52" s="83"/>
      <c r="AN52" s="83"/>
      <c r="AO52" s="83"/>
      <c r="AP52" s="83"/>
      <c r="AQ52" s="83"/>
      <c r="AR52" s="83"/>
      <c r="AS52" s="83"/>
      <c r="AT52" s="83"/>
      <c r="AU52" s="83"/>
      <c r="AV52" s="83"/>
      <c r="AW52" s="83"/>
      <c r="AX52" s="83"/>
      <c r="AY52" s="83"/>
      <c r="AZ52" s="83"/>
      <c r="BA52" s="84" t="e">
        <f>(AG52*#REF!+AH52*#REF!+AI52*#REF!+AJ52*#REF!+AK52*#REF!+AL52*#REF!+AM52*#REF!+AN52*#REF!+AO52*#REF!+AP52*#REF!+AQ52*#REF!+AR52*#REF!+AS52*#REF!+AT52*#REF!+AU52*#REF!+AV52*#REF!+AW52*#REF!+AX52*#REF!+AY52*#REF!+AZ52*#REF!)</f>
        <v>#REF!</v>
      </c>
      <c r="BB52" s="85" t="e">
        <f t="shared" si="2"/>
        <v>#REF!</v>
      </c>
    </row>
    <row r="53" spans="1:54" ht="15.75" customHeight="1">
      <c r="A53" s="63">
        <f>'Exhibit 3 (Rent Schedule)'!A53</f>
        <v>0</v>
      </c>
      <c r="B53" s="63">
        <f>'Exhibit 3 (Rent Schedule)'!B53</f>
        <v>0</v>
      </c>
      <c r="C53" s="63">
        <f>'Exhibit 3 (Rent Schedule)'!C53</f>
        <v>0</v>
      </c>
      <c r="D53" s="63">
        <f>'Exhibit 3 (Rent Schedule)'!D53</f>
        <v>0</v>
      </c>
      <c r="E53" s="63">
        <f>'Exhibit 3 (Rent Schedule)'!E53</f>
        <v>0</v>
      </c>
      <c r="F53" s="63">
        <f>'Exhibit 3 (Rent Schedule)'!F53</f>
        <v>0</v>
      </c>
      <c r="G53" s="63">
        <f>'Exhibit 3 (Rent Schedule)'!G53</f>
        <v>0</v>
      </c>
      <c r="H53" s="1261">
        <f>'Exhibit 3 (Rent Schedule)'!H53</f>
        <v>0</v>
      </c>
      <c r="I53" s="1261">
        <f>'Exhibit 3 (Rent Schedule)'!I53</f>
        <v>0</v>
      </c>
      <c r="J53" s="1313">
        <f>'Exhibit 3 (Rent Schedule)'!J53</f>
        <v>0</v>
      </c>
      <c r="K53" s="1261">
        <f>'Exhibit 3 (Rent Schedule)'!K53</f>
        <v>0</v>
      </c>
      <c r="L53" s="1261">
        <f>'Exhibit 3 (Rent Schedule)'!L53</f>
        <v>0</v>
      </c>
      <c r="M53" s="1261">
        <f>'Exhibit 3 (Rent Schedule)'!M53</f>
        <v>0</v>
      </c>
      <c r="N53" s="1261" t="str">
        <f>'Exhibit 3 (Rent Schedule)'!N53</f>
        <v/>
      </c>
      <c r="O53" s="1261">
        <f>'Exhibit 3 (Rent Schedule)'!O53</f>
        <v>0</v>
      </c>
      <c r="P53" s="1265">
        <f t="shared" si="1"/>
        <v>0</v>
      </c>
      <c r="AC53" s="82"/>
      <c r="AD53" s="83"/>
      <c r="AE53" s="83"/>
      <c r="AF53" s="77"/>
      <c r="AG53" s="82"/>
      <c r="AH53" s="83"/>
      <c r="AI53" s="83"/>
      <c r="AJ53" s="83"/>
      <c r="AK53" s="83"/>
      <c r="AL53" s="83"/>
      <c r="AM53" s="83"/>
      <c r="AN53" s="83"/>
      <c r="AO53" s="83"/>
      <c r="AP53" s="83"/>
      <c r="AQ53" s="83"/>
      <c r="AR53" s="83"/>
      <c r="AS53" s="83"/>
      <c r="AT53" s="83"/>
      <c r="AU53" s="83"/>
      <c r="AV53" s="83"/>
      <c r="AW53" s="83"/>
      <c r="AX53" s="83"/>
      <c r="AY53" s="83"/>
      <c r="AZ53" s="83"/>
      <c r="BA53" s="84" t="e">
        <f>(AG53*#REF!+AH53*#REF!+AI53*#REF!+AJ53*#REF!+AK53*#REF!+AL53*#REF!+AM53*#REF!+AN53*#REF!+AO53*#REF!+AP53*#REF!+AQ53*#REF!+AR53*#REF!+AS53*#REF!+AT53*#REF!+AU53*#REF!+AV53*#REF!+AW53*#REF!+AX53*#REF!+AY53*#REF!+AZ53*#REF!)</f>
        <v>#REF!</v>
      </c>
      <c r="BB53" s="85" t="e">
        <f t="shared" si="2"/>
        <v>#REF!</v>
      </c>
    </row>
    <row r="54" spans="1:54" ht="15.75" customHeight="1">
      <c r="A54" s="63">
        <f>'Exhibit 3 (Rent Schedule)'!A54</f>
        <v>0</v>
      </c>
      <c r="B54" s="63">
        <f>'Exhibit 3 (Rent Schedule)'!B54</f>
        <v>0</v>
      </c>
      <c r="C54" s="63">
        <f>'Exhibit 3 (Rent Schedule)'!C54</f>
        <v>0</v>
      </c>
      <c r="D54" s="63">
        <f>'Exhibit 3 (Rent Schedule)'!D54</f>
        <v>0</v>
      </c>
      <c r="E54" s="63">
        <f>'Exhibit 3 (Rent Schedule)'!E54</f>
        <v>0</v>
      </c>
      <c r="F54" s="63">
        <f>'Exhibit 3 (Rent Schedule)'!F54</f>
        <v>0</v>
      </c>
      <c r="G54" s="63">
        <f>'Exhibit 3 (Rent Schedule)'!G54</f>
        <v>0</v>
      </c>
      <c r="H54" s="1261">
        <f>'Exhibit 3 (Rent Schedule)'!H54</f>
        <v>0</v>
      </c>
      <c r="I54" s="1261">
        <f>'Exhibit 3 (Rent Schedule)'!I54</f>
        <v>0</v>
      </c>
      <c r="J54" s="1313">
        <f>'Exhibit 3 (Rent Schedule)'!J54</f>
        <v>0</v>
      </c>
      <c r="K54" s="1261">
        <f>'Exhibit 3 (Rent Schedule)'!K54</f>
        <v>0</v>
      </c>
      <c r="L54" s="1261">
        <f>'Exhibit 3 (Rent Schedule)'!L54</f>
        <v>0</v>
      </c>
      <c r="M54" s="1261">
        <f>'Exhibit 3 (Rent Schedule)'!M54</f>
        <v>0</v>
      </c>
      <c r="N54" s="1261" t="str">
        <f>'Exhibit 3 (Rent Schedule)'!N54</f>
        <v/>
      </c>
      <c r="O54" s="1261">
        <f>'Exhibit 3 (Rent Schedule)'!O54</f>
        <v>0</v>
      </c>
      <c r="P54" s="1265">
        <f t="shared" si="1"/>
        <v>0</v>
      </c>
      <c r="AC54" s="82"/>
      <c r="AD54" s="83"/>
      <c r="AE54" s="83"/>
      <c r="AF54" s="77"/>
      <c r="AG54" s="82"/>
      <c r="AH54" s="83"/>
      <c r="AI54" s="83"/>
      <c r="AJ54" s="83"/>
      <c r="AK54" s="83"/>
      <c r="AL54" s="83"/>
      <c r="AM54" s="83"/>
      <c r="AN54" s="83"/>
      <c r="AO54" s="83"/>
      <c r="AP54" s="83"/>
      <c r="AQ54" s="83"/>
      <c r="AR54" s="83"/>
      <c r="AS54" s="83"/>
      <c r="AT54" s="83"/>
      <c r="AU54" s="83"/>
      <c r="AV54" s="83"/>
      <c r="AW54" s="83"/>
      <c r="AX54" s="83"/>
      <c r="AY54" s="83"/>
      <c r="AZ54" s="83"/>
      <c r="BA54" s="84" t="e">
        <f>(AG54*#REF!+AH54*#REF!+AI54*#REF!+AJ54*#REF!+AK54*#REF!+AL54*#REF!+AM54*#REF!+AN54*#REF!+AO54*#REF!+AP54*#REF!+AQ54*#REF!+AR54*#REF!+AS54*#REF!+AT54*#REF!+AU54*#REF!+AV54*#REF!+AW54*#REF!+AX54*#REF!+AY54*#REF!+AZ54*#REF!)</f>
        <v>#REF!</v>
      </c>
      <c r="BB54" s="85" t="e">
        <f t="shared" si="2"/>
        <v>#REF!</v>
      </c>
    </row>
    <row r="55" spans="1:54" ht="15">
      <c r="A55" s="63">
        <f>'Exhibit 3 (Rent Schedule)'!A55</f>
        <v>0</v>
      </c>
      <c r="B55" s="63">
        <f>'Exhibit 3 (Rent Schedule)'!B55</f>
        <v>0</v>
      </c>
      <c r="C55" s="63">
        <f>'Exhibit 3 (Rent Schedule)'!C55</f>
        <v>0</v>
      </c>
      <c r="D55" s="63">
        <f>'Exhibit 3 (Rent Schedule)'!D55</f>
        <v>0</v>
      </c>
      <c r="E55" s="63">
        <f>'Exhibit 3 (Rent Schedule)'!E55</f>
        <v>0</v>
      </c>
      <c r="F55" s="63">
        <f>'Exhibit 3 (Rent Schedule)'!F55</f>
        <v>0</v>
      </c>
      <c r="G55" s="63">
        <f>'Exhibit 3 (Rent Schedule)'!G55</f>
        <v>0</v>
      </c>
      <c r="H55" s="1261">
        <f>'Exhibit 3 (Rent Schedule)'!H55</f>
        <v>0</v>
      </c>
      <c r="I55" s="1261">
        <f>'Exhibit 3 (Rent Schedule)'!I55</f>
        <v>0</v>
      </c>
      <c r="J55" s="1313">
        <f>'Exhibit 3 (Rent Schedule)'!J55</f>
        <v>0</v>
      </c>
      <c r="K55" s="1261">
        <f>'Exhibit 3 (Rent Schedule)'!K55</f>
        <v>0</v>
      </c>
      <c r="L55" s="1261">
        <f>'Exhibit 3 (Rent Schedule)'!L55</f>
        <v>0</v>
      </c>
      <c r="M55" s="1261">
        <f>'Exhibit 3 (Rent Schedule)'!M55</f>
        <v>0</v>
      </c>
      <c r="N55" s="1261" t="str">
        <f>'Exhibit 3 (Rent Schedule)'!N55</f>
        <v/>
      </c>
      <c r="O55" s="1261">
        <f>'Exhibit 3 (Rent Schedule)'!O55</f>
        <v>0</v>
      </c>
      <c r="P55" s="1310">
        <f t="shared" si="1"/>
        <v>0</v>
      </c>
      <c r="AC55" s="82"/>
      <c r="AD55" s="83"/>
      <c r="AE55" s="83"/>
      <c r="AF55" s="77"/>
      <c r="AG55" s="82"/>
      <c r="AH55" s="83"/>
      <c r="AI55" s="83"/>
      <c r="AJ55" s="83"/>
      <c r="AK55" s="83"/>
      <c r="AL55" s="83"/>
      <c r="AM55" s="83"/>
      <c r="AN55" s="83"/>
      <c r="AO55" s="83"/>
      <c r="AP55" s="83"/>
      <c r="AQ55" s="83"/>
      <c r="AR55" s="83"/>
      <c r="AS55" s="83"/>
      <c r="AT55" s="83"/>
      <c r="AU55" s="83"/>
      <c r="AV55" s="83"/>
      <c r="AW55" s="83"/>
      <c r="AX55" s="83"/>
      <c r="AY55" s="83"/>
      <c r="AZ55" s="83"/>
      <c r="BA55" s="84" t="e">
        <f>(AG55*#REF!+AH55*#REF!+AI55*#REF!+AJ55*#REF!+AK55*#REF!+AL55*#REF!+AM55*#REF!+AN55*#REF!+AO55*#REF!+AP55*#REF!+AQ55*#REF!+AR55*#REF!+AS55*#REF!+AT55*#REF!+AU55*#REF!+AV55*#REF!+AW55*#REF!+AX55*#REF!+AY55*#REF!+AZ55*#REF!)</f>
        <v>#REF!</v>
      </c>
      <c r="BB55" s="85" t="e">
        <f t="shared" si="2"/>
        <v>#REF!</v>
      </c>
    </row>
    <row r="56" spans="1:54" ht="15.75" thickBot="1">
      <c r="A56" s="1236"/>
      <c r="B56" s="110"/>
      <c r="C56" s="110"/>
      <c r="D56" s="109"/>
      <c r="E56" s="109"/>
      <c r="F56" s="109"/>
      <c r="G56" s="111"/>
      <c r="H56" s="879"/>
      <c r="I56" s="879"/>
      <c r="J56" s="879"/>
      <c r="K56" s="879"/>
      <c r="L56" s="879"/>
      <c r="M56" s="879"/>
      <c r="N56" s="879"/>
      <c r="O56" s="1233"/>
      <c r="P56" s="112"/>
      <c r="AC56" s="82"/>
      <c r="AD56" s="83"/>
      <c r="AE56" s="83"/>
      <c r="AF56" s="99"/>
      <c r="AG56" s="100"/>
      <c r="AH56" s="101"/>
      <c r="AI56" s="101"/>
      <c r="AJ56" s="101"/>
      <c r="AK56" s="101"/>
      <c r="AL56" s="101"/>
      <c r="AM56" s="101"/>
      <c r="AN56" s="101"/>
      <c r="AO56" s="101"/>
      <c r="AP56" s="101"/>
      <c r="AQ56" s="101"/>
      <c r="AR56" s="101"/>
      <c r="AS56" s="101"/>
      <c r="AT56" s="101"/>
      <c r="AU56" s="101"/>
      <c r="AV56" s="101"/>
      <c r="AW56" s="101"/>
      <c r="AX56" s="101"/>
      <c r="AY56" s="101"/>
      <c r="AZ56" s="101"/>
      <c r="BA56" s="84" t="e">
        <f>(AG56*#REF!+AH56*#REF!+AI56*#REF!+AJ56*#REF!+AK56*#REF!+AL56*#REF!+AM56*#REF!+AN56*#REF!+AO56*#REF!+AP56*#REF!+AQ56*#REF!+AR56*#REF!+AS56*#REF!+AT56*#REF!+AU56*#REF!+AV56*#REF!+AW56*#REF!+AX56*#REF!+AY56*#REF!+AZ56*#REF!)</f>
        <v>#REF!</v>
      </c>
      <c r="BB56" s="102" t="e">
        <f t="shared" si="2"/>
        <v>#REF!</v>
      </c>
    </row>
    <row r="57" spans="1:54" ht="15.75" thickBot="1">
      <c r="A57" s="115"/>
      <c r="B57" s="115"/>
      <c r="C57" s="115"/>
      <c r="D57" s="115"/>
      <c r="E57" s="115"/>
      <c r="F57" s="115"/>
      <c r="G57" s="1225" t="s">
        <v>1893</v>
      </c>
      <c r="H57" s="116">
        <f>SUM(H9:H55)</f>
        <v>0</v>
      </c>
      <c r="I57" s="1441" t="s">
        <v>1841</v>
      </c>
      <c r="J57" s="1442"/>
      <c r="K57" s="1442"/>
      <c r="L57" s="1442"/>
      <c r="M57" s="1442"/>
      <c r="N57" s="1442"/>
      <c r="O57" s="1443"/>
      <c r="P57" s="829">
        <f>SUM(P9:P55)</f>
        <v>0</v>
      </c>
      <c r="AC57" s="103"/>
      <c r="AD57" s="103"/>
      <c r="AE57" s="103"/>
      <c r="AF57" s="74" t="s">
        <v>1244</v>
      </c>
      <c r="AG57" s="104" t="e">
        <f>SUM(AG8:AG56)*#REF!</f>
        <v>#REF!</v>
      </c>
      <c r="AH57" s="105" t="e">
        <f>SUM(AH8:AH56)*#REF!</f>
        <v>#REF!</v>
      </c>
      <c r="AI57" s="105" t="e">
        <f>SUM(AI8:AI56)*#REF!</f>
        <v>#REF!</v>
      </c>
      <c r="AJ57" s="105" t="e">
        <f>SUM(AJ8:AJ56)*#REF!</f>
        <v>#REF!</v>
      </c>
      <c r="AK57" s="106" t="e">
        <f>SUM(AK8:AK56)*#REF!</f>
        <v>#REF!</v>
      </c>
      <c r="AL57" s="104" t="e">
        <f>SUM(AL8:AL56)*#REF!</f>
        <v>#REF!</v>
      </c>
      <c r="AM57" s="105" t="e">
        <f>SUM(AM8:AM56)*#REF!</f>
        <v>#REF!</v>
      </c>
      <c r="AN57" s="105" t="e">
        <f>SUM(AN8:AN56)*#REF!</f>
        <v>#REF!</v>
      </c>
      <c r="AO57" s="105" t="e">
        <f>SUM(AO8:AO56)*#REF!</f>
        <v>#REF!</v>
      </c>
      <c r="AP57" s="105" t="e">
        <f>SUM(AP8:AP56)*#REF!</f>
        <v>#REF!</v>
      </c>
      <c r="AQ57" s="105" t="e">
        <f>SUM(AQ8:AQ56)*#REF!</f>
        <v>#REF!</v>
      </c>
      <c r="AR57" s="105" t="e">
        <f>SUM(AR8:AR56)*#REF!</f>
        <v>#REF!</v>
      </c>
      <c r="AS57" s="105" t="e">
        <f>SUM(AS8:AS56)*#REF!</f>
        <v>#REF!</v>
      </c>
      <c r="AT57" s="105" t="e">
        <f>SUM(AT8:AT56)*#REF!</f>
        <v>#REF!</v>
      </c>
      <c r="AU57" s="105" t="e">
        <f>SUM(AU8:AU56)*#REF!</f>
        <v>#REF!</v>
      </c>
      <c r="AV57" s="105" t="e">
        <f>SUM(AV8:AV56)*#REF!</f>
        <v>#REF!</v>
      </c>
      <c r="AW57" s="105" t="e">
        <f>SUM(AW8:AW56)*#REF!</f>
        <v>#REF!</v>
      </c>
      <c r="AX57" s="105" t="e">
        <f>SUM(AX8:AX56)*#REF!</f>
        <v>#REF!</v>
      </c>
      <c r="AY57" s="105" t="e">
        <f>SUM(AY8:AY56)*#REF!</f>
        <v>#REF!</v>
      </c>
      <c r="AZ57" s="105" t="e">
        <f>SUM(AZ8:AZ56)*#REF!</f>
        <v>#REF!</v>
      </c>
      <c r="BA57" s="107" t="e">
        <f>SUM(BA8:BA56)</f>
        <v>#REF!</v>
      </c>
      <c r="BB57" s="108" t="e">
        <f>SUM(BB8:BB56)</f>
        <v>#REF!</v>
      </c>
    </row>
    <row r="58" spans="1:54" ht="14.45" customHeight="1" thickBot="1">
      <c r="A58" s="119"/>
      <c r="B58" s="119"/>
      <c r="C58" s="119"/>
      <c r="D58" s="119"/>
      <c r="E58" s="119"/>
      <c r="F58" s="119"/>
      <c r="G58" s="119"/>
      <c r="H58" s="119"/>
      <c r="I58" s="1444" t="s">
        <v>1840</v>
      </c>
      <c r="J58" s="1445"/>
      <c r="K58" s="1445"/>
      <c r="L58" s="1445"/>
      <c r="M58" s="1445"/>
      <c r="N58" s="1445"/>
      <c r="O58" s="1446"/>
      <c r="P58" s="117">
        <f>P57*12</f>
        <v>0</v>
      </c>
      <c r="AC58" s="103"/>
      <c r="AD58" s="103"/>
      <c r="AE58" s="103"/>
      <c r="AF58" s="113"/>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08"/>
    </row>
    <row r="59" spans="1:54" ht="14.45" customHeight="1" thickBot="1">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18" t="s">
        <v>1246</v>
      </c>
      <c r="BB59" s="108">
        <v>0</v>
      </c>
    </row>
    <row r="60" spans="1:54" ht="13.5" thickBot="1">
      <c r="A60" s="119"/>
      <c r="B60" s="119"/>
      <c r="C60" s="119"/>
      <c r="D60" s="119"/>
      <c r="E60" s="119"/>
      <c r="F60" s="119"/>
      <c r="G60" s="119"/>
      <c r="H60" s="119"/>
      <c r="I60" s="119"/>
      <c r="J60" s="119"/>
      <c r="K60" s="119"/>
      <c r="L60" s="119"/>
      <c r="M60" s="119"/>
      <c r="N60" s="119"/>
      <c r="O60" s="119"/>
      <c r="P60" s="828"/>
    </row>
    <row r="61" spans="1:54" ht="13.5" thickBot="1">
      <c r="A61" s="1237"/>
      <c r="B61" s="831"/>
      <c r="C61" s="831"/>
      <c r="D61" s="831"/>
      <c r="E61" s="832" t="s">
        <v>1919</v>
      </c>
      <c r="F61" s="1227" t="s">
        <v>1247</v>
      </c>
      <c r="G61" s="833"/>
      <c r="H61" s="121"/>
      <c r="I61" s="830"/>
      <c r="J61" s="834"/>
      <c r="K61" s="830"/>
      <c r="L61" s="831"/>
      <c r="M61" s="831"/>
      <c r="N61" s="835" t="s">
        <v>1919</v>
      </c>
      <c r="O61" s="835" t="s">
        <v>1247</v>
      </c>
      <c r="P61" s="833"/>
    </row>
    <row r="62" spans="1:54" ht="15">
      <c r="A62" s="842"/>
      <c r="B62" s="837"/>
      <c r="C62" s="837"/>
      <c r="D62" s="838" t="s">
        <v>1282</v>
      </c>
      <c r="E62" s="839" t="str">
        <f t="shared" ref="E62:E68" si="3">IF(G62=0,"",G62/$G$69)</f>
        <v/>
      </c>
      <c r="F62" s="1228" t="str">
        <f>IF(G62=0,"",(G62/($G$69+$G$72)))</f>
        <v/>
      </c>
      <c r="G62" s="840">
        <f>SUMIF($A$9:$A$55, "TC20%", $H$9:$H$55)</f>
        <v>0</v>
      </c>
      <c r="H62" s="121"/>
      <c r="I62" s="836"/>
      <c r="J62" s="841"/>
      <c r="K62" s="836"/>
      <c r="L62" s="837"/>
      <c r="M62" s="838" t="s">
        <v>1831</v>
      </c>
      <c r="N62" s="839" t="str">
        <f>IF(P62=0,"",P62/$P$69)</f>
        <v/>
      </c>
      <c r="O62" s="839" t="str">
        <f>IF(P62=0,"",(P62/($P$69+$P$72)))</f>
        <v/>
      </c>
      <c r="P62" s="840">
        <f>SUMIF($C$9:$C$55, "15%/15%", $H$9:$H$55)</f>
        <v>0</v>
      </c>
    </row>
    <row r="63" spans="1:54" ht="15">
      <c r="A63" s="842" t="s">
        <v>1888</v>
      </c>
      <c r="B63" s="843"/>
      <c r="C63" s="843"/>
      <c r="D63" s="1311" t="s">
        <v>1248</v>
      </c>
      <c r="E63" s="845" t="str">
        <f t="shared" si="3"/>
        <v/>
      </c>
      <c r="F63" s="1229" t="str">
        <f t="shared" ref="F63:F71" si="4">IF(G63=0,"",(G63/($G$69+$G$72)))</f>
        <v/>
      </c>
      <c r="G63" s="846">
        <f>SUMIF($A$9:$A$55, "TC30%", $H$9:$H$55)</f>
        <v>0</v>
      </c>
      <c r="H63" s="121"/>
      <c r="I63" s="842" t="s">
        <v>1887</v>
      </c>
      <c r="J63" s="847"/>
      <c r="K63" s="842" t="s">
        <v>1250</v>
      </c>
      <c r="L63" s="843"/>
      <c r="M63" s="1311" t="s">
        <v>1285</v>
      </c>
      <c r="N63" s="845" t="str">
        <f t="shared" ref="N63:N71" si="5">IF(P63=0,"",P63/$P$69)</f>
        <v/>
      </c>
      <c r="O63" s="845" t="str">
        <f>IF(P63=0,"",(P63/($P$69+$P$72)))</f>
        <v/>
      </c>
      <c r="P63" s="846">
        <f>SUMIF($C$9:$C$55, "30%/30%", $H$9:$H$55)</f>
        <v>0</v>
      </c>
    </row>
    <row r="64" spans="1:54" ht="15">
      <c r="A64" s="842"/>
      <c r="B64" s="843"/>
      <c r="C64" s="843"/>
      <c r="D64" s="1311" t="s">
        <v>1249</v>
      </c>
      <c r="E64" s="845" t="str">
        <f t="shared" si="3"/>
        <v/>
      </c>
      <c r="F64" s="1229" t="str">
        <f t="shared" si="4"/>
        <v/>
      </c>
      <c r="G64" s="846">
        <f>SUMIF($A$9:$A$55, "TC40%", $H$9:$H$55)</f>
        <v>0</v>
      </c>
      <c r="H64" s="121"/>
      <c r="I64" s="842"/>
      <c r="J64" s="847"/>
      <c r="K64" s="842" t="s">
        <v>1250</v>
      </c>
      <c r="L64" s="843"/>
      <c r="M64" s="1311"/>
      <c r="N64" s="845" t="str">
        <f t="shared" si="5"/>
        <v/>
      </c>
      <c r="O64" s="845" t="str">
        <f t="shared" ref="O64:O68" si="6">IF(P64=0,"",(P64/($G$69+$G$72)))</f>
        <v/>
      </c>
      <c r="P64" s="846"/>
    </row>
    <row r="65" spans="1:54" ht="15">
      <c r="A65" s="842"/>
      <c r="B65" s="843"/>
      <c r="C65" s="843"/>
      <c r="D65" s="1311" t="s">
        <v>1251</v>
      </c>
      <c r="E65" s="845" t="str">
        <f t="shared" si="3"/>
        <v/>
      </c>
      <c r="F65" s="1229" t="str">
        <f t="shared" si="4"/>
        <v/>
      </c>
      <c r="G65" s="846">
        <f>SUMIF($A$9:$A$55, "TC50%", $H$9:$H$55)</f>
        <v>0</v>
      </c>
      <c r="H65" s="121"/>
      <c r="I65" s="842"/>
      <c r="J65" s="847"/>
      <c r="K65" s="842"/>
      <c r="L65" s="843"/>
      <c r="M65" s="1311"/>
      <c r="N65" s="845" t="str">
        <f t="shared" si="5"/>
        <v/>
      </c>
      <c r="O65" s="845" t="str">
        <f t="shared" si="6"/>
        <v/>
      </c>
      <c r="P65" s="846"/>
    </row>
    <row r="66" spans="1:54" ht="15">
      <c r="A66" s="848" t="s">
        <v>1250</v>
      </c>
      <c r="B66" s="843"/>
      <c r="C66" s="843"/>
      <c r="D66" s="1311" t="s">
        <v>1252</v>
      </c>
      <c r="E66" s="845" t="str">
        <f t="shared" si="3"/>
        <v/>
      </c>
      <c r="F66" s="1229" t="str">
        <f t="shared" si="4"/>
        <v/>
      </c>
      <c r="G66" s="846">
        <f>SUMIF($A$9:$A$55, "TC60%", $H$9:$H$55)</f>
        <v>0</v>
      </c>
      <c r="H66" s="121"/>
      <c r="I66" s="842" t="s">
        <v>1250</v>
      </c>
      <c r="J66" s="847"/>
      <c r="K66" s="842"/>
      <c r="L66" s="843"/>
      <c r="M66" s="1311"/>
      <c r="N66" s="845" t="str">
        <f t="shared" si="5"/>
        <v/>
      </c>
      <c r="O66" s="845" t="str">
        <f t="shared" si="6"/>
        <v/>
      </c>
      <c r="P66" s="846"/>
    </row>
    <row r="67" spans="1:54" ht="15">
      <c r="A67" s="842"/>
      <c r="B67" s="843"/>
      <c r="C67" s="843"/>
      <c r="D67" s="1311" t="s">
        <v>1289</v>
      </c>
      <c r="E67" s="845" t="str">
        <f t="shared" si="3"/>
        <v/>
      </c>
      <c r="F67" s="1229" t="str">
        <f t="shared" si="4"/>
        <v/>
      </c>
      <c r="G67" s="846">
        <f>SUMIF($A$9:$A$55, "TC70%", $H$9:$H$55)</f>
        <v>0</v>
      </c>
      <c r="H67" s="121"/>
      <c r="I67" s="842"/>
      <c r="J67" s="847"/>
      <c r="K67" s="842"/>
      <c r="L67" s="843"/>
      <c r="M67" s="1311"/>
      <c r="N67" s="845" t="str">
        <f t="shared" si="5"/>
        <v/>
      </c>
      <c r="O67" s="845" t="str">
        <f t="shared" si="6"/>
        <v/>
      </c>
      <c r="P67" s="846"/>
    </row>
    <row r="68" spans="1:54" ht="15">
      <c r="A68" s="842"/>
      <c r="B68" s="843"/>
      <c r="C68" s="843"/>
      <c r="D68" s="1311" t="s">
        <v>1292</v>
      </c>
      <c r="E68" s="845" t="str">
        <f t="shared" si="3"/>
        <v/>
      </c>
      <c r="F68" s="1229" t="str">
        <f t="shared" si="4"/>
        <v/>
      </c>
      <c r="G68" s="846">
        <f>SUMIF($A$9:$A$55, "TC80%", $H$9:$H$55)</f>
        <v>0</v>
      </c>
      <c r="H68" s="121"/>
      <c r="I68" s="842"/>
      <c r="J68" s="847"/>
      <c r="K68" s="842"/>
      <c r="L68" s="843"/>
      <c r="M68" s="1311"/>
      <c r="N68" s="845" t="str">
        <f t="shared" si="5"/>
        <v/>
      </c>
      <c r="O68" s="845" t="str">
        <f t="shared" si="6"/>
        <v/>
      </c>
      <c r="P68" s="846"/>
    </row>
    <row r="69" spans="1:54" ht="15">
      <c r="A69" s="842" t="s">
        <v>1253</v>
      </c>
      <c r="B69" s="843"/>
      <c r="C69" s="843"/>
      <c r="D69" s="1316" t="s">
        <v>1254</v>
      </c>
      <c r="E69" s="1317"/>
      <c r="F69" s="1318"/>
      <c r="G69" s="1319">
        <f>SUM(G62:G68)</f>
        <v>0</v>
      </c>
      <c r="H69" s="121"/>
      <c r="I69" s="842" t="s">
        <v>1255</v>
      </c>
      <c r="J69" s="847"/>
      <c r="K69" s="842"/>
      <c r="L69" s="843"/>
      <c r="M69" s="1316" t="s">
        <v>1839</v>
      </c>
      <c r="N69" s="1329"/>
      <c r="O69" s="1329"/>
      <c r="P69" s="1319">
        <f>SUM(P62:P68)</f>
        <v>0</v>
      </c>
    </row>
    <row r="70" spans="1:54" ht="15">
      <c r="A70" s="842"/>
      <c r="B70" s="843"/>
      <c r="C70" s="843"/>
      <c r="D70" s="1311" t="s">
        <v>1291</v>
      </c>
      <c r="E70" s="845" t="str">
        <f t="shared" ref="E70:E71" si="7">IF(G70=0,"",G70/$G$69)</f>
        <v/>
      </c>
      <c r="F70" s="1229" t="str">
        <f t="shared" si="4"/>
        <v/>
      </c>
      <c r="G70" s="846">
        <f>SUMIF($A$9:$A$55, "EO", $H$9:$H$55)</f>
        <v>0</v>
      </c>
      <c r="H70" s="121"/>
      <c r="I70" s="842"/>
      <c r="J70" s="847"/>
      <c r="K70" s="848"/>
      <c r="L70" s="843"/>
      <c r="M70" s="1311" t="s">
        <v>1291</v>
      </c>
      <c r="N70" s="845" t="str">
        <f t="shared" si="5"/>
        <v/>
      </c>
      <c r="O70" s="845" t="str">
        <f>IF(P70=0,"",(P70/($P$69+$P$72)))</f>
        <v/>
      </c>
      <c r="P70" s="846">
        <f>SUMIF($C$9:$C$55, "EO", $H$9:$H$55)</f>
        <v>0</v>
      </c>
    </row>
    <row r="71" spans="1:54" ht="15">
      <c r="A71" s="842"/>
      <c r="B71" s="843"/>
      <c r="C71" s="843"/>
      <c r="D71" s="1311" t="s">
        <v>1257</v>
      </c>
      <c r="E71" s="845" t="str">
        <f t="shared" si="7"/>
        <v/>
      </c>
      <c r="F71" s="1229" t="str">
        <f t="shared" si="4"/>
        <v/>
      </c>
      <c r="G71" s="846">
        <f>SUMIF($A$9:$A$55, "MR", $H$9:$H$55)</f>
        <v>0</v>
      </c>
      <c r="H71" s="121"/>
      <c r="I71" s="842"/>
      <c r="J71" s="847"/>
      <c r="K71" s="848"/>
      <c r="L71" s="843"/>
      <c r="M71" s="1311" t="s">
        <v>1257</v>
      </c>
      <c r="N71" s="845" t="str">
        <f t="shared" si="5"/>
        <v/>
      </c>
      <c r="O71" s="845" t="str">
        <f>IF(P71=0,"",(P71/($P$69+$P$72)))</f>
        <v/>
      </c>
      <c r="P71" s="846">
        <f>SUMIF($C$9:$C$55, "MR", $H$9:$H$55)</f>
        <v>0</v>
      </c>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row>
    <row r="72" spans="1:54" ht="15">
      <c r="A72" s="842" t="s">
        <v>1256</v>
      </c>
      <c r="B72" s="843"/>
      <c r="C72" s="843"/>
      <c r="D72" s="1320" t="s">
        <v>1889</v>
      </c>
      <c r="E72" s="1321"/>
      <c r="F72" s="1322"/>
      <c r="G72" s="1323">
        <f>SUM(G70:G71)</f>
        <v>0</v>
      </c>
      <c r="H72" s="121"/>
      <c r="I72" s="842" t="s">
        <v>1259</v>
      </c>
      <c r="J72" s="847"/>
      <c r="K72" s="842" t="s">
        <v>1259</v>
      </c>
      <c r="L72" s="843"/>
      <c r="M72" s="1320" t="s">
        <v>1258</v>
      </c>
      <c r="N72" s="1330"/>
      <c r="O72" s="1330"/>
      <c r="P72" s="1323">
        <f>SUM(P70:P71)</f>
        <v>0</v>
      </c>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row>
    <row r="73" spans="1:54" ht="15.75" thickBot="1">
      <c r="A73" s="849"/>
      <c r="B73" s="850"/>
      <c r="C73" s="850"/>
      <c r="D73" s="1312" t="s">
        <v>1260</v>
      </c>
      <c r="E73" s="1315"/>
      <c r="F73" s="1315"/>
      <c r="G73" s="1284">
        <f>SUM(G69,G72)</f>
        <v>0</v>
      </c>
      <c r="H73" s="121"/>
      <c r="I73" s="849"/>
      <c r="J73" s="851"/>
      <c r="K73" s="849"/>
      <c r="L73" s="851"/>
      <c r="M73" s="852" t="s">
        <v>1837</v>
      </c>
      <c r="N73" s="853"/>
      <c r="O73" s="853"/>
      <c r="P73" s="1284">
        <f>SUM(P69,P72)</f>
        <v>0</v>
      </c>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row>
    <row r="74" spans="1:54" ht="13.5" thickBot="1">
      <c r="A74" s="1238"/>
      <c r="B74" s="1238"/>
      <c r="E74" s="1238"/>
      <c r="F74" s="1238"/>
      <c r="H74" s="121"/>
      <c r="I74" s="1238"/>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row>
    <row r="75" spans="1:54" ht="15">
      <c r="A75" s="842"/>
      <c r="C75" s="837"/>
      <c r="D75" s="854" t="s">
        <v>1283</v>
      </c>
      <c r="E75" s="845" t="str">
        <f t="shared" ref="E75:E81" si="8">IF(G75=0,"",G75/$G$82)</f>
        <v/>
      </c>
      <c r="F75" s="1231" t="str">
        <f>IF(G75=0,"",(G75/($G$82+$G$85)))</f>
        <v/>
      </c>
      <c r="G75" s="840">
        <f>SUMIF($E$9:$E$55, "MRB20%", $H$9:$H$55)</f>
        <v>0</v>
      </c>
      <c r="H75" s="121"/>
      <c r="I75" s="842"/>
      <c r="J75" s="857"/>
      <c r="K75" s="848"/>
      <c r="L75" s="843"/>
      <c r="M75" s="838" t="s">
        <v>1282</v>
      </c>
      <c r="N75" s="839" t="str">
        <f>IF(P75=0,"",P75/$P$82)</f>
        <v/>
      </c>
      <c r="O75" s="1228" t="str">
        <f>IF(P75=0,"",(P75/($P$82+$P$85)))</f>
        <v/>
      </c>
      <c r="P75" s="840">
        <f>SUMIF($F$9:$F$55, "TC20%", $H$9:$H$55)</f>
        <v>0</v>
      </c>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row>
    <row r="76" spans="1:54" ht="15">
      <c r="A76" s="842" t="s">
        <v>1263</v>
      </c>
      <c r="B76" s="843"/>
      <c r="C76" s="843"/>
      <c r="D76" s="1311" t="s">
        <v>1261</v>
      </c>
      <c r="E76" s="845" t="str">
        <f t="shared" si="8"/>
        <v/>
      </c>
      <c r="F76" s="1231" t="str">
        <f>IF(G76=0,"",(G76/($G$82+$G$85)))</f>
        <v/>
      </c>
      <c r="G76" s="855">
        <f>SUMIF($E$9:$E$55, "MRB30%", $H$9:$H$55)</f>
        <v>0</v>
      </c>
      <c r="H76" s="121"/>
      <c r="I76" s="842" t="s">
        <v>1886</v>
      </c>
      <c r="J76" s="847"/>
      <c r="K76" s="848"/>
      <c r="L76" s="843"/>
      <c r="M76" s="1311" t="s">
        <v>1248</v>
      </c>
      <c r="N76" s="845" t="str">
        <f t="shared" ref="N76:N84" si="9">IF(P76=0,"",P76/$P$82)</f>
        <v/>
      </c>
      <c r="O76" s="1229" t="str">
        <f t="shared" ref="O76:O84" si="10">IF(P76=0,"",(P76/($P$82+$P$85)))</f>
        <v/>
      </c>
      <c r="P76" s="846">
        <f>SUMIF($F$9:$F$55, "TC30%", $H$9:$H$55)</f>
        <v>0</v>
      </c>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row>
    <row r="77" spans="1:54" ht="15">
      <c r="A77" s="842"/>
      <c r="B77" s="843"/>
      <c r="C77" s="843"/>
      <c r="D77" s="1311" t="s">
        <v>1262</v>
      </c>
      <c r="E77" s="845" t="str">
        <f t="shared" si="8"/>
        <v/>
      </c>
      <c r="F77" s="1231" t="str">
        <f t="shared" ref="F77:F83" si="11">IF(G77=0,"",(G77/($G$82+$G$85)))</f>
        <v/>
      </c>
      <c r="G77" s="846">
        <f>SUMIF($E$9:$E$55, "MRB40%", $H$9:$H$55)</f>
        <v>0</v>
      </c>
      <c r="H77" s="121"/>
      <c r="I77" s="842"/>
      <c r="J77" s="847"/>
      <c r="K77" s="848"/>
      <c r="L77" s="843"/>
      <c r="M77" s="1311" t="s">
        <v>1249</v>
      </c>
      <c r="N77" s="845" t="str">
        <f t="shared" si="9"/>
        <v/>
      </c>
      <c r="O77" s="1229" t="str">
        <f t="shared" si="10"/>
        <v/>
      </c>
      <c r="P77" s="846">
        <f>SUMIF($F$9:$F$55, "TC40%", $H$9:$H$55)</f>
        <v>0</v>
      </c>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row>
    <row r="78" spans="1:54" ht="15">
      <c r="A78" s="842"/>
      <c r="B78" s="843"/>
      <c r="C78" s="843"/>
      <c r="D78" s="1311" t="s">
        <v>1264</v>
      </c>
      <c r="E78" s="845" t="str">
        <f t="shared" si="8"/>
        <v/>
      </c>
      <c r="F78" s="1231" t="str">
        <f t="shared" si="11"/>
        <v/>
      </c>
      <c r="G78" s="846">
        <f>SUMIF($E$9:$E$55, "MRB50%", $H$9:$H$55)</f>
        <v>0</v>
      </c>
      <c r="H78" s="121"/>
      <c r="I78" s="842"/>
      <c r="J78" s="847"/>
      <c r="K78" s="842"/>
      <c r="L78" s="843"/>
      <c r="M78" s="1311" t="s">
        <v>1251</v>
      </c>
      <c r="N78" s="845" t="str">
        <f t="shared" si="9"/>
        <v/>
      </c>
      <c r="O78" s="1229" t="str">
        <f t="shared" si="10"/>
        <v/>
      </c>
      <c r="P78" s="846">
        <f>SUMIF($F$9:$F$55, "TC50%", $H$9:$H$55)</f>
        <v>0</v>
      </c>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row>
    <row r="79" spans="1:54" ht="15">
      <c r="A79" s="848"/>
      <c r="B79" s="843"/>
      <c r="C79" s="843"/>
      <c r="D79" s="1311" t="s">
        <v>1267</v>
      </c>
      <c r="E79" s="845" t="str">
        <f t="shared" si="8"/>
        <v/>
      </c>
      <c r="F79" s="1231" t="str">
        <f t="shared" si="11"/>
        <v/>
      </c>
      <c r="G79" s="846">
        <f>SUMIF($E$9:$E$55, "MRB60%", $H$9:$H$55)</f>
        <v>0</v>
      </c>
      <c r="H79" s="121"/>
      <c r="I79" s="842" t="s">
        <v>1250</v>
      </c>
      <c r="J79" s="847"/>
      <c r="K79" s="848"/>
      <c r="L79" s="843"/>
      <c r="M79" s="1311" t="s">
        <v>1252</v>
      </c>
      <c r="N79" s="845" t="str">
        <f t="shared" si="9"/>
        <v/>
      </c>
      <c r="O79" s="1229" t="str">
        <f t="shared" si="10"/>
        <v/>
      </c>
      <c r="P79" s="846">
        <f>SUMIF($F$9:$F$55, "TC60%", $H$9:$H$55)</f>
        <v>0</v>
      </c>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row>
    <row r="80" spans="1:54" ht="15">
      <c r="A80" s="842" t="s">
        <v>1268</v>
      </c>
      <c r="B80" s="843"/>
      <c r="C80" s="843"/>
      <c r="D80" s="1311" t="s">
        <v>1290</v>
      </c>
      <c r="E80" s="845" t="str">
        <f t="shared" si="8"/>
        <v/>
      </c>
      <c r="F80" s="1231" t="str">
        <f t="shared" si="11"/>
        <v/>
      </c>
      <c r="G80" s="846">
        <f>SUMIF($E$9:$E$55, "MRB70%", $H$9:$H$55)</f>
        <v>0</v>
      </c>
      <c r="H80" s="121"/>
      <c r="I80" s="848"/>
      <c r="J80" s="847"/>
      <c r="K80" s="842"/>
      <c r="L80" s="843"/>
      <c r="M80" s="1311" t="s">
        <v>1289</v>
      </c>
      <c r="N80" s="845" t="str">
        <f t="shared" si="9"/>
        <v/>
      </c>
      <c r="O80" s="1229" t="str">
        <f t="shared" si="10"/>
        <v/>
      </c>
      <c r="P80" s="846">
        <f>SUMIF($F$9:$F$55, "TC70%", $H$9:$H$55)</f>
        <v>0</v>
      </c>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row>
    <row r="81" spans="1:54" ht="15">
      <c r="A81" s="842"/>
      <c r="B81" s="843"/>
      <c r="C81" s="843"/>
      <c r="D81" s="1311" t="s">
        <v>1293</v>
      </c>
      <c r="E81" s="845" t="str">
        <f t="shared" si="8"/>
        <v/>
      </c>
      <c r="F81" s="1231" t="str">
        <f t="shared" si="11"/>
        <v/>
      </c>
      <c r="G81" s="846">
        <f>SUMIF(E9:E55, "MRB80%", $H$9:$H$55)</f>
        <v>0</v>
      </c>
      <c r="H81" s="121"/>
      <c r="I81" s="842"/>
      <c r="J81" s="847"/>
      <c r="K81" s="848"/>
      <c r="L81" s="843"/>
      <c r="M81" s="1311" t="s">
        <v>1292</v>
      </c>
      <c r="N81" s="845" t="str">
        <f t="shared" si="9"/>
        <v/>
      </c>
      <c r="O81" s="1229" t="str">
        <f t="shared" si="10"/>
        <v/>
      </c>
      <c r="P81" s="846">
        <f>SUMIF($F$9:$F$55, "TC80%", $H$9:$H$55)</f>
        <v>0</v>
      </c>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row>
    <row r="82" spans="1:54" ht="15">
      <c r="A82" s="842"/>
      <c r="B82" s="843"/>
      <c r="C82" s="843"/>
      <c r="D82" s="1316" t="s">
        <v>1269</v>
      </c>
      <c r="E82" s="1324"/>
      <c r="F82" s="1325"/>
      <c r="G82" s="1319">
        <f>SUM(G75:G81)</f>
        <v>0</v>
      </c>
      <c r="H82" s="121"/>
      <c r="I82" s="842" t="s">
        <v>1253</v>
      </c>
      <c r="J82" s="847"/>
      <c r="K82" s="848"/>
      <c r="L82" s="843"/>
      <c r="M82" s="1316" t="s">
        <v>1254</v>
      </c>
      <c r="N82" s="1317" t="str">
        <f t="shared" si="9"/>
        <v/>
      </c>
      <c r="O82" s="1318" t="str">
        <f t="shared" si="10"/>
        <v/>
      </c>
      <c r="P82" s="1319">
        <f>SUM(P75:P81)</f>
        <v>0</v>
      </c>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row>
    <row r="83" spans="1:54" ht="15">
      <c r="A83" s="842"/>
      <c r="B83" s="843"/>
      <c r="C83" s="843"/>
      <c r="D83" s="1311" t="s">
        <v>1291</v>
      </c>
      <c r="E83" s="845" t="str">
        <f>IF(G83=0,"",G83/$G$82)</f>
        <v/>
      </c>
      <c r="F83" s="1229" t="str">
        <f t="shared" si="11"/>
        <v/>
      </c>
      <c r="G83" s="846">
        <f>SUMIF($E$9:$E$55, "EO", $H$9:$H$55)</f>
        <v>0</v>
      </c>
      <c r="H83" s="121"/>
      <c r="I83" s="842"/>
      <c r="J83" s="847"/>
      <c r="K83" s="848"/>
      <c r="L83" s="843"/>
      <c r="M83" s="1311" t="s">
        <v>1291</v>
      </c>
      <c r="N83" s="845" t="str">
        <f t="shared" si="9"/>
        <v/>
      </c>
      <c r="O83" s="1229" t="str">
        <f t="shared" si="10"/>
        <v/>
      </c>
      <c r="P83" s="846">
        <f>SUMIF($F$9:$F$55, "EO", $H$9:$H$55)</f>
        <v>0</v>
      </c>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row>
    <row r="84" spans="1:54" ht="15">
      <c r="A84" s="842"/>
      <c r="B84" s="843"/>
      <c r="C84" s="843"/>
      <c r="D84" s="856" t="s">
        <v>1257</v>
      </c>
      <c r="E84" s="845" t="str">
        <f>IF(G84=0,"",G84/$G$82)</f>
        <v/>
      </c>
      <c r="F84" s="845" t="str">
        <f t="shared" ref="F84" si="12">IF(G84=0,"",(G84/($G$69+$G$72)))</f>
        <v/>
      </c>
      <c r="G84" s="846">
        <f>SUMIF($E$9:$E$55, "MR", $H$9:$H$55)</f>
        <v>0</v>
      </c>
      <c r="H84" s="121"/>
      <c r="I84" s="842"/>
      <c r="J84" s="847"/>
      <c r="K84" s="848"/>
      <c r="L84" s="843"/>
      <c r="M84" s="1311" t="s">
        <v>1257</v>
      </c>
      <c r="N84" s="845" t="str">
        <f t="shared" si="9"/>
        <v/>
      </c>
      <c r="O84" s="1229" t="str">
        <f t="shared" si="10"/>
        <v/>
      </c>
      <c r="P84" s="846">
        <f>SUMIF($F$9:$F$55, "MR", $H$9:$H$55)</f>
        <v>0</v>
      </c>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row>
    <row r="85" spans="1:54" ht="15.75" thickBot="1">
      <c r="A85" s="842" t="s">
        <v>1270</v>
      </c>
      <c r="B85" s="843"/>
      <c r="C85" s="843"/>
      <c r="D85" s="1320" t="s">
        <v>1889</v>
      </c>
      <c r="E85" s="1317"/>
      <c r="F85" s="1317"/>
      <c r="G85" s="1323">
        <f>SUM(G83:G84)</f>
        <v>0</v>
      </c>
      <c r="H85" s="121"/>
      <c r="I85" s="842" t="s">
        <v>1256</v>
      </c>
      <c r="J85" s="847"/>
      <c r="K85" s="849"/>
      <c r="L85" s="843"/>
      <c r="M85" s="1320" t="s">
        <v>1889</v>
      </c>
      <c r="N85" s="1321"/>
      <c r="O85" s="1331"/>
      <c r="P85" s="1323">
        <f>SUM(P83:P84)</f>
        <v>0</v>
      </c>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row>
    <row r="86" spans="1:54" ht="15.75" thickBot="1">
      <c r="A86" s="849"/>
      <c r="B86" s="850"/>
      <c r="C86" s="850"/>
      <c r="D86" s="852" t="s">
        <v>1272</v>
      </c>
      <c r="E86" s="853"/>
      <c r="F86" s="853"/>
      <c r="G86" s="1284">
        <f>SUM(G82,G85)</f>
        <v>0</v>
      </c>
      <c r="H86" s="121"/>
      <c r="I86" s="849"/>
      <c r="J86" s="851"/>
      <c r="K86" s="858" t="s">
        <v>1273</v>
      </c>
      <c r="L86" s="80"/>
      <c r="M86" s="1460" t="s">
        <v>1260</v>
      </c>
      <c r="N86" s="1461"/>
      <c r="O86" s="1230"/>
      <c r="P86" s="1284">
        <f>SUM(P82,P85)</f>
        <v>0</v>
      </c>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row>
    <row r="87" spans="1:54">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row>
    <row r="88" spans="1:54" ht="13.5" thickBot="1">
      <c r="A88" s="1239"/>
      <c r="B88" s="1239"/>
      <c r="C88" s="1239"/>
      <c r="D88" s="1239"/>
      <c r="I88" s="1239"/>
      <c r="M88" s="1239"/>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row>
    <row r="89" spans="1:54" ht="15">
      <c r="A89" s="842"/>
      <c r="B89" s="843"/>
      <c r="C89" s="843"/>
      <c r="D89" s="1311" t="s">
        <v>1835</v>
      </c>
      <c r="E89" s="839" t="str">
        <f>IF(G89=0,"",G89/$G$97)</f>
        <v/>
      </c>
      <c r="F89" s="1228" t="str">
        <f>IF(G89=0,"",(G89/($G$97+$G$100)))</f>
        <v/>
      </c>
      <c r="G89" s="840">
        <f>SUMIF($B$9:$B$55, "30%/30%", $H$9:$H$55)</f>
        <v>0</v>
      </c>
      <c r="H89" s="121"/>
      <c r="I89" s="842"/>
      <c r="J89" s="857"/>
      <c r="K89" s="848"/>
      <c r="L89" s="843"/>
      <c r="M89" s="1311" t="s">
        <v>1846</v>
      </c>
      <c r="N89" s="839" t="str">
        <f>IF(P89=0,"",P89/$P$97)</f>
        <v/>
      </c>
      <c r="O89" s="839" t="str">
        <f>IF(P89=0,"",(P89/($P$97+$P$100)))</f>
        <v/>
      </c>
      <c r="P89" s="840">
        <f>SUMIF($D$9:$D$55, "30%/30%", $H$9:$H$55)</f>
        <v>0</v>
      </c>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row>
    <row r="90" spans="1:54" ht="15">
      <c r="A90" s="842"/>
      <c r="B90" s="843"/>
      <c r="C90" s="843"/>
      <c r="D90" s="1311" t="s">
        <v>1836</v>
      </c>
      <c r="E90" s="845" t="str">
        <f t="shared" ref="E90:E99" si="13">IF(G90=0,"",G90/$G$97)</f>
        <v/>
      </c>
      <c r="F90" s="1229" t="str">
        <f t="shared" ref="F90:F99" si="14">IF(G90=0,"",(G90/($G$97+$G$100)))</f>
        <v/>
      </c>
      <c r="G90" s="846">
        <f>SUMIF($B$9:$B$55, "40%/40%", $H$9:$H$55)</f>
        <v>0</v>
      </c>
      <c r="H90" s="121"/>
      <c r="I90" s="842"/>
      <c r="J90" s="847"/>
      <c r="K90" s="848"/>
      <c r="L90" s="843"/>
      <c r="M90" s="1311" t="s">
        <v>1847</v>
      </c>
      <c r="N90" s="845" t="str">
        <f t="shared" ref="N90:N99" si="15">IF(P90=0,"",P90/$P$97)</f>
        <v/>
      </c>
      <c r="O90" s="845" t="str">
        <f t="shared" ref="O90:O99" si="16">IF(P90=0,"",(P90/($P$97+$P$100)))</f>
        <v/>
      </c>
      <c r="P90" s="846">
        <f>SUMIF($D$9:$D$55, "40%/40%", $H$9:$H$55)</f>
        <v>0</v>
      </c>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row>
    <row r="91" spans="1:54" ht="15">
      <c r="A91" s="842" t="s">
        <v>1265</v>
      </c>
      <c r="B91" s="843"/>
      <c r="C91" s="843"/>
      <c r="D91" s="1311" t="s">
        <v>1848</v>
      </c>
      <c r="E91" s="845" t="str">
        <f t="shared" si="13"/>
        <v/>
      </c>
      <c r="F91" s="1229" t="str">
        <f t="shared" si="14"/>
        <v/>
      </c>
      <c r="G91" s="846">
        <f>SUMIF($B$9:$B$55, "LH/50%", $H$9:$H$55)</f>
        <v>0</v>
      </c>
      <c r="H91" s="121"/>
      <c r="I91" s="842"/>
      <c r="J91" s="847"/>
      <c r="K91" s="848"/>
      <c r="L91" s="843"/>
      <c r="M91" s="1311" t="s">
        <v>1916</v>
      </c>
      <c r="N91" s="845" t="str">
        <f t="shared" si="15"/>
        <v/>
      </c>
      <c r="O91" s="845" t="str">
        <f t="shared" si="16"/>
        <v/>
      </c>
      <c r="P91" s="846">
        <f>SUMIF($D$9:$D$55, "LH/50%", $H$9:$H$55)</f>
        <v>0</v>
      </c>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row>
    <row r="92" spans="1:54" ht="15">
      <c r="A92" s="842"/>
      <c r="B92" s="843"/>
      <c r="C92" s="843"/>
      <c r="D92" s="1311" t="s">
        <v>1849</v>
      </c>
      <c r="E92" s="845" t="str">
        <f t="shared" si="13"/>
        <v/>
      </c>
      <c r="F92" s="1229" t="str">
        <f t="shared" si="14"/>
        <v/>
      </c>
      <c r="G92" s="846">
        <f>SUMIF($B$9:$B$55, "HH/60%", $H$9:$H$55)</f>
        <v>0</v>
      </c>
      <c r="H92" s="121"/>
      <c r="I92" s="842"/>
      <c r="J92" s="847"/>
      <c r="K92" s="848"/>
      <c r="L92" s="843"/>
      <c r="M92" s="1311" t="s">
        <v>1917</v>
      </c>
      <c r="N92" s="845" t="str">
        <f t="shared" si="15"/>
        <v/>
      </c>
      <c r="O92" s="845" t="str">
        <f t="shared" si="16"/>
        <v/>
      </c>
      <c r="P92" s="846">
        <f>SUMIF($D$9:$D$55, "HH/60%", $H$9:$H$55)</f>
        <v>0</v>
      </c>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row>
    <row r="93" spans="1:54" ht="15">
      <c r="A93" s="842"/>
      <c r="D93" s="1311" t="s">
        <v>1910</v>
      </c>
      <c r="E93" s="845" t="str">
        <f t="shared" si="13"/>
        <v/>
      </c>
      <c r="F93" s="1229" t="str">
        <f t="shared" si="14"/>
        <v/>
      </c>
      <c r="G93" s="846">
        <f>SUMIF($B$9:$B$55, "HH/80%", $H$9:$H$55)</f>
        <v>0</v>
      </c>
      <c r="I93" s="842"/>
      <c r="M93" s="1311" t="s">
        <v>1918</v>
      </c>
      <c r="N93" s="845" t="str">
        <f t="shared" si="15"/>
        <v/>
      </c>
      <c r="O93" s="845" t="str">
        <f t="shared" si="16"/>
        <v/>
      </c>
      <c r="P93" s="846">
        <f>SUMIF($D$9:$D$55, "HH/80%", $H$9:$H$55)</f>
        <v>0</v>
      </c>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row>
    <row r="94" spans="1:54" ht="15" hidden="1" customHeight="1">
      <c r="A94" s="842" t="s">
        <v>1853</v>
      </c>
      <c r="B94" s="843"/>
      <c r="C94" s="843"/>
      <c r="D94" s="1311" t="s">
        <v>1860</v>
      </c>
      <c r="E94" s="845" t="str">
        <f t="shared" si="13"/>
        <v/>
      </c>
      <c r="F94" s="1229" t="str">
        <f t="shared" si="14"/>
        <v/>
      </c>
      <c r="G94" s="846">
        <f>SUMIF($B$9:$B$55, "LH/50% Match", $H$9:$H$55)</f>
        <v>0</v>
      </c>
      <c r="H94" s="121"/>
      <c r="I94" s="842"/>
      <c r="J94" s="847"/>
      <c r="K94" s="848"/>
      <c r="L94" s="843"/>
      <c r="M94" s="1311"/>
      <c r="N94" s="845"/>
      <c r="O94" s="845"/>
      <c r="P94" s="846"/>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row>
    <row r="95" spans="1:54" ht="15">
      <c r="A95" s="842"/>
      <c r="B95" s="843"/>
      <c r="C95" s="843"/>
      <c r="D95" s="1311" t="s">
        <v>1861</v>
      </c>
      <c r="E95" s="845" t="str">
        <f t="shared" si="13"/>
        <v/>
      </c>
      <c r="F95" s="1229" t="str">
        <f t="shared" si="14"/>
        <v/>
      </c>
      <c r="G95" s="846">
        <f>SUMIF($B$9:$B$55, "HH/60% Match", $H$9:$H$55)</f>
        <v>0</v>
      </c>
      <c r="H95" s="121"/>
      <c r="I95" s="842" t="s">
        <v>6</v>
      </c>
      <c r="J95" s="847"/>
      <c r="K95" s="848"/>
      <c r="L95" s="843"/>
      <c r="M95" s="1311"/>
      <c r="N95" s="845"/>
      <c r="O95" s="845"/>
      <c r="P95" s="846"/>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row>
    <row r="96" spans="1:54" ht="13.15" customHeight="1">
      <c r="A96" s="842"/>
      <c r="B96" s="843"/>
      <c r="C96" s="843"/>
      <c r="D96" s="1311" t="s">
        <v>1909</v>
      </c>
      <c r="E96" s="845" t="str">
        <f t="shared" si="13"/>
        <v/>
      </c>
      <c r="F96" s="1229" t="str">
        <f t="shared" si="14"/>
        <v/>
      </c>
      <c r="G96" s="846">
        <f>SUMIF($B$9:$B$55, "HH/80% Match", $H$9:$H$55)</f>
        <v>0</v>
      </c>
      <c r="I96" s="842"/>
      <c r="M96" s="1311"/>
      <c r="N96" s="845"/>
      <c r="O96" s="845"/>
      <c r="P96" s="846"/>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row>
    <row r="97" spans="1:54" ht="15">
      <c r="A97" s="842" t="s">
        <v>1636</v>
      </c>
      <c r="B97" s="843"/>
      <c r="C97" s="843"/>
      <c r="D97" s="1316" t="s">
        <v>1266</v>
      </c>
      <c r="E97" s="1317" t="str">
        <f>IF(I98=0,"",I98/$G$82)</f>
        <v/>
      </c>
      <c r="F97" s="1326"/>
      <c r="G97" s="1319">
        <f>SUM(G89:G96)</f>
        <v>0</v>
      </c>
      <c r="H97" s="121"/>
      <c r="I97" s="842"/>
      <c r="J97" s="847"/>
      <c r="K97" s="842" t="s">
        <v>1265</v>
      </c>
      <c r="L97" s="843"/>
      <c r="M97" s="1316" t="s">
        <v>1838</v>
      </c>
      <c r="N97" s="1317" t="str">
        <f t="shared" si="15"/>
        <v/>
      </c>
      <c r="O97" s="1329" t="str">
        <f t="shared" si="16"/>
        <v/>
      </c>
      <c r="P97" s="1319">
        <f>SUM(P89:P93)</f>
        <v>0</v>
      </c>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row>
    <row r="98" spans="1:54" ht="15">
      <c r="A98" s="842"/>
      <c r="B98" s="843"/>
      <c r="C98" s="843"/>
      <c r="D98" s="1311" t="s">
        <v>1291</v>
      </c>
      <c r="E98" s="845" t="str">
        <f t="shared" si="13"/>
        <v/>
      </c>
      <c r="F98" s="1229" t="str">
        <f t="shared" si="14"/>
        <v/>
      </c>
      <c r="G98" s="846">
        <f>SUMIF($B$9:$B$55, "EO", $H$9:$H$55)</f>
        <v>0</v>
      </c>
      <c r="H98" s="121"/>
      <c r="I98" s="842"/>
      <c r="J98" s="847"/>
      <c r="K98" s="848"/>
      <c r="L98" s="843"/>
      <c r="M98" s="1311" t="s">
        <v>1291</v>
      </c>
      <c r="N98" s="845" t="str">
        <f t="shared" si="15"/>
        <v/>
      </c>
      <c r="O98" s="845" t="str">
        <f t="shared" si="16"/>
        <v/>
      </c>
      <c r="P98" s="846">
        <f>SUMIF($D$9:$D$55, "EO", $H$9:$H$55)</f>
        <v>0</v>
      </c>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row>
    <row r="99" spans="1:54" ht="15">
      <c r="A99" s="842"/>
      <c r="B99" s="843"/>
      <c r="C99" s="843"/>
      <c r="D99" s="1311" t="s">
        <v>1257</v>
      </c>
      <c r="E99" s="845" t="str">
        <f t="shared" si="13"/>
        <v/>
      </c>
      <c r="F99" s="1229" t="str">
        <f t="shared" si="14"/>
        <v/>
      </c>
      <c r="G99" s="846">
        <f>SUMIF($B$9:$B$55, "MR", $H$9:$H$55)</f>
        <v>0</v>
      </c>
      <c r="H99" s="121"/>
      <c r="I99" s="842"/>
      <c r="J99" s="847"/>
      <c r="K99" s="848"/>
      <c r="L99" s="843"/>
      <c r="M99" s="1311" t="s">
        <v>1257</v>
      </c>
      <c r="N99" s="845" t="str">
        <f t="shared" si="15"/>
        <v/>
      </c>
      <c r="O99" s="845" t="str">
        <f t="shared" si="16"/>
        <v/>
      </c>
      <c r="P99" s="846">
        <f>SUMIF($D$9:$D$55, "MR", $H$9:$H$55)</f>
        <v>0</v>
      </c>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row>
    <row r="100" spans="1:54" ht="15">
      <c r="A100" s="842" t="s">
        <v>1869</v>
      </c>
      <c r="B100" s="843"/>
      <c r="C100" s="843"/>
      <c r="D100" s="1327" t="s">
        <v>1258</v>
      </c>
      <c r="E100" s="1317"/>
      <c r="F100" s="1328"/>
      <c r="G100" s="1323">
        <f>SUM(G98:G99)</f>
        <v>0</v>
      </c>
      <c r="H100" s="121"/>
      <c r="I100" s="842"/>
      <c r="J100" s="847"/>
      <c r="K100" s="848"/>
      <c r="L100" s="843"/>
      <c r="M100" s="1327" t="s">
        <v>1258</v>
      </c>
      <c r="N100" s="1332"/>
      <c r="O100" s="1332"/>
      <c r="P100" s="1323">
        <f>SUM(P98:P99)</f>
        <v>0</v>
      </c>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row>
    <row r="101" spans="1:54" ht="15.75" thickBot="1">
      <c r="A101" s="849"/>
      <c r="B101" s="850"/>
      <c r="C101" s="850"/>
      <c r="D101" s="852" t="s">
        <v>1271</v>
      </c>
      <c r="E101" s="853"/>
      <c r="F101" s="1232"/>
      <c r="G101" s="1284">
        <f>SUM(G97,G100)</f>
        <v>0</v>
      </c>
      <c r="H101" s="121"/>
      <c r="I101" s="852"/>
      <c r="J101" s="853"/>
      <c r="K101" s="849"/>
      <c r="L101" s="843"/>
      <c r="M101" s="852" t="s">
        <v>1830</v>
      </c>
      <c r="N101" s="853"/>
      <c r="O101" s="853"/>
      <c r="P101" s="1284">
        <f>SUM(P97,P100)</f>
        <v>0</v>
      </c>
      <c r="Q101" s="12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row>
    <row r="102" spans="1:54">
      <c r="E102" s="122"/>
      <c r="F102" s="122"/>
      <c r="G102" s="122"/>
      <c r="H102" s="122"/>
      <c r="I102" s="122"/>
      <c r="J102" s="122"/>
      <c r="K102" s="122"/>
      <c r="L102" s="122"/>
      <c r="M102" s="122"/>
      <c r="N102" s="122"/>
      <c r="O102" s="122"/>
      <c r="P102" s="122"/>
      <c r="Q102" s="12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row>
    <row r="103" spans="1:54" ht="13.5" thickBot="1">
      <c r="E103" s="123"/>
      <c r="F103" s="123"/>
      <c r="G103" s="123"/>
      <c r="H103" s="123"/>
      <c r="I103" s="123"/>
      <c r="J103" s="123"/>
      <c r="K103" s="123"/>
      <c r="L103" s="123"/>
      <c r="M103" s="123"/>
      <c r="N103" s="123"/>
      <c r="O103" s="123"/>
      <c r="P103" s="123"/>
      <c r="Q103" s="12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row>
    <row r="104" spans="1:54" ht="15">
      <c r="A104" s="124" t="s">
        <v>1274</v>
      </c>
      <c r="B104" s="125"/>
      <c r="C104" s="125"/>
      <c r="D104" s="126"/>
      <c r="E104" s="130"/>
      <c r="F104" s="130"/>
      <c r="G104" s="131"/>
      <c r="H104" s="131"/>
      <c r="I104" s="131"/>
      <c r="J104" s="131"/>
      <c r="K104" s="131"/>
      <c r="L104" s="131"/>
      <c r="M104" s="131"/>
      <c r="N104" s="131"/>
      <c r="O104" s="131"/>
      <c r="P104" s="131"/>
      <c r="Q104" s="12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row>
    <row r="105" spans="1:54" ht="15">
      <c r="A105" s="127" t="s">
        <v>1275</v>
      </c>
      <c r="B105" s="128"/>
      <c r="C105" s="128"/>
      <c r="D105" s="129">
        <f>SUMIF($I$9:$I$55,0,$H$9:$H$55)</f>
        <v>0</v>
      </c>
      <c r="E105" s="132"/>
      <c r="F105" s="132"/>
      <c r="G105" s="132"/>
      <c r="H105" s="132"/>
      <c r="I105" s="132"/>
      <c r="J105" s="132"/>
      <c r="K105" s="132"/>
      <c r="L105" s="132"/>
      <c r="M105" s="132"/>
      <c r="N105" s="132"/>
      <c r="O105" s="123"/>
      <c r="P105" s="123"/>
      <c r="Q105" s="12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row>
    <row r="106" spans="1:54" ht="15">
      <c r="A106" s="127" t="s">
        <v>1276</v>
      </c>
      <c r="B106" s="128"/>
      <c r="C106" s="128"/>
      <c r="D106" s="129">
        <f>SUMIF($I$9:$I$55,1,$H$9:$H$55)</f>
        <v>0</v>
      </c>
      <c r="E106" s="123"/>
      <c r="F106" s="123"/>
      <c r="G106" s="123"/>
      <c r="H106" s="123"/>
      <c r="I106" s="123"/>
      <c r="J106" s="123"/>
      <c r="K106" s="123"/>
      <c r="L106" s="123"/>
      <c r="M106" s="123"/>
      <c r="N106" s="123"/>
      <c r="O106" s="123"/>
      <c r="P106" s="123"/>
      <c r="Q106" s="12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row>
    <row r="107" spans="1:54" ht="15">
      <c r="A107" s="127" t="s">
        <v>1277</v>
      </c>
      <c r="B107" s="128"/>
      <c r="C107" s="128"/>
      <c r="D107" s="129">
        <f>SUMIF($I$9:$I$55,2,$H$9:$H$55)</f>
        <v>0</v>
      </c>
      <c r="E107" s="133"/>
      <c r="F107" s="133"/>
      <c r="G107" s="133"/>
      <c r="H107" s="133"/>
      <c r="I107" s="134"/>
      <c r="J107" s="134"/>
      <c r="K107" s="134"/>
      <c r="L107" s="134"/>
      <c r="M107" s="134"/>
      <c r="N107" s="134"/>
      <c r="O107" s="134"/>
      <c r="P107" s="134"/>
      <c r="Q107" s="12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row>
    <row r="108" spans="1:54" ht="15">
      <c r="A108" s="127" t="s">
        <v>1278</v>
      </c>
      <c r="B108" s="128"/>
      <c r="C108" s="128"/>
      <c r="D108" s="129">
        <f>SUMIF($I$9:$I$55,3,$H$9:$H$55)</f>
        <v>0</v>
      </c>
      <c r="E108" s="133"/>
      <c r="F108" s="133"/>
      <c r="G108" s="133"/>
      <c r="H108" s="133"/>
      <c r="I108" s="133"/>
      <c r="J108" s="133"/>
      <c r="K108" s="133"/>
      <c r="L108" s="133"/>
      <c r="M108" s="134"/>
      <c r="N108" s="134"/>
      <c r="O108" s="134"/>
      <c r="P108" s="134"/>
      <c r="Q108" s="12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row>
    <row r="109" spans="1:54" ht="15">
      <c r="A109" s="127" t="s">
        <v>1279</v>
      </c>
      <c r="B109" s="128"/>
      <c r="C109" s="128"/>
      <c r="D109" s="129">
        <f>SUMIF($I$9:$I$55,4,$H$9:$H$55)</f>
        <v>0</v>
      </c>
      <c r="E109" s="133"/>
      <c r="F109" s="133"/>
      <c r="G109" s="133"/>
      <c r="H109" s="133"/>
      <c r="I109" s="133"/>
      <c r="J109" s="133"/>
      <c r="K109" s="133"/>
      <c r="L109" s="133"/>
      <c r="M109" s="133"/>
      <c r="N109" s="134"/>
      <c r="O109" s="134"/>
      <c r="P109" s="134"/>
      <c r="Q109" s="12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row>
    <row r="110" spans="1:54" ht="15.75" thickBot="1">
      <c r="A110" s="127" t="s">
        <v>1280</v>
      </c>
      <c r="B110" s="135"/>
      <c r="C110" s="135"/>
      <c r="D110" s="129">
        <f>SUMIF($I$9:$I$55,5,$H$9:$H$55)</f>
        <v>0</v>
      </c>
      <c r="E110" s="134"/>
      <c r="F110" s="134"/>
      <c r="G110" s="134"/>
      <c r="H110" s="134"/>
      <c r="I110" s="134"/>
      <c r="J110" s="134"/>
      <c r="K110" s="134"/>
      <c r="L110" s="134"/>
      <c r="M110" s="134"/>
      <c r="N110" s="134"/>
      <c r="O110" s="134"/>
      <c r="P110" s="134"/>
      <c r="Q110" s="12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row>
    <row r="111" spans="1:54" ht="15.75" thickBot="1">
      <c r="A111" s="136" t="s">
        <v>1281</v>
      </c>
      <c r="B111" s="137"/>
      <c r="C111" s="137"/>
      <c r="D111" s="138">
        <f>SUM(D105:D110)</f>
        <v>0</v>
      </c>
      <c r="E111" s="133"/>
      <c r="F111" s="133"/>
      <c r="G111" s="133"/>
      <c r="H111" s="133"/>
      <c r="I111" s="134"/>
      <c r="J111" s="134"/>
      <c r="K111" s="134"/>
      <c r="L111" s="134"/>
      <c r="M111" s="134"/>
      <c r="N111" s="134"/>
      <c r="O111" s="134"/>
      <c r="P111" s="134"/>
      <c r="Q111" s="12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row>
    <row r="112" spans="1:54" ht="15">
      <c r="A112" s="134"/>
      <c r="B112" s="134"/>
      <c r="C112" s="134"/>
      <c r="D112" s="134"/>
      <c r="E112" s="134"/>
      <c r="F112" s="134"/>
      <c r="G112" s="134"/>
      <c r="H112" s="134"/>
      <c r="I112" s="134"/>
      <c r="J112" s="134"/>
      <c r="K112" s="134"/>
      <c r="L112" s="134"/>
      <c r="M112" s="134"/>
      <c r="N112" s="134"/>
      <c r="O112" s="134"/>
      <c r="P112" s="134"/>
      <c r="Q112" s="12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row>
    <row r="113" spans="1:54" ht="15">
      <c r="A113" s="134"/>
      <c r="B113" s="134"/>
      <c r="C113" s="134"/>
      <c r="D113" s="134"/>
      <c r="E113" s="134"/>
      <c r="F113" s="134"/>
      <c r="G113" s="134"/>
      <c r="H113" s="134"/>
      <c r="I113" s="134"/>
      <c r="J113" s="134"/>
      <c r="K113" s="134"/>
      <c r="L113" s="134"/>
      <c r="M113" s="134"/>
      <c r="N113" s="134"/>
      <c r="O113" s="134"/>
      <c r="P113" s="134"/>
      <c r="Q113" s="12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row>
    <row r="114" spans="1:54" ht="15">
      <c r="A114" s="134"/>
      <c r="B114" s="134"/>
      <c r="C114" s="134"/>
      <c r="D114" s="134"/>
      <c r="E114" s="134"/>
      <c r="F114" s="134"/>
      <c r="G114" s="134"/>
      <c r="H114" s="134"/>
      <c r="I114" s="134"/>
      <c r="J114" s="134"/>
      <c r="K114" s="134"/>
      <c r="L114" s="134"/>
      <c r="M114" s="134"/>
      <c r="N114" s="134"/>
      <c r="O114" s="134"/>
      <c r="P114" s="134"/>
      <c r="Q114" s="12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row>
    <row r="115" spans="1:54" ht="15" customHeight="1">
      <c r="A115" s="134"/>
      <c r="B115" s="134"/>
      <c r="C115" s="134"/>
      <c r="D115" s="134"/>
      <c r="E115" s="134"/>
      <c r="F115" s="134"/>
      <c r="G115" s="134"/>
      <c r="H115" s="134"/>
      <c r="I115" s="134"/>
      <c r="J115" s="134"/>
      <c r="K115" s="134"/>
      <c r="L115" s="134"/>
      <c r="M115" s="134"/>
      <c r="N115" s="134"/>
      <c r="O115" s="134"/>
      <c r="P115" s="134"/>
      <c r="Q115" s="12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row>
    <row r="116" spans="1:54" ht="15" customHeight="1">
      <c r="J116" s="134"/>
      <c r="K116" s="134"/>
      <c r="L116" s="134"/>
      <c r="M116" s="134"/>
      <c r="N116" s="134"/>
      <c r="O116" s="134"/>
      <c r="P116" s="134"/>
      <c r="Q116" s="12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row>
    <row r="117" spans="1:54" ht="15" customHeight="1">
      <c r="J117" s="134"/>
      <c r="K117" s="134"/>
      <c r="L117" s="134"/>
      <c r="M117" s="134"/>
      <c r="N117" s="134"/>
      <c r="O117" s="134"/>
      <c r="P117" s="134"/>
      <c r="Q117" s="12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row>
    <row r="118" spans="1:54" ht="15" customHeight="1">
      <c r="J118" s="144"/>
      <c r="K118" s="144"/>
      <c r="L118" s="144"/>
      <c r="M118" s="144"/>
      <c r="N118" s="144"/>
      <c r="O118" s="144"/>
      <c r="P118" s="144"/>
      <c r="Q118" s="12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row>
    <row r="119" spans="1:54" ht="15" customHeight="1">
      <c r="J119" s="146"/>
      <c r="K119" s="146"/>
      <c r="L119" s="146"/>
      <c r="M119" s="146"/>
      <c r="N119" s="146"/>
      <c r="O119" s="146"/>
      <c r="P119" s="146"/>
      <c r="Q119" s="12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row>
    <row r="120" spans="1:54" ht="15" customHeight="1">
      <c r="J120" s="148"/>
      <c r="K120" s="148"/>
      <c r="L120" s="148"/>
      <c r="M120" s="148"/>
      <c r="N120" s="148"/>
      <c r="O120" s="148"/>
      <c r="P120" s="148"/>
      <c r="Q120" s="12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row>
    <row r="121" spans="1:54" ht="15" customHeight="1">
      <c r="J121" s="150"/>
      <c r="K121" s="150"/>
      <c r="L121" s="148"/>
      <c r="M121" s="148"/>
      <c r="N121" s="148"/>
      <c r="O121" s="148"/>
      <c r="P121" s="148"/>
      <c r="Q121" s="12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row>
    <row r="122" spans="1:54">
      <c r="J122" s="150"/>
      <c r="K122" s="150"/>
      <c r="L122" s="148"/>
      <c r="M122" s="148"/>
      <c r="N122" s="148"/>
      <c r="O122" s="148"/>
      <c r="P122" s="148"/>
      <c r="Q122" s="12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row>
    <row r="123" spans="1:54">
      <c r="J123" s="150"/>
      <c r="K123" s="150"/>
      <c r="L123" s="148"/>
      <c r="M123" s="148"/>
      <c r="N123" s="148"/>
      <c r="O123" s="148"/>
      <c r="P123" s="148"/>
      <c r="Q123" s="12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row>
    <row r="124" spans="1:54">
      <c r="J124" s="150"/>
      <c r="K124" s="150"/>
      <c r="L124" s="148"/>
      <c r="M124" s="148"/>
      <c r="N124" s="148"/>
      <c r="O124" s="148"/>
      <c r="P124" s="148"/>
      <c r="Q124" s="12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row>
    <row r="125" spans="1:54">
      <c r="J125" s="150"/>
      <c r="K125" s="150"/>
      <c r="L125" s="148"/>
      <c r="M125" s="148"/>
      <c r="N125" s="148"/>
      <c r="O125" s="148"/>
      <c r="P125" s="148"/>
      <c r="Q125" s="12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row>
    <row r="126" spans="1:54">
      <c r="A126" s="142"/>
      <c r="B126" s="142"/>
      <c r="C126" s="142"/>
      <c r="D126" s="142"/>
      <c r="E126" s="145"/>
      <c r="F126" s="145"/>
      <c r="G126" s="151"/>
      <c r="H126" s="145"/>
      <c r="I126" s="150"/>
      <c r="J126" s="150"/>
      <c r="K126" s="150"/>
      <c r="L126" s="148"/>
      <c r="M126" s="148"/>
      <c r="N126" s="148"/>
      <c r="O126" s="148"/>
      <c r="P126" s="148"/>
      <c r="Q126" s="12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row>
    <row r="127" spans="1:54">
      <c r="H127" s="145"/>
      <c r="I127" s="150"/>
      <c r="J127" s="150"/>
      <c r="K127" s="150"/>
      <c r="L127" s="148"/>
      <c r="M127" s="148"/>
      <c r="N127" s="148"/>
      <c r="O127" s="148"/>
      <c r="P127" s="148"/>
      <c r="Q127" s="12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row>
    <row r="128" spans="1:54">
      <c r="A128" s="152"/>
      <c r="B128" s="153" t="s">
        <v>1284</v>
      </c>
      <c r="C128" s="153"/>
      <c r="D128" s="154" t="s">
        <v>1294</v>
      </c>
      <c r="E128" s="152">
        <v>550</v>
      </c>
      <c r="F128" s="152"/>
      <c r="G128" s="152"/>
      <c r="H128" s="152"/>
      <c r="I128" s="150"/>
      <c r="J128" s="150"/>
      <c r="K128" s="150"/>
      <c r="L128" s="148"/>
      <c r="M128" s="148"/>
      <c r="N128" s="148"/>
      <c r="O128" s="148"/>
      <c r="P128" s="148"/>
      <c r="Q128" s="12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row>
    <row r="129" spans="1:54">
      <c r="A129" s="152" t="s">
        <v>1248</v>
      </c>
      <c r="B129" s="152" t="s">
        <v>1287</v>
      </c>
      <c r="C129" s="152"/>
      <c r="D129" s="152">
        <v>1</v>
      </c>
      <c r="E129" s="152">
        <v>650</v>
      </c>
      <c r="F129" s="152"/>
      <c r="G129" s="152">
        <v>550</v>
      </c>
      <c r="H129" s="152">
        <v>1</v>
      </c>
      <c r="I129" s="150"/>
      <c r="J129" s="150"/>
      <c r="K129" s="150"/>
      <c r="L129" s="148"/>
      <c r="M129" s="148"/>
      <c r="N129" s="148"/>
      <c r="O129" s="148"/>
      <c r="P129" s="148"/>
      <c r="Q129" s="12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row>
    <row r="130" spans="1:54">
      <c r="A130" s="123"/>
      <c r="B130" s="123"/>
      <c r="C130" s="123"/>
      <c r="D130" s="123"/>
      <c r="E130" s="123"/>
      <c r="F130" s="123"/>
      <c r="G130" s="123"/>
      <c r="H130" s="123"/>
      <c r="I130" s="123"/>
      <c r="J130" s="123"/>
      <c r="K130" s="123"/>
      <c r="L130" s="123"/>
      <c r="M130" s="123"/>
      <c r="N130" s="123"/>
      <c r="O130" s="123"/>
      <c r="P130" s="123"/>
      <c r="Q130" s="12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row>
    <row r="131" spans="1:54">
      <c r="A131" s="123"/>
      <c r="B131" s="123"/>
      <c r="C131" s="123"/>
      <c r="D131" s="123"/>
      <c r="E131" s="123"/>
      <c r="F131" s="123"/>
      <c r="G131" s="123"/>
      <c r="H131" s="123"/>
      <c r="I131" s="123"/>
      <c r="J131" s="123"/>
      <c r="K131" s="123"/>
      <c r="L131" s="123"/>
      <c r="M131" s="123"/>
      <c r="N131" s="123"/>
      <c r="O131" s="123"/>
      <c r="P131" s="123"/>
      <c r="Q131" s="12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row>
    <row r="132" spans="1:54">
      <c r="A132" s="123"/>
      <c r="B132" s="123"/>
      <c r="C132" s="123"/>
      <c r="D132" s="123"/>
      <c r="E132" s="123"/>
      <c r="F132" s="123"/>
      <c r="G132" s="123"/>
      <c r="H132" s="123"/>
      <c r="I132" s="123"/>
      <c r="J132" s="123"/>
      <c r="K132" s="123"/>
      <c r="L132" s="123"/>
      <c r="M132" s="123"/>
      <c r="N132" s="123"/>
      <c r="O132" s="123"/>
      <c r="P132" s="123"/>
      <c r="Q132" s="12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row>
    <row r="133" spans="1:54">
      <c r="A133" s="123"/>
      <c r="B133" s="123"/>
      <c r="C133" s="123"/>
      <c r="D133" s="123"/>
      <c r="E133" s="123"/>
      <c r="F133" s="123"/>
      <c r="G133" s="123"/>
      <c r="H133" s="123"/>
      <c r="I133" s="123"/>
      <c r="J133" s="123"/>
      <c r="K133" s="123"/>
      <c r="L133" s="123"/>
      <c r="M133" s="123"/>
      <c r="N133" s="123"/>
      <c r="O133" s="123"/>
      <c r="P133" s="123"/>
      <c r="Q133" s="12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row>
    <row r="134" spans="1:54">
      <c r="A134" s="123"/>
      <c r="B134" s="123"/>
      <c r="C134" s="123"/>
      <c r="D134" s="123"/>
      <c r="E134" s="123"/>
      <c r="F134" s="123"/>
      <c r="G134" s="123"/>
      <c r="H134" s="123"/>
      <c r="I134" s="123"/>
      <c r="J134" s="123"/>
      <c r="K134" s="123"/>
      <c r="L134" s="123"/>
      <c r="M134" s="123"/>
      <c r="N134" s="123"/>
      <c r="O134" s="123"/>
      <c r="P134" s="123"/>
      <c r="Q134" s="12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row>
    <row r="135" spans="1:54">
      <c r="A135" s="123"/>
      <c r="B135" s="123"/>
      <c r="C135" s="123"/>
      <c r="D135" s="123"/>
      <c r="E135" s="123"/>
      <c r="F135" s="123"/>
      <c r="G135" s="123"/>
      <c r="H135" s="123"/>
      <c r="I135" s="123"/>
      <c r="J135" s="123"/>
      <c r="K135" s="123"/>
      <c r="L135" s="123"/>
      <c r="M135" s="123"/>
      <c r="N135" s="123"/>
      <c r="O135" s="123"/>
      <c r="P135" s="123"/>
      <c r="Q135" s="12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row>
    <row r="136" spans="1:54">
      <c r="A136" s="123"/>
      <c r="B136" s="123"/>
      <c r="C136" s="123"/>
      <c r="D136" s="123"/>
      <c r="E136" s="123"/>
      <c r="F136" s="123"/>
      <c r="G136" s="123"/>
      <c r="H136" s="123"/>
      <c r="I136" s="123"/>
      <c r="J136" s="123"/>
      <c r="K136" s="123"/>
      <c r="L136" s="123"/>
      <c r="M136" s="123"/>
      <c r="N136" s="123"/>
      <c r="O136" s="123"/>
      <c r="P136" s="12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row>
    <row r="137" spans="1:54">
      <c r="Q137" s="12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row>
    <row r="138" spans="1:54">
      <c r="Q138" s="12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row>
    <row r="139" spans="1:54">
      <c r="Q139" s="12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row>
    <row r="140" spans="1:54">
      <c r="Q140" s="12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row>
    <row r="141" spans="1:54">
      <c r="Q141" s="12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row>
    <row r="142" spans="1:54">
      <c r="Q142" s="12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row>
    <row r="143" spans="1:54">
      <c r="Q143" s="12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row>
    <row r="144" spans="1:54">
      <c r="Q144" s="12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row>
    <row r="145" spans="17:54">
      <c r="Q145" s="12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row>
    <row r="146" spans="17:54">
      <c r="Q146" s="12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row>
    <row r="147" spans="17:54">
      <c r="Q147" s="12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row>
    <row r="148" spans="17:54">
      <c r="Q148" s="12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row>
  </sheetData>
  <protectedRanges>
    <protectedRange sqref="A9:P55" name="Range1"/>
  </protectedRanges>
  <mergeCells count="33">
    <mergeCell ref="AG6:AZ6"/>
    <mergeCell ref="R7:AB7"/>
    <mergeCell ref="AA19:AB19"/>
    <mergeCell ref="S25:AB25"/>
    <mergeCell ref="R19:T19"/>
    <mergeCell ref="M86:N86"/>
    <mergeCell ref="AA13:AB13"/>
    <mergeCell ref="AA14:AB14"/>
    <mergeCell ref="AA15:AB15"/>
    <mergeCell ref="AA16:AB16"/>
    <mergeCell ref="AA17:AB17"/>
    <mergeCell ref="A1:P2"/>
    <mergeCell ref="C3:G3"/>
    <mergeCell ref="N3:P3"/>
    <mergeCell ref="A4:B5"/>
    <mergeCell ref="N4:P4"/>
    <mergeCell ref="N5:P5"/>
    <mergeCell ref="R5:AB5"/>
    <mergeCell ref="A6:P6"/>
    <mergeCell ref="B7:D7"/>
    <mergeCell ref="I57:O57"/>
    <mergeCell ref="I58:O58"/>
    <mergeCell ref="S24:AB24"/>
    <mergeCell ref="S23:AB23"/>
    <mergeCell ref="AA18:AB18"/>
    <mergeCell ref="AA6:AB6"/>
    <mergeCell ref="S21:AB21"/>
    <mergeCell ref="S22:AB22"/>
    <mergeCell ref="AA8:AB8"/>
    <mergeCell ref="AA9:AB9"/>
    <mergeCell ref="AA10:AB10"/>
    <mergeCell ref="AA11:AB11"/>
    <mergeCell ref="AA12:AB12"/>
  </mergeCells>
  <conditionalFormatting sqref="BB57:BB58">
    <cfRule type="cellIs" dxfId="122" priority="42" stopIfTrue="1" operator="notEqual">
      <formula>$AB$59</formula>
    </cfRule>
  </conditionalFormatting>
  <conditionalFormatting sqref="BB59">
    <cfRule type="cellIs" dxfId="121" priority="41" stopIfTrue="1" operator="notEqual">
      <formula>$AB$57</formula>
    </cfRule>
  </conditionalFormatting>
  <dataValidations count="1">
    <dataValidation allowBlank="1" showInputMessage="1" sqref="A9:P55" xr:uid="{8FA599A7-13F3-4670-BDF7-6435DEFF023C}"/>
  </dataValidations>
  <pageMargins left="0.7" right="0.7" top="0.75" bottom="0.75" header="0.3" footer="0.3"/>
  <pageSetup scale="53" fitToHeight="0" orientation="portrait" horizontalDpi="1200" verticalDpi="1200" r:id="rId1"/>
  <headerFooter>
    <oddFooter>&amp;R&amp;8Last Updated June 2025</oddFooter>
  </headerFooter>
  <rowBreaks count="1" manualBreakCount="1">
    <brk id="59" max="15" man="1"/>
  </rowBreaks>
  <ignoredErrors>
    <ignoredError sqref="C3 C4:G5" emptyCellReference="1"/>
    <ignoredError sqref="A9:AB56" unlockedFormula="1" emptyCellReferenc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5B8EA"/>
    <pageSetUpPr fitToPage="1"/>
  </sheetPr>
  <dimension ref="A1:CY2144"/>
  <sheetViews>
    <sheetView topLeftCell="E17" zoomScaleNormal="100" workbookViewId="0">
      <selection activeCell="H10" sqref="H10:K10"/>
    </sheetView>
  </sheetViews>
  <sheetFormatPr defaultRowHeight="15" outlineLevelRow="1"/>
  <cols>
    <col min="1" max="1" width="2.42578125" style="517" customWidth="1"/>
    <col min="2" max="3" width="10" style="517" customWidth="1"/>
    <col min="4" max="4" width="15.140625" style="886" customWidth="1"/>
    <col min="5" max="13" width="10" style="886" customWidth="1"/>
    <col min="14" max="14" width="12.140625" style="889" customWidth="1"/>
    <col min="15" max="15" width="9.42578125" style="889" bestFit="1" customWidth="1"/>
    <col min="16" max="18" width="12.7109375" style="889" customWidth="1"/>
    <col min="19" max="19" width="7.42578125" style="889" hidden="1" customWidth="1"/>
    <col min="20" max="22" width="12.7109375" style="889" customWidth="1"/>
    <col min="23" max="23" width="10.85546875" style="889" customWidth="1"/>
    <col min="24" max="24" width="12.7109375" style="889" customWidth="1"/>
    <col min="25" max="25" width="11.7109375" style="889" customWidth="1"/>
    <col min="26" max="26" width="12.42578125" style="889" hidden="1" customWidth="1"/>
    <col min="27" max="28" width="11.42578125" style="889" hidden="1" customWidth="1"/>
    <col min="29" max="29" width="11.42578125" style="889" bestFit="1" customWidth="1"/>
    <col min="30" max="30" width="12.28515625" style="889" customWidth="1"/>
    <col min="31" max="31" width="11.5703125" style="889" hidden="1" customWidth="1"/>
    <col min="32" max="32" width="11.5703125" style="517" hidden="1" customWidth="1"/>
    <col min="33" max="33" width="10" style="517" customWidth="1"/>
    <col min="34" max="34" width="9.28515625" style="517" customWidth="1"/>
    <col min="35" max="35" width="11.7109375" style="517" customWidth="1"/>
    <col min="36" max="36" width="11.42578125" style="517" customWidth="1"/>
    <col min="37" max="40" width="11.28515625" style="517" customWidth="1"/>
    <col min="41" max="41" width="15.7109375" style="517" customWidth="1"/>
    <col min="42" max="42" width="11" style="517" customWidth="1"/>
    <col min="43" max="43" width="25.5703125" style="517" customWidth="1"/>
    <col min="44" max="44" width="13.42578125" style="517" customWidth="1"/>
    <col min="45" max="45" width="13.28515625" style="517" customWidth="1"/>
    <col min="46" max="46" width="15.28515625" style="517" customWidth="1"/>
    <col min="47" max="48" width="11.42578125" style="517" customWidth="1"/>
    <col min="49" max="49" width="19.42578125" style="517" customWidth="1"/>
    <col min="50" max="50" width="10.7109375" style="517" customWidth="1"/>
    <col min="51" max="51" width="11.28515625" style="517" customWidth="1"/>
    <col min="52" max="52" width="9.28515625" style="517" customWidth="1"/>
    <col min="53" max="53" width="11.28515625" style="517" customWidth="1"/>
    <col min="54" max="54" width="14.7109375" style="517" customWidth="1"/>
    <col min="55" max="55" width="10.5703125" style="517" customWidth="1"/>
    <col min="56" max="57" width="9.28515625" style="517" customWidth="1"/>
    <col min="58" max="58" width="17.7109375" style="517" customWidth="1"/>
    <col min="59" max="59" width="9.28515625" style="517" customWidth="1"/>
    <col min="60" max="60" width="10" style="517" customWidth="1"/>
    <col min="61" max="63" width="9.28515625" style="517" customWidth="1"/>
    <col min="64" max="64" width="10.7109375" style="517" customWidth="1"/>
    <col min="65" max="78" width="9.28515625" style="517" customWidth="1"/>
    <col min="79" max="80" width="8.85546875" style="517" customWidth="1"/>
    <col min="81" max="81" width="17.28515625" style="517" hidden="1" customWidth="1"/>
    <col min="82" max="82" width="22.28515625" style="517" hidden="1" customWidth="1"/>
    <col min="83" max="85" width="17.28515625" style="518" hidden="1" customWidth="1"/>
    <col min="86" max="91" width="20.7109375" style="518" customWidth="1"/>
    <col min="92" max="92" width="9.28515625" style="518" customWidth="1"/>
    <col min="93" max="93" width="9.28515625" style="518" hidden="1" customWidth="1"/>
    <col min="94" max="94" width="9.28515625" style="518" customWidth="1"/>
    <col min="95" max="98" width="8.85546875" style="518" customWidth="1"/>
    <col min="99" max="103" width="8.85546875" style="518"/>
    <col min="104" max="16384" width="9.140625" style="517"/>
  </cols>
  <sheetData>
    <row r="1" spans="2:96" ht="21.75" hidden="1" thickBot="1">
      <c r="B1" s="1473" t="s">
        <v>1339</v>
      </c>
      <c r="C1" s="1474"/>
      <c r="D1" s="1474"/>
      <c r="E1" s="1474"/>
      <c r="F1" s="1474"/>
      <c r="G1" s="1474"/>
      <c r="H1" s="1474"/>
      <c r="I1" s="1474"/>
      <c r="J1" s="1474"/>
      <c r="K1" s="1474"/>
      <c r="L1" s="1474"/>
      <c r="M1" s="1474"/>
      <c r="N1" s="1474"/>
      <c r="O1" s="1474"/>
      <c r="P1" s="1474"/>
      <c r="Q1" s="1474"/>
      <c r="R1" s="1474"/>
      <c r="S1" s="1474"/>
      <c r="T1" s="1474"/>
      <c r="U1" s="1474"/>
      <c r="V1" s="1474"/>
      <c r="W1" s="1474"/>
      <c r="X1" s="1474"/>
      <c r="Y1" s="1474"/>
      <c r="Z1" s="1474"/>
      <c r="AA1" s="1474"/>
      <c r="AB1" s="1474"/>
      <c r="AC1" s="1474"/>
      <c r="AD1" s="1474"/>
      <c r="AE1" s="1474"/>
      <c r="AF1" s="1475"/>
      <c r="AG1" s="880"/>
      <c r="AH1" s="881"/>
    </row>
    <row r="2" spans="2:96" ht="19.5" hidden="1" thickBot="1">
      <c r="B2" s="1476" t="str">
        <f>'Rent Schedule'!C3</f>
        <v/>
      </c>
      <c r="C2" s="1477"/>
      <c r="D2" s="1477"/>
      <c r="E2" s="1477"/>
      <c r="F2" s="1477"/>
      <c r="G2" s="1477"/>
      <c r="H2" s="1477"/>
      <c r="I2" s="1477"/>
      <c r="J2" s="1477"/>
      <c r="K2" s="1477"/>
      <c r="L2" s="1477"/>
      <c r="M2" s="1477"/>
      <c r="N2" s="1477"/>
      <c r="O2" s="1477"/>
      <c r="P2" s="1477"/>
      <c r="Q2" s="1477"/>
      <c r="R2" s="1477"/>
      <c r="S2" s="1477"/>
      <c r="T2" s="1477"/>
      <c r="U2" s="1477"/>
      <c r="V2" s="1477"/>
      <c r="W2" s="1477"/>
      <c r="X2" s="1477"/>
      <c r="Y2" s="1477"/>
      <c r="Z2" s="1477"/>
      <c r="AA2" s="1477"/>
      <c r="AB2" s="1477"/>
      <c r="AC2" s="1477"/>
      <c r="AD2" s="1477"/>
      <c r="AE2" s="1477"/>
      <c r="AF2" s="1478"/>
      <c r="AG2" s="882"/>
      <c r="AH2" s="881"/>
      <c r="AI2" s="883" t="s">
        <v>1340</v>
      </c>
      <c r="AJ2" s="883"/>
      <c r="AK2" s="883"/>
      <c r="AL2" s="883"/>
      <c r="AM2" s="883"/>
      <c r="AN2" s="883"/>
      <c r="AO2" s="883"/>
      <c r="AP2" s="883"/>
      <c r="AQ2" s="883"/>
      <c r="AR2" s="883"/>
      <c r="AS2" s="883"/>
      <c r="AT2" s="883"/>
      <c r="AU2" s="884"/>
      <c r="AV2" s="885" t="s">
        <v>1341</v>
      </c>
      <c r="AW2" s="885"/>
      <c r="AX2" s="885"/>
      <c r="AY2" s="884"/>
      <c r="AZ2" s="884"/>
      <c r="BA2" s="884"/>
      <c r="BB2" s="884"/>
      <c r="BC2" s="884"/>
      <c r="BD2" s="884"/>
      <c r="BE2" s="884"/>
      <c r="BF2" s="884"/>
      <c r="BG2" s="884"/>
      <c r="BH2" s="884"/>
      <c r="BI2" s="884"/>
      <c r="BJ2" s="884"/>
      <c r="BK2" s="884"/>
      <c r="BL2" s="884"/>
      <c r="BM2" s="884"/>
      <c r="BN2" s="884"/>
      <c r="BO2" s="884"/>
    </row>
    <row r="3" spans="2:96" ht="19.5" hidden="1" thickBot="1">
      <c r="N3" s="886"/>
      <c r="O3" s="886"/>
      <c r="P3" s="517"/>
      <c r="Q3" s="517"/>
      <c r="R3" s="517"/>
      <c r="S3" s="517"/>
      <c r="T3" s="517"/>
      <c r="U3" s="517"/>
      <c r="V3" s="517"/>
      <c r="W3" s="887"/>
      <c r="X3" s="888"/>
      <c r="Y3" s="517"/>
      <c r="Z3" s="517"/>
      <c r="AA3" s="517"/>
      <c r="AB3" s="517"/>
      <c r="AC3" s="886"/>
      <c r="AD3" s="517"/>
      <c r="AE3" s="517"/>
      <c r="AG3" s="886"/>
      <c r="AH3" s="881"/>
      <c r="AI3" s="890" t="s">
        <v>1342</v>
      </c>
      <c r="AJ3" s="890"/>
      <c r="AK3" s="890"/>
      <c r="AL3" s="890"/>
      <c r="AM3" s="890"/>
      <c r="AN3" s="890"/>
      <c r="AO3" s="890"/>
      <c r="AP3" s="873"/>
      <c r="AQ3" s="873" t="s">
        <v>1343</v>
      </c>
      <c r="AR3" s="873">
        <v>0</v>
      </c>
      <c r="AS3" s="873" t="s">
        <v>1344</v>
      </c>
      <c r="AT3" s="891" t="s">
        <v>1345</v>
      </c>
      <c r="AU3" s="892">
        <v>30</v>
      </c>
      <c r="AY3" s="893"/>
      <c r="AZ3" s="894" t="s">
        <v>1198</v>
      </c>
      <c r="BA3" s="894">
        <v>0</v>
      </c>
      <c r="BB3" s="894">
        <v>1</v>
      </c>
      <c r="BC3" s="894">
        <v>2</v>
      </c>
      <c r="BD3" s="894">
        <v>3</v>
      </c>
      <c r="BE3" s="894">
        <v>4</v>
      </c>
      <c r="BF3" s="894">
        <v>5</v>
      </c>
      <c r="BG3" s="895"/>
      <c r="BH3" s="883" t="s">
        <v>1346</v>
      </c>
      <c r="BI3" s="883"/>
      <c r="BJ3" s="883"/>
      <c r="BK3" s="883"/>
      <c r="BL3" s="896"/>
      <c r="BM3" s="896"/>
      <c r="BN3" s="896"/>
      <c r="BO3" s="896"/>
    </row>
    <row r="4" spans="2:96" ht="21" hidden="1" customHeight="1" thickBot="1">
      <c r="B4" s="1484" t="s">
        <v>1347</v>
      </c>
      <c r="C4" s="1485"/>
      <c r="D4" s="1485"/>
      <c r="E4" s="1485"/>
      <c r="F4" s="968"/>
      <c r="G4" s="968"/>
      <c r="H4" s="968"/>
      <c r="I4" s="968"/>
      <c r="J4" s="1484" t="s">
        <v>1348</v>
      </c>
      <c r="K4" s="1485"/>
      <c r="L4" s="1485"/>
      <c r="M4" s="1485"/>
      <c r="N4" s="1485"/>
      <c r="O4" s="1486"/>
      <c r="P4" s="897"/>
      <c r="Y4" s="898"/>
      <c r="Z4" s="518"/>
      <c r="AA4" s="517"/>
      <c r="AB4" s="517"/>
      <c r="AC4" s="517"/>
      <c r="AD4" s="517"/>
      <c r="AE4" s="517"/>
      <c r="AG4" s="886"/>
      <c r="AH4" s="881"/>
      <c r="AI4" s="890" t="s">
        <v>1349</v>
      </c>
      <c r="AJ4" s="890"/>
      <c r="AK4" s="890"/>
      <c r="AL4" s="890"/>
      <c r="AM4" s="890"/>
      <c r="AN4" s="890"/>
      <c r="AO4" s="890"/>
      <c r="AP4" s="873"/>
      <c r="AQ4" s="873" t="s">
        <v>21</v>
      </c>
      <c r="AR4" s="873">
        <v>1</v>
      </c>
      <c r="AS4" s="873" t="s">
        <v>1265</v>
      </c>
      <c r="AT4" s="899" t="e">
        <f xml:space="preserve"> CONCATENATE($D$6, " ",#REF!)</f>
        <v>#REF!</v>
      </c>
      <c r="AU4" s="892">
        <v>40</v>
      </c>
      <c r="AY4" s="900">
        <f>IF('Exhibit 1 (UA)'!D15="tenant", "x", 0)</f>
        <v>0</v>
      </c>
      <c r="AZ4" s="873" t="s">
        <v>1208</v>
      </c>
      <c r="BA4" s="901" t="str">
        <f>'Rent Schedule'!U9</f>
        <v/>
      </c>
      <c r="BB4" s="901" t="str">
        <f>'Rent Schedule'!V9</f>
        <v/>
      </c>
      <c r="BC4" s="901" t="str">
        <f>'Rent Schedule'!W9</f>
        <v/>
      </c>
      <c r="BD4" s="901" t="str">
        <f>'Rent Schedule'!X9</f>
        <v/>
      </c>
      <c r="BE4" s="901" t="str">
        <f>'Rent Schedule'!Y9</f>
        <v/>
      </c>
      <c r="BF4" s="901" t="str">
        <f>'Rent Schedule'!Z9</f>
        <v/>
      </c>
      <c r="BG4" s="902"/>
      <c r="BH4" s="903" t="s">
        <v>1350</v>
      </c>
      <c r="BI4" s="904" t="s">
        <v>1351</v>
      </c>
      <c r="BJ4" s="904" t="s">
        <v>1352</v>
      </c>
      <c r="BK4" s="905" t="s">
        <v>1353</v>
      </c>
      <c r="BL4" s="905" t="s">
        <v>1354</v>
      </c>
      <c r="BM4" s="906" t="s">
        <v>1355</v>
      </c>
      <c r="BN4" s="907" t="s">
        <v>1356</v>
      </c>
      <c r="BO4" s="907" t="s">
        <v>1357</v>
      </c>
    </row>
    <row r="5" spans="2:96" ht="22.5" hidden="1" customHeight="1" thickBot="1">
      <c r="B5" s="1492" t="s">
        <v>1358</v>
      </c>
      <c r="C5" s="1493"/>
      <c r="D5" s="1279">
        <f>'Rent Request'!P22</f>
        <v>0</v>
      </c>
      <c r="E5" s="1280"/>
      <c r="F5" s="968"/>
      <c r="G5" s="968"/>
      <c r="H5" s="968"/>
      <c r="I5" s="968"/>
      <c r="J5" s="908" t="s">
        <v>1359</v>
      </c>
      <c r="K5" s="909" t="s">
        <v>1360</v>
      </c>
      <c r="L5" s="910" t="s">
        <v>1361</v>
      </c>
      <c r="M5" s="911"/>
      <c r="N5" s="912" t="s">
        <v>1362</v>
      </c>
      <c r="O5" s="913" t="s">
        <v>1360</v>
      </c>
      <c r="P5" s="913" t="s">
        <v>1360</v>
      </c>
      <c r="Y5" s="914"/>
      <c r="Z5" s="518"/>
      <c r="AA5" s="517"/>
      <c r="AB5" s="517"/>
      <c r="AC5" s="517"/>
      <c r="AD5" s="517"/>
      <c r="AE5" s="517"/>
      <c r="AG5" s="886"/>
      <c r="AH5" s="881"/>
      <c r="AI5" s="890" t="s">
        <v>1363</v>
      </c>
      <c r="AJ5" s="890"/>
      <c r="AK5" s="890"/>
      <c r="AL5" s="890"/>
      <c r="AM5" s="890"/>
      <c r="AN5" s="890"/>
      <c r="AO5" s="890"/>
      <c r="AP5" s="873"/>
      <c r="AQ5" s="873" t="s">
        <v>143</v>
      </c>
      <c r="AR5" s="873">
        <v>2</v>
      </c>
      <c r="AS5" s="873" t="s">
        <v>1364</v>
      </c>
      <c r="AT5" s="899" t="e">
        <f>IF(OR($D$6="Aransas", $D$6="Atascosa",$D$6="Austin",$D$6="Brazoria",$D$6="Calhoun",$D$6="Kendall",$D$6="Lampasas",$D$6="Wise",D$6="Medina"), IF(OR($D$5="Corpus Christi", $D$5="San Antonio", $D$5="Houston", $D$5="Baytown", $D$5="Sugar Land", $D$5="Victoria", $D$5="Kileen", $D$5="Temple", $D$5="Fort Hood", $D$5="Dallas"), CONCATENATE(D$6, " ",#REF!, " ",$D$5), CONCATENATE($D$6, " ",#REF!)), CONCATENATE($D$6, " ",#REF!))</f>
        <v>#REF!</v>
      </c>
      <c r="AU5" s="892">
        <v>50</v>
      </c>
      <c r="AY5" s="900">
        <f>IF('Exhibit 1 (UA)'!D16="tenant", "x", 0)</f>
        <v>0</v>
      </c>
      <c r="AZ5" s="890" t="s">
        <v>1211</v>
      </c>
      <c r="BA5" s="901" t="str">
        <f>'Rent Schedule'!U10</f>
        <v/>
      </c>
      <c r="BB5" s="901" t="str">
        <f>'Rent Schedule'!V10</f>
        <v/>
      </c>
      <c r="BC5" s="901" t="str">
        <f>'Rent Schedule'!W10</f>
        <v/>
      </c>
      <c r="BD5" s="901" t="str">
        <f>'Rent Schedule'!X10</f>
        <v/>
      </c>
      <c r="BE5" s="901" t="str">
        <f>'Rent Schedule'!Y10</f>
        <v/>
      </c>
      <c r="BF5" s="901" t="str">
        <f>'Rent Schedule'!Z10</f>
        <v/>
      </c>
      <c r="BG5" s="915"/>
      <c r="BH5" s="916" t="s">
        <v>1365</v>
      </c>
      <c r="BI5" s="917"/>
      <c r="BJ5" s="918"/>
      <c r="BK5" s="918"/>
      <c r="BL5" s="918"/>
      <c r="BM5" s="918"/>
      <c r="BN5" s="918"/>
      <c r="BO5" s="919">
        <f>SUMIFS($P$21:$P$67, $A$21:$A$67, "=phu", $Q$21:$Q$67, "=0")</f>
        <v>0</v>
      </c>
      <c r="CC5" s="209"/>
    </row>
    <row r="6" spans="2:96" ht="22.5" hidden="1" customHeight="1">
      <c r="B6" s="1492" t="s">
        <v>1366</v>
      </c>
      <c r="C6" s="1493"/>
      <c r="D6" s="1277">
        <f>'Rent Request'!H22</f>
        <v>0</v>
      </c>
      <c r="E6" s="1278"/>
      <c r="F6" s="968"/>
      <c r="G6" s="968"/>
      <c r="H6" s="968"/>
      <c r="I6" s="968"/>
      <c r="J6" s="920" t="str">
        <f>IF(AT20=0,"Eff",0)</f>
        <v>Eff</v>
      </c>
      <c r="K6" s="921" t="str">
        <f>IF(AT68=0,"",AT68)</f>
        <v/>
      </c>
      <c r="L6" s="922" t="str">
        <f t="shared" ref="L6:L11" si="0">IF(K6="","",K6/$K$11)</f>
        <v/>
      </c>
      <c r="M6" s="923"/>
      <c r="N6" s="924">
        <v>0.2</v>
      </c>
      <c r="O6" s="925">
        <f>+SUMIF($B$21:$B$67,"TC20%",$P$21:$P$67)</f>
        <v>0</v>
      </c>
      <c r="P6" s="925">
        <f>+SUMIF($B$21:$B$67,"TC20%",$P$21:$P$67)</f>
        <v>0</v>
      </c>
      <c r="Y6" s="926"/>
      <c r="Z6" s="518"/>
      <c r="AA6" s="517"/>
      <c r="AB6" s="517"/>
      <c r="AC6" s="517"/>
      <c r="AD6" s="517"/>
      <c r="AE6" s="517"/>
      <c r="AG6" s="886"/>
      <c r="AH6" s="881"/>
      <c r="AI6" s="890" t="s">
        <v>1367</v>
      </c>
      <c r="AJ6" s="890"/>
      <c r="AK6" s="890"/>
      <c r="AL6" s="890"/>
      <c r="AM6" s="890"/>
      <c r="AN6" s="890"/>
      <c r="AO6" s="890"/>
      <c r="AP6" s="890"/>
      <c r="AQ6" s="890" t="s">
        <v>245</v>
      </c>
      <c r="AR6" s="890">
        <v>3</v>
      </c>
      <c r="AS6" s="890" t="s">
        <v>1368</v>
      </c>
      <c r="AT6" s="899" t="e">
        <f>IF(OR($D$6="Aransas", $D$6="Atascosa",$D$6="Austin",$D$6="Brazoria",$D$6="Calhoun",$D$6="Kendall",$D$6="Lampasas",$D$6="Wise",D$6="Medina"), IF(OR($D$5="Corpus Christi", $D$5="San Antonio", $D$5="Houston", $D$5="Baytown", $D$5="Sugar Land", $D$5="Victoria", $D$5="Kileen", $D$5="Temple", $D$5="Fort Hood", $D$5="Dallas"), CONCATENATE(D$6, " ",#REF!, " ",$D$5), CONCATENATE($D$6, " ",#REF!)), CONCATENATE($D$6, " ",#REF!))</f>
        <v>#REF!</v>
      </c>
      <c r="AU6" s="927">
        <v>60</v>
      </c>
      <c r="AV6" s="928"/>
      <c r="AW6" s="928"/>
      <c r="AX6" s="928"/>
      <c r="AY6" s="900">
        <f>IF('Exhibit 1 (UA)'!D17="tenant", "x", 0)</f>
        <v>0</v>
      </c>
      <c r="AZ6" s="929" t="s">
        <v>1369</v>
      </c>
      <c r="BA6" s="901" t="str">
        <f>'Rent Schedule'!U11</f>
        <v/>
      </c>
      <c r="BB6" s="901" t="str">
        <f>'Rent Schedule'!V11</f>
        <v/>
      </c>
      <c r="BC6" s="901" t="str">
        <f>'Rent Schedule'!W11</f>
        <v/>
      </c>
      <c r="BD6" s="901" t="str">
        <f>'Rent Schedule'!X11</f>
        <v/>
      </c>
      <c r="BE6" s="901" t="str">
        <f>'Rent Schedule'!Y11</f>
        <v/>
      </c>
      <c r="BF6" s="901" t="str">
        <f>'Rent Schedule'!Z11</f>
        <v/>
      </c>
      <c r="BG6" s="915"/>
      <c r="BH6" s="930">
        <v>1</v>
      </c>
      <c r="BI6" s="917"/>
      <c r="BJ6" s="918"/>
      <c r="BK6" s="918"/>
      <c r="BL6" s="918"/>
      <c r="BM6" s="918"/>
      <c r="BN6" s="918"/>
      <c r="BO6" s="919">
        <f>SUMIFS($P$21:$P$67, $A$21:$A$67, "=phu", $Q$21:$Q$67, "=1")</f>
        <v>0</v>
      </c>
      <c r="CC6" s="209"/>
    </row>
    <row r="7" spans="2:96" ht="22.5" hidden="1" customHeight="1" thickBot="1">
      <c r="B7" s="931"/>
      <c r="C7" s="932"/>
      <c r="D7" s="934"/>
      <c r="E7" s="935"/>
      <c r="F7" s="968"/>
      <c r="G7" s="968"/>
      <c r="H7" s="968"/>
      <c r="I7" s="968"/>
      <c r="J7" s="920">
        <f>AU20</f>
        <v>1</v>
      </c>
      <c r="K7" s="921" t="str">
        <f>IF(AU68=0,"",AU68)</f>
        <v/>
      </c>
      <c r="L7" s="922" t="str">
        <f t="shared" si="0"/>
        <v/>
      </c>
      <c r="M7" s="923"/>
      <c r="N7" s="924">
        <v>0.3</v>
      </c>
      <c r="O7" s="925">
        <f>+SUMIF($B$21:$B$67,"TC30%",$P$21:$P$67)</f>
        <v>0</v>
      </c>
      <c r="P7" s="925">
        <f>+SUMIF($B$21:$B$67,"TC30%",$P$21:$P$67)</f>
        <v>0</v>
      </c>
      <c r="Y7" s="936"/>
      <c r="Z7" s="518"/>
      <c r="AA7" s="517"/>
      <c r="AB7" s="517"/>
      <c r="AC7" s="517"/>
      <c r="AD7" s="517"/>
      <c r="AE7" s="517"/>
      <c r="AG7" s="886"/>
      <c r="AH7" s="881"/>
      <c r="AI7" s="890" t="s">
        <v>1370</v>
      </c>
      <c r="AJ7" s="890"/>
      <c r="AK7" s="890"/>
      <c r="AL7" s="890"/>
      <c r="AM7" s="890"/>
      <c r="AN7" s="890"/>
      <c r="AO7" s="890"/>
      <c r="AP7" s="890"/>
      <c r="AQ7" s="890" t="s">
        <v>1000</v>
      </c>
      <c r="AR7" s="890">
        <v>4</v>
      </c>
      <c r="AS7" s="890" t="s">
        <v>1351</v>
      </c>
      <c r="AT7" s="899" t="e">
        <f>IF(OR($D$6="Aransas", $D$6="Atascosa",$D$6="Austin",$D$6="Brazoria",$D$6="Calhoun",$D$6="Kendall",$D$6="Lampasas",$D$6="Wise",D$6="Medina"), IF(OR($D$5="Corpus Christi", $D$5="San Antonio", $D$5="Houston", $D$5="Baytown", $D$5="Sugar Land", $D$5="Victoria", $D$5="Kileen", $D$5="Temple", $D$5="Fort Hood", $D$5="Dallas"), CONCATENATE(D$6, " ",#REF!, " ",$D$5), CONCATENATE($D$6, " ",#REF!)), CONCATENATE($D$6, " ",#REF!))</f>
        <v>#REF!</v>
      </c>
      <c r="AU7" s="937" t="s">
        <v>1371</v>
      </c>
      <c r="AV7" s="938"/>
      <c r="AW7" s="939"/>
      <c r="AX7" s="940"/>
      <c r="AY7" s="900">
        <f>IF('Exhibit 1 (UA)'!D18="tenant", "x", 0)</f>
        <v>0</v>
      </c>
      <c r="AZ7" s="873" t="s">
        <v>1372</v>
      </c>
      <c r="BA7" s="901" t="str">
        <f>'Rent Schedule'!U12</f>
        <v/>
      </c>
      <c r="BB7" s="901" t="str">
        <f>'Rent Schedule'!V12</f>
        <v/>
      </c>
      <c r="BC7" s="901" t="str">
        <f>'Rent Schedule'!W12</f>
        <v/>
      </c>
      <c r="BD7" s="901" t="str">
        <f>'Rent Schedule'!X12</f>
        <v/>
      </c>
      <c r="BE7" s="901" t="str">
        <f>'Rent Schedule'!Y12</f>
        <v/>
      </c>
      <c r="BF7" s="901" t="str">
        <f>'Rent Schedule'!Z12</f>
        <v/>
      </c>
      <c r="BG7" s="915"/>
      <c r="BH7" s="930">
        <v>2</v>
      </c>
      <c r="BI7" s="917"/>
      <c r="BJ7" s="918"/>
      <c r="BK7" s="918"/>
      <c r="BL7" s="918"/>
      <c r="BM7" s="918"/>
      <c r="BN7" s="918"/>
      <c r="BO7" s="919">
        <f>SUMIFS($P$21:$P$67, $A$21:$A$67, "=phu", $Q$21:$Q$67, "=2")</f>
        <v>0</v>
      </c>
      <c r="CC7" s="209"/>
      <c r="CD7" s="941">
        <v>1</v>
      </c>
    </row>
    <row r="8" spans="2:96" ht="27.75" hidden="1" customHeight="1" thickBot="1">
      <c r="B8" s="1492" t="s">
        <v>1373</v>
      </c>
      <c r="C8" s="1493"/>
      <c r="D8" s="1275"/>
      <c r="E8" s="1276"/>
      <c r="F8" s="968"/>
      <c r="G8" s="968"/>
      <c r="H8" s="968"/>
      <c r="I8" s="968"/>
      <c r="J8" s="920">
        <f>AV20</f>
        <v>2</v>
      </c>
      <c r="K8" s="921" t="str">
        <f>IF(AV68=0,"",AV68)</f>
        <v/>
      </c>
      <c r="L8" s="922" t="str">
        <f t="shared" si="0"/>
        <v/>
      </c>
      <c r="M8" s="923"/>
      <c r="N8" s="924">
        <v>0.4</v>
      </c>
      <c r="O8" s="925">
        <f>+SUMIF($B$21:$B$67,"TC40%",$P$21:$P$67)</f>
        <v>0</v>
      </c>
      <c r="P8" s="925">
        <f>+SUMIF($B$21:$B$67,"TC40%",$P$21:$P$67)</f>
        <v>0</v>
      </c>
      <c r="Y8" s="936"/>
      <c r="Z8" s="518"/>
      <c r="AA8" s="517"/>
      <c r="AB8" s="517"/>
      <c r="AC8" s="517"/>
      <c r="AD8" s="517"/>
      <c r="AE8" s="517"/>
      <c r="AG8" s="886"/>
      <c r="AH8" s="881"/>
      <c r="AI8" s="890" t="s">
        <v>1374</v>
      </c>
      <c r="AJ8" s="890"/>
      <c r="AK8" s="890"/>
      <c r="AL8" s="890"/>
      <c r="AM8" s="890"/>
      <c r="AN8" s="890"/>
      <c r="AO8" s="890"/>
      <c r="AP8" s="890"/>
      <c r="AQ8" s="890" t="s">
        <v>422</v>
      </c>
      <c r="AR8" s="890"/>
      <c r="AS8" s="890" t="s">
        <v>1353</v>
      </c>
      <c r="AT8" s="942"/>
      <c r="AU8" s="937" t="s">
        <v>1375</v>
      </c>
      <c r="AV8" s="938"/>
      <c r="AW8" s="939"/>
      <c r="AX8" s="940"/>
      <c r="AY8" s="900">
        <f>IF('Exhibit 1 (UA)'!D19="tenant", "x", 0)</f>
        <v>0</v>
      </c>
      <c r="AZ8" s="873" t="s">
        <v>1218</v>
      </c>
      <c r="BA8" s="901" t="str">
        <f>'Rent Schedule'!U13</f>
        <v/>
      </c>
      <c r="BB8" s="901" t="str">
        <f>'Rent Schedule'!V13</f>
        <v/>
      </c>
      <c r="BC8" s="901" t="str">
        <f>'Rent Schedule'!W13</f>
        <v/>
      </c>
      <c r="BD8" s="901" t="str">
        <f>'Rent Schedule'!X13</f>
        <v/>
      </c>
      <c r="BE8" s="901" t="str">
        <f>'Rent Schedule'!Y13</f>
        <v/>
      </c>
      <c r="BF8" s="901" t="str">
        <f>'Rent Schedule'!Z13</f>
        <v/>
      </c>
      <c r="BG8" s="915"/>
      <c r="BH8" s="930">
        <v>3</v>
      </c>
      <c r="BI8" s="917"/>
      <c r="BJ8" s="918"/>
      <c r="BK8" s="918"/>
      <c r="BL8" s="918"/>
      <c r="BM8" s="918"/>
      <c r="BN8" s="918"/>
      <c r="BO8" s="919">
        <f>SUMIFS($P$21:$P$67, $A$21:$A$67, "=phu", $Q$21:$Q$67, "=3")</f>
        <v>0</v>
      </c>
      <c r="CD8" s="941">
        <v>1.3</v>
      </c>
    </row>
    <row r="9" spans="2:96" ht="22.5" hidden="1" customHeight="1">
      <c r="B9" s="1271" t="s">
        <v>1376</v>
      </c>
      <c r="C9" s="1272"/>
      <c r="D9" s="1273"/>
      <c r="E9" s="1274"/>
      <c r="F9" s="968"/>
      <c r="G9" s="968"/>
      <c r="H9" s="968"/>
      <c r="I9" s="968"/>
      <c r="J9" s="920">
        <f>AW20</f>
        <v>3</v>
      </c>
      <c r="K9" s="921" t="str">
        <f>IF(AW68=0,"",AW68)</f>
        <v/>
      </c>
      <c r="L9" s="922" t="str">
        <f t="shared" si="0"/>
        <v/>
      </c>
      <c r="M9" s="923"/>
      <c r="N9" s="924">
        <v>0.5</v>
      </c>
      <c r="O9" s="925">
        <f>+SUMIF($B$21:$B$67,"TC50%",$P$21:$P$67)</f>
        <v>0</v>
      </c>
      <c r="P9" s="925">
        <f>+SUMIF($B$21:$B$67,"TC50%",$P$21:$P$67)</f>
        <v>0</v>
      </c>
      <c r="Y9" s="936"/>
      <c r="Z9" s="518"/>
      <c r="AA9" s="517"/>
      <c r="AB9" s="517"/>
      <c r="AC9" s="517"/>
      <c r="AD9" s="517"/>
      <c r="AE9" s="517"/>
      <c r="AG9" s="886"/>
      <c r="AH9" s="881"/>
      <c r="AI9" s="943" t="s">
        <v>1377</v>
      </c>
      <c r="AJ9" s="943"/>
      <c r="AK9" s="943"/>
      <c r="AL9" s="943"/>
      <c r="AM9" s="943"/>
      <c r="AN9" s="943"/>
      <c r="AO9" s="943"/>
      <c r="AP9" s="943"/>
      <c r="AQ9" s="943" t="s">
        <v>167</v>
      </c>
      <c r="AR9" s="943"/>
      <c r="AS9" s="943" t="s">
        <v>1352</v>
      </c>
      <c r="AT9" s="944"/>
      <c r="AU9" s="945" t="str">
        <f>+AS7</f>
        <v>USDA</v>
      </c>
      <c r="AV9" s="890"/>
      <c r="AW9" s="890"/>
      <c r="AX9" s="890"/>
      <c r="AY9" s="900">
        <f>IF('Exhibit 1 (UA)'!D20="tenant", "x", 0)</f>
        <v>0</v>
      </c>
      <c r="AZ9" s="890" t="s">
        <v>1220</v>
      </c>
      <c r="BA9" s="901" t="str">
        <f>'Rent Schedule'!U14</f>
        <v/>
      </c>
      <c r="BB9" s="901" t="str">
        <f>'Rent Schedule'!V14</f>
        <v/>
      </c>
      <c r="BC9" s="901" t="str">
        <f>'Rent Schedule'!W14</f>
        <v/>
      </c>
      <c r="BD9" s="901" t="str">
        <f>'Rent Schedule'!X14</f>
        <v/>
      </c>
      <c r="BE9" s="901" t="str">
        <f>'Rent Schedule'!Y14</f>
        <v/>
      </c>
      <c r="BF9" s="901" t="str">
        <f>'Rent Schedule'!Z14</f>
        <v/>
      </c>
      <c r="BG9" s="915"/>
      <c r="BH9" s="930">
        <v>4</v>
      </c>
      <c r="BI9" s="917"/>
      <c r="BJ9" s="918"/>
      <c r="BK9" s="918"/>
      <c r="BL9" s="918"/>
      <c r="BM9" s="918"/>
      <c r="BN9" s="918"/>
      <c r="BO9" s="919">
        <f>SUMIFS($P$21:$P$67, $A$21:$A$67, "=phu", $Q$21:$Q$67, "=4")</f>
        <v>0</v>
      </c>
    </row>
    <row r="10" spans="2:96" ht="22.5" hidden="1" customHeight="1" thickBot="1">
      <c r="B10" s="931"/>
      <c r="C10" s="932"/>
      <c r="D10" s="933"/>
      <c r="E10" s="935"/>
      <c r="F10" s="968"/>
      <c r="G10" s="968"/>
      <c r="H10" s="968"/>
      <c r="I10" s="968"/>
      <c r="J10" s="946">
        <f>AX20</f>
        <v>4</v>
      </c>
      <c r="K10" s="947" t="str">
        <f>IF(AX68=0,"",AX68)</f>
        <v/>
      </c>
      <c r="L10" s="948" t="str">
        <f t="shared" si="0"/>
        <v/>
      </c>
      <c r="M10" s="949"/>
      <c r="N10" s="924">
        <v>0.6</v>
      </c>
      <c r="O10" s="925">
        <f>+SUMIF($B$21:$B$67,"60%",$P$21:$P$67)</f>
        <v>0</v>
      </c>
      <c r="P10" s="925">
        <f>+SUMIF($B$21:$B$67,"TC60%",$P$21:$P$67)</f>
        <v>0</v>
      </c>
      <c r="Y10" s="936"/>
      <c r="Z10" s="518"/>
      <c r="AA10" s="517"/>
      <c r="AB10" s="517"/>
      <c r="AC10" s="517"/>
      <c r="AD10" s="517"/>
      <c r="AE10" s="517"/>
      <c r="AG10" s="886"/>
      <c r="AH10" s="881"/>
      <c r="AI10" s="943"/>
      <c r="AJ10" s="943"/>
      <c r="AK10" s="943"/>
      <c r="AL10" s="943"/>
      <c r="AM10" s="943"/>
      <c r="AN10" s="943"/>
      <c r="AO10" s="943"/>
      <c r="AP10" s="943"/>
      <c r="AQ10" s="950" t="s">
        <v>562</v>
      </c>
      <c r="AR10" s="943"/>
      <c r="AS10" s="943" t="s">
        <v>1354</v>
      </c>
      <c r="AT10" s="944"/>
      <c r="AU10" s="951" t="str">
        <f>+AS8</f>
        <v>Sec 8</v>
      </c>
      <c r="AV10" s="890"/>
      <c r="AW10" s="890"/>
      <c r="AX10" s="890"/>
      <c r="AY10" s="900">
        <f>IF('Exhibit 1 (UA)'!D21="tenant", "x", 0)</f>
        <v>0</v>
      </c>
      <c r="AZ10" s="943" t="s">
        <v>1221</v>
      </c>
      <c r="BA10" s="901" t="str">
        <f>'Rent Schedule'!U15</f>
        <v/>
      </c>
      <c r="BB10" s="901" t="str">
        <f>'Rent Schedule'!V15</f>
        <v/>
      </c>
      <c r="BC10" s="901" t="str">
        <f>'Rent Schedule'!W15</f>
        <v/>
      </c>
      <c r="BD10" s="901" t="str">
        <f>'Rent Schedule'!X15</f>
        <v/>
      </c>
      <c r="BE10" s="901" t="str">
        <f>'Rent Schedule'!Y15</f>
        <v/>
      </c>
      <c r="BF10" s="901" t="str">
        <f>'Rent Schedule'!Z15</f>
        <v/>
      </c>
      <c r="BG10" s="952"/>
      <c r="BH10" s="953">
        <v>5</v>
      </c>
      <c r="BI10" s="917"/>
      <c r="BJ10" s="918"/>
      <c r="BK10" s="918"/>
      <c r="BL10" s="918"/>
      <c r="BM10" s="918"/>
      <c r="BN10" s="918"/>
      <c r="BO10" s="919">
        <f>SUMIFS($P$21:$P$67, $A$21:$A$67, "=phu", $Q$21:$Q$67, "=5")</f>
        <v>0</v>
      </c>
      <c r="CC10" s="517" t="s">
        <v>1378</v>
      </c>
      <c r="CD10" s="210"/>
      <c r="CE10" s="209" t="s">
        <v>1379</v>
      </c>
      <c r="CF10" s="209" t="s">
        <v>1380</v>
      </c>
      <c r="CG10" s="210"/>
      <c r="CH10" s="211"/>
      <c r="CI10" s="211"/>
      <c r="CJ10" s="211"/>
      <c r="CK10" s="211"/>
      <c r="CL10" s="211"/>
      <c r="CM10" s="211"/>
      <c r="CN10" s="211"/>
      <c r="CO10" s="212" t="s">
        <v>2</v>
      </c>
      <c r="CP10" s="210"/>
      <c r="CQ10" s="210"/>
      <c r="CR10" s="210"/>
    </row>
    <row r="11" spans="2:96" ht="26.25" hidden="1" customHeight="1" thickBot="1">
      <c r="B11" s="1492" t="s">
        <v>1381</v>
      </c>
      <c r="C11" s="1493"/>
      <c r="D11" s="1275"/>
      <c r="E11" s="1276"/>
      <c r="F11" s="968"/>
      <c r="G11" s="968"/>
      <c r="H11" s="968"/>
      <c r="I11" s="968"/>
      <c r="J11" s="955" t="s">
        <v>1245</v>
      </c>
      <c r="K11" s="956">
        <f>SUM(K6:K10)</f>
        <v>0</v>
      </c>
      <c r="L11" s="957" t="e">
        <f t="shared" si="0"/>
        <v>#DIV/0!</v>
      </c>
      <c r="M11" s="958"/>
      <c r="N11" s="924">
        <v>0.7</v>
      </c>
      <c r="O11" s="925">
        <f>+SUMIF($B$21:$B$67,"70%",$P$21:$P$67)</f>
        <v>0</v>
      </c>
      <c r="P11" s="925">
        <f>+SUMIF($B$21:$B$67,"TC70%",$P$21:$P$67)</f>
        <v>0</v>
      </c>
      <c r="Y11" s="936"/>
      <c r="Z11" s="518"/>
      <c r="AA11" s="517"/>
      <c r="AB11" s="517"/>
      <c r="AC11" s="517"/>
      <c r="AD11" s="517"/>
      <c r="AE11" s="517"/>
      <c r="AG11" s="886"/>
      <c r="AH11" s="881"/>
      <c r="AI11" s="959"/>
      <c r="AJ11" s="960"/>
      <c r="AK11" s="960"/>
      <c r="AL11" s="960"/>
      <c r="AM11" s="960"/>
      <c r="AN11" s="960"/>
      <c r="AO11" s="960"/>
      <c r="AP11" s="960"/>
      <c r="AQ11" s="961"/>
      <c r="AR11" s="960"/>
      <c r="AS11" s="890" t="s">
        <v>1355</v>
      </c>
      <c r="AT11" s="962"/>
      <c r="AU11" s="951" t="str">
        <f>+AS9</f>
        <v>HAP</v>
      </c>
      <c r="AV11" s="890"/>
      <c r="AW11" s="890"/>
      <c r="AX11" s="890"/>
      <c r="AY11" s="900">
        <f>IF('Exhibit 1 (UA)'!D22="tenant", "x", 0)</f>
        <v>0</v>
      </c>
      <c r="AZ11" s="943" t="s">
        <v>1222</v>
      </c>
      <c r="BA11" s="901" t="str">
        <f>'Rent Schedule'!U16</f>
        <v/>
      </c>
      <c r="BB11" s="901" t="str">
        <f>'Rent Schedule'!V16</f>
        <v/>
      </c>
      <c r="BC11" s="901" t="str">
        <f>'Rent Schedule'!W16</f>
        <v/>
      </c>
      <c r="BD11" s="901" t="str">
        <f>'Rent Schedule'!X16</f>
        <v/>
      </c>
      <c r="BE11" s="901" t="str">
        <f>'Rent Schedule'!Y16</f>
        <v/>
      </c>
      <c r="BF11" s="901" t="str">
        <f>'Rent Schedule'!Z16</f>
        <v/>
      </c>
      <c r="BG11" s="952"/>
      <c r="BH11" s="963"/>
      <c r="BI11" s="952"/>
      <c r="BJ11" s="963"/>
      <c r="BK11" s="963"/>
      <c r="BL11" s="943"/>
      <c r="BM11" s="964"/>
      <c r="BN11" s="943"/>
      <c r="BO11" s="943"/>
      <c r="CC11" s="517">
        <v>1</v>
      </c>
      <c r="CD11" s="209" t="s">
        <v>1382</v>
      </c>
      <c r="CE11" s="965" t="s">
        <v>1</v>
      </c>
      <c r="CF11" s="209" t="s">
        <v>1383</v>
      </c>
      <c r="CG11" s="210"/>
      <c r="CI11" s="966"/>
      <c r="CJ11" s="967"/>
      <c r="CK11" s="213"/>
      <c r="CL11" s="214"/>
      <c r="CM11" s="215"/>
      <c r="CN11" s="215"/>
      <c r="CO11" s="216" t="s">
        <v>5</v>
      </c>
      <c r="CP11" s="209"/>
      <c r="CQ11" s="210"/>
      <c r="CR11" s="217"/>
    </row>
    <row r="12" spans="2:96" ht="15.6" hidden="1" customHeight="1">
      <c r="B12" s="968"/>
      <c r="C12" s="968"/>
      <c r="D12" s="968"/>
      <c r="E12" s="968"/>
      <c r="F12" s="968"/>
      <c r="G12" s="968"/>
      <c r="H12" s="968"/>
      <c r="I12" s="968"/>
      <c r="J12" s="517"/>
      <c r="K12" s="517"/>
      <c r="L12" s="517"/>
      <c r="M12" s="517"/>
      <c r="N12" s="969">
        <v>0.8</v>
      </c>
      <c r="O12" s="925">
        <f>+SUMIF($B$21:$B$67,"80%",$P$21:$P$67)</f>
        <v>0</v>
      </c>
      <c r="P12" s="925">
        <f>+SUMIF($B$21:$B$67,"TC80%",$P$21:$P$67)</f>
        <v>0</v>
      </c>
      <c r="Y12" s="517"/>
      <c r="Z12" s="517"/>
      <c r="AA12" s="517"/>
      <c r="AB12" s="517"/>
      <c r="AC12" s="886"/>
      <c r="AD12" s="517"/>
      <c r="AE12" s="517"/>
      <c r="AG12" s="886"/>
      <c r="AH12" s="970"/>
      <c r="AU12" s="945" t="str">
        <f>+AS10</f>
        <v>PBV</v>
      </c>
      <c r="AV12" s="943"/>
      <c r="AW12" s="943"/>
      <c r="AX12" s="943"/>
      <c r="AY12" s="900">
        <f>IF('Exhibit 1 (UA)'!D23="tenant", "x", 0)</f>
        <v>0</v>
      </c>
      <c r="AZ12" s="943" t="s">
        <v>1897</v>
      </c>
      <c r="BA12" s="901" t="str">
        <f>'Rent Schedule'!U17</f>
        <v/>
      </c>
      <c r="BB12" s="901" t="str">
        <f>'Rent Schedule'!V17</f>
        <v/>
      </c>
      <c r="BC12" s="901" t="str">
        <f>'Rent Schedule'!W17</f>
        <v/>
      </c>
      <c r="BD12" s="901" t="str">
        <f>'Rent Schedule'!X17</f>
        <v/>
      </c>
      <c r="BE12" s="901" t="str">
        <f>'Rent Schedule'!Y17</f>
        <v/>
      </c>
      <c r="BF12" s="901" t="str">
        <f>'Rent Schedule'!Z17</f>
        <v/>
      </c>
      <c r="BG12" s="915"/>
      <c r="BH12" s="971"/>
      <c r="BI12" s="915"/>
      <c r="BJ12" s="971"/>
      <c r="BK12" s="971"/>
      <c r="BL12" s="962"/>
      <c r="BM12" s="962"/>
      <c r="BN12" s="962"/>
      <c r="BO12" s="962"/>
      <c r="CC12" s="517">
        <v>2</v>
      </c>
      <c r="CD12" s="209" t="s">
        <v>1384</v>
      </c>
      <c r="CE12" s="965" t="s">
        <v>4</v>
      </c>
      <c r="CF12" s="209" t="s">
        <v>1385</v>
      </c>
      <c r="CG12" s="210"/>
      <c r="CH12" s="966"/>
      <c r="CI12" s="966"/>
      <c r="CJ12" s="967"/>
      <c r="CK12" s="966"/>
      <c r="CL12" s="214"/>
      <c r="CM12" s="215"/>
      <c r="CN12" s="215"/>
      <c r="CO12" s="218" t="s">
        <v>11</v>
      </c>
      <c r="CP12" s="209"/>
      <c r="CQ12" s="210"/>
      <c r="CR12" s="210"/>
    </row>
    <row r="13" spans="2:96" ht="17.45" hidden="1" customHeight="1">
      <c r="J13" s="517"/>
      <c r="K13" s="517"/>
      <c r="L13" s="517"/>
      <c r="M13" s="517"/>
      <c r="N13" s="969" t="s">
        <v>1257</v>
      </c>
      <c r="O13" s="925">
        <f t="shared" ref="O13:O14" si="1">+SUMIF($B$21:$B$67,"MR",$P$21:$P$67)</f>
        <v>0</v>
      </c>
      <c r="P13" s="925">
        <f>+SUMIF($B$21:$B$67,"MR",$P$21:$P$67)</f>
        <v>0</v>
      </c>
      <c r="Y13" s="517"/>
      <c r="Z13" s="517"/>
      <c r="AA13" s="517"/>
      <c r="AB13" s="517"/>
      <c r="AC13" s="886"/>
      <c r="AD13" s="517"/>
      <c r="AE13" s="517"/>
      <c r="AG13" s="886"/>
      <c r="AH13" s="970"/>
      <c r="AU13" s="945" t="str">
        <f>+AS11</f>
        <v>PHU</v>
      </c>
      <c r="AV13" s="943"/>
      <c r="AW13" s="943"/>
      <c r="AX13" s="943"/>
      <c r="AY13" s="900">
        <f>IF('Exhibit 1 (UA)'!D24="tenant", "x", 0)</f>
        <v>0</v>
      </c>
      <c r="AZ13" s="943" t="s">
        <v>1219</v>
      </c>
      <c r="BA13" s="901" t="str">
        <f>'Rent Schedule'!U18</f>
        <v/>
      </c>
      <c r="BB13" s="901" t="str">
        <f>'Rent Schedule'!V18</f>
        <v/>
      </c>
      <c r="BC13" s="901" t="str">
        <f>'Rent Schedule'!W18</f>
        <v/>
      </c>
      <c r="BD13" s="901" t="str">
        <f>'Rent Schedule'!X18</f>
        <v/>
      </c>
      <c r="BE13" s="901" t="str">
        <f>'Rent Schedule'!Y18</f>
        <v/>
      </c>
      <c r="BF13" s="901" t="str">
        <f>'Rent Schedule'!Z18</f>
        <v/>
      </c>
      <c r="CC13" s="517">
        <v>3</v>
      </c>
      <c r="CD13" s="209" t="s">
        <v>1386</v>
      </c>
      <c r="CE13" s="965" t="s">
        <v>7</v>
      </c>
      <c r="CF13" s="209" t="s">
        <v>1387</v>
      </c>
      <c r="CG13" s="210"/>
      <c r="CH13" s="966"/>
      <c r="CI13" s="966"/>
      <c r="CJ13" s="967"/>
      <c r="CK13" s="213"/>
      <c r="CL13" s="214"/>
      <c r="CM13" s="215"/>
      <c r="CN13" s="215"/>
      <c r="CO13" s="218" t="s">
        <v>15</v>
      </c>
      <c r="CP13" s="209"/>
      <c r="CQ13" s="210"/>
      <c r="CR13" s="210"/>
    </row>
    <row r="14" spans="2:96" ht="19.899999999999999" hidden="1" customHeight="1" thickBot="1">
      <c r="J14" s="889"/>
      <c r="K14" s="889"/>
      <c r="L14" s="889"/>
      <c r="M14" s="889"/>
      <c r="N14" s="972" t="s">
        <v>1291</v>
      </c>
      <c r="O14" s="925">
        <f t="shared" si="1"/>
        <v>0</v>
      </c>
      <c r="P14" s="925">
        <f>+SUMIF($B$21:$B$67,"MR",$P$21:$P$67)</f>
        <v>0</v>
      </c>
      <c r="AH14" s="970"/>
      <c r="BA14" s="1269">
        <f>ROUNDUP(SUMIFS(BA4:BA13,$AY$4:$AY$13,"x"),0)</f>
        <v>0</v>
      </c>
      <c r="BB14" s="1269">
        <f t="shared" ref="BB14:BF14" si="2">ROUNDUP(SUMIFS(BB4:BB13,$AY$4:$AY$13,"x"),0)</f>
        <v>0</v>
      </c>
      <c r="BC14" s="1269">
        <f t="shared" si="2"/>
        <v>0</v>
      </c>
      <c r="BD14" s="1269">
        <f t="shared" si="2"/>
        <v>0</v>
      </c>
      <c r="BE14" s="1269">
        <f t="shared" si="2"/>
        <v>0</v>
      </c>
      <c r="BF14" s="1269">
        <f t="shared" si="2"/>
        <v>0</v>
      </c>
      <c r="CC14" s="517">
        <v>4</v>
      </c>
      <c r="CD14" s="209" t="s">
        <v>1265</v>
      </c>
      <c r="CE14" s="965" t="s">
        <v>10</v>
      </c>
      <c r="CF14" s="209" t="s">
        <v>1389</v>
      </c>
      <c r="CG14" s="210"/>
      <c r="CH14" s="966"/>
      <c r="CI14" s="966"/>
      <c r="CJ14" s="967"/>
      <c r="CK14" s="213"/>
      <c r="CL14" s="214"/>
      <c r="CM14" s="215"/>
      <c r="CN14" s="215"/>
      <c r="CO14" s="218" t="s">
        <v>20</v>
      </c>
      <c r="CP14" s="209"/>
      <c r="CQ14" s="210"/>
      <c r="CR14" s="210"/>
    </row>
    <row r="15" spans="2:96" ht="15.75" hidden="1" thickBot="1">
      <c r="J15" s="889"/>
      <c r="K15" s="889"/>
      <c r="L15" s="889"/>
      <c r="M15" s="889"/>
      <c r="N15" s="973" t="s">
        <v>1245</v>
      </c>
      <c r="P15" s="974">
        <f>SUM(P6:P13)</f>
        <v>0</v>
      </c>
      <c r="AH15" s="970"/>
      <c r="CC15" s="517">
        <v>5</v>
      </c>
      <c r="CD15" s="209" t="s">
        <v>6</v>
      </c>
      <c r="CE15" s="965" t="s">
        <v>14</v>
      </c>
      <c r="CF15" s="219" t="s">
        <v>1396</v>
      </c>
      <c r="CG15" s="210"/>
      <c r="CH15" s="211"/>
      <c r="CI15" s="211"/>
      <c r="CJ15" s="967"/>
      <c r="CK15" s="213"/>
      <c r="CL15" s="214"/>
      <c r="CM15" s="215"/>
      <c r="CN15" s="215"/>
      <c r="CO15" s="218" t="s">
        <v>1397</v>
      </c>
      <c r="CP15" s="209"/>
      <c r="CQ15" s="210"/>
      <c r="CR15" s="210"/>
    </row>
    <row r="16" spans="2:96" ht="15.75" hidden="1" thickBot="1">
      <c r="J16" s="889"/>
      <c r="K16" s="889"/>
      <c r="L16" s="889"/>
      <c r="M16" s="1490" t="s">
        <v>1850</v>
      </c>
      <c r="N16" s="1491"/>
      <c r="P16" s="975" t="e">
        <f>SUMPRODUCT(N6:N12,P6:P12)/SUM(P6:P12)</f>
        <v>#DIV/0!</v>
      </c>
      <c r="AH16" s="970"/>
      <c r="CC16" s="517">
        <v>6</v>
      </c>
      <c r="CD16" s="209" t="s">
        <v>1428</v>
      </c>
      <c r="CE16" s="965" t="s">
        <v>16</v>
      </c>
      <c r="CF16" s="209" t="s">
        <v>1429</v>
      </c>
      <c r="CG16" s="210"/>
      <c r="CH16" s="966"/>
      <c r="CI16" s="966"/>
      <c r="CJ16" s="967"/>
      <c r="CK16" s="213"/>
      <c r="CL16" s="214"/>
      <c r="CM16" s="215"/>
      <c r="CN16" s="215"/>
      <c r="CO16" s="218" t="s">
        <v>31</v>
      </c>
      <c r="CP16" s="209"/>
      <c r="CQ16" s="210"/>
      <c r="CR16" s="210"/>
    </row>
    <row r="17" spans="1:96" ht="15.75" thickBot="1">
      <c r="AH17" s="970"/>
      <c r="CC17" s="517">
        <v>7</v>
      </c>
      <c r="CD17" s="210"/>
      <c r="CE17" s="965" t="s">
        <v>19</v>
      </c>
      <c r="CF17" s="209" t="s">
        <v>1430</v>
      </c>
      <c r="CG17" s="210"/>
      <c r="CH17" s="966"/>
      <c r="CI17" s="966"/>
      <c r="CJ17" s="967"/>
      <c r="CK17" s="213"/>
      <c r="CL17" s="214"/>
      <c r="CM17" s="215"/>
      <c r="CN17" s="215"/>
      <c r="CO17" s="218" t="s">
        <v>34</v>
      </c>
      <c r="CP17" s="209"/>
      <c r="CQ17" s="210"/>
      <c r="CR17" s="210"/>
    </row>
    <row r="18" spans="1:96" ht="21.75" thickBot="1">
      <c r="B18" s="1484" t="s">
        <v>1388</v>
      </c>
      <c r="C18" s="1485"/>
      <c r="D18" s="1485"/>
      <c r="E18" s="1485"/>
      <c r="F18" s="1485"/>
      <c r="G18" s="1485"/>
      <c r="H18" s="1485"/>
      <c r="I18" s="1485"/>
      <c r="J18" s="1485"/>
      <c r="K18" s="1485"/>
      <c r="L18" s="1485"/>
      <c r="M18" s="1485"/>
      <c r="N18" s="1485"/>
      <c r="O18" s="1485"/>
      <c r="P18" s="1485"/>
      <c r="Q18" s="1485"/>
      <c r="R18" s="1485"/>
      <c r="S18" s="1485"/>
      <c r="T18" s="1485"/>
      <c r="U18" s="1485"/>
      <c r="V18" s="1485"/>
      <c r="W18" s="1485"/>
      <c r="X18" s="1485"/>
      <c r="Y18" s="1485"/>
      <c r="Z18" s="1485"/>
      <c r="AA18" s="1485"/>
      <c r="AB18" s="1485"/>
      <c r="AC18" s="1485"/>
      <c r="AD18" s="1485"/>
      <c r="AE18" s="1485"/>
      <c r="AF18" s="1486"/>
      <c r="AG18" s="976"/>
      <c r="AH18" s="881"/>
      <c r="AI18" s="977"/>
      <c r="AJ18" s="978"/>
      <c r="AK18" s="978"/>
      <c r="AL18" s="978"/>
      <c r="AM18" s="978"/>
      <c r="AN18" s="978"/>
      <c r="AO18" s="978"/>
      <c r="AP18" s="978"/>
      <c r="AQ18" s="978"/>
      <c r="AR18" s="978"/>
      <c r="AS18" s="978"/>
      <c r="AT18" s="978"/>
      <c r="AU18" s="978"/>
      <c r="AV18" s="962"/>
      <c r="AW18" s="962"/>
      <c r="AX18" s="962"/>
      <c r="CC18" s="517">
        <v>8</v>
      </c>
      <c r="CD18" s="210"/>
      <c r="CE18" s="965" t="s">
        <v>21</v>
      </c>
      <c r="CF18" s="220" t="s">
        <v>1431</v>
      </c>
      <c r="CG18" s="210"/>
      <c r="CH18" s="211"/>
      <c r="CI18" s="211"/>
      <c r="CJ18" s="967"/>
      <c r="CK18" s="213"/>
      <c r="CL18" s="214"/>
      <c r="CM18" s="215"/>
      <c r="CN18" s="215"/>
      <c r="CO18" s="218" t="s">
        <v>41</v>
      </c>
      <c r="CP18" s="209"/>
      <c r="CQ18" s="979"/>
      <c r="CR18" s="979"/>
    </row>
    <row r="19" spans="1:96" ht="36" customHeight="1" thickBot="1">
      <c r="B19" s="1479" t="s">
        <v>1882</v>
      </c>
      <c r="C19" s="1487"/>
      <c r="D19" s="1479" t="s">
        <v>1865</v>
      </c>
      <c r="E19" s="1487"/>
      <c r="F19" s="1479" t="s">
        <v>1310</v>
      </c>
      <c r="G19" s="1487"/>
      <c r="H19" s="1479" t="s">
        <v>6</v>
      </c>
      <c r="I19" s="1487"/>
      <c r="J19" s="1479" t="s">
        <v>1368</v>
      </c>
      <c r="K19" s="1487"/>
      <c r="L19" s="1479" t="s">
        <v>1883</v>
      </c>
      <c r="M19" s="1487"/>
      <c r="N19" s="1488" t="s">
        <v>1872</v>
      </c>
      <c r="O19" s="1489"/>
      <c r="P19" s="1479" t="s">
        <v>1391</v>
      </c>
      <c r="Q19" s="1480"/>
      <c r="R19" s="1480"/>
      <c r="S19" s="1487"/>
      <c r="T19" s="1479" t="s">
        <v>1606</v>
      </c>
      <c r="U19" s="1480"/>
      <c r="V19" s="1480"/>
      <c r="W19" s="1479" t="s">
        <v>1392</v>
      </c>
      <c r="X19" s="1480"/>
      <c r="Y19" s="1487"/>
      <c r="Z19" s="1479" t="s">
        <v>1393</v>
      </c>
      <c r="AA19" s="1480"/>
      <c r="AB19" s="1480"/>
      <c r="AC19" s="980"/>
      <c r="AD19" s="1479" t="s">
        <v>1394</v>
      </c>
      <c r="AE19" s="1480"/>
      <c r="AF19" s="1481"/>
      <c r="AG19" s="981"/>
      <c r="AH19" s="881"/>
      <c r="AI19" s="982" t="s">
        <v>1395</v>
      </c>
      <c r="AJ19" s="982"/>
      <c r="AK19" s="982"/>
      <c r="AL19" s="982"/>
      <c r="AM19" s="982"/>
      <c r="AN19" s="982"/>
      <c r="AO19" s="982"/>
      <c r="AP19" s="982"/>
      <c r="AQ19" s="982"/>
      <c r="AR19" s="982"/>
      <c r="AS19" s="982"/>
      <c r="AT19" s="982"/>
      <c r="AU19" s="983"/>
      <c r="AV19" s="984"/>
      <c r="AW19" s="984"/>
      <c r="AX19" s="984"/>
      <c r="AY19" s="984"/>
      <c r="AZ19" s="984"/>
      <c r="BA19" s="984"/>
      <c r="BB19" s="984"/>
      <c r="BC19" s="984"/>
      <c r="BD19" s="984"/>
      <c r="BE19" s="984"/>
      <c r="BF19" s="984"/>
      <c r="BG19" s="984"/>
      <c r="BH19" s="984"/>
      <c r="BI19" s="984"/>
      <c r="BJ19" s="984"/>
      <c r="BK19" s="984"/>
      <c r="BL19" s="984"/>
      <c r="BM19" s="984"/>
      <c r="BN19" s="984"/>
      <c r="BO19" s="985"/>
      <c r="CC19" s="517">
        <v>9</v>
      </c>
      <c r="CD19" s="210"/>
      <c r="CE19" s="965" t="s">
        <v>26</v>
      </c>
      <c r="CF19" s="221" t="s">
        <v>1433</v>
      </c>
      <c r="CG19" s="210"/>
      <c r="CH19" s="211"/>
      <c r="CI19" s="211"/>
      <c r="CJ19" s="967"/>
      <c r="CK19" s="213"/>
      <c r="CL19" s="214"/>
      <c r="CM19" s="215"/>
      <c r="CN19" s="215"/>
      <c r="CO19" s="218"/>
      <c r="CP19" s="209"/>
      <c r="CQ19" s="979"/>
      <c r="CR19" s="979"/>
    </row>
    <row r="20" spans="1:96" ht="79.5" thickBot="1">
      <c r="B20" s="986" t="s">
        <v>1398</v>
      </c>
      <c r="C20" s="987" t="s">
        <v>1399</v>
      </c>
      <c r="D20" s="986" t="s">
        <v>1398</v>
      </c>
      <c r="E20" s="987" t="s">
        <v>1399</v>
      </c>
      <c r="F20" s="986" t="s">
        <v>1398</v>
      </c>
      <c r="G20" s="987" t="s">
        <v>1399</v>
      </c>
      <c r="H20" s="986" t="s">
        <v>1398</v>
      </c>
      <c r="I20" s="987" t="s">
        <v>1399</v>
      </c>
      <c r="J20" s="986" t="s">
        <v>1398</v>
      </c>
      <c r="K20" s="987" t="s">
        <v>1399</v>
      </c>
      <c r="L20" s="986" t="s">
        <v>1398</v>
      </c>
      <c r="M20" s="987" t="s">
        <v>1399</v>
      </c>
      <c r="N20" s="986" t="s">
        <v>1398</v>
      </c>
      <c r="O20" s="988" t="s">
        <v>1399</v>
      </c>
      <c r="P20" s="987" t="s">
        <v>1400</v>
      </c>
      <c r="Q20" s="989" t="s">
        <v>1401</v>
      </c>
      <c r="R20" s="990" t="s">
        <v>1402</v>
      </c>
      <c r="S20" s="1281" t="s">
        <v>1403</v>
      </c>
      <c r="T20" s="991" t="s">
        <v>1404</v>
      </c>
      <c r="U20" s="992" t="s">
        <v>1405</v>
      </c>
      <c r="V20" s="993" t="s">
        <v>1406</v>
      </c>
      <c r="W20" s="994" t="s">
        <v>1873</v>
      </c>
      <c r="X20" s="987" t="s">
        <v>1409</v>
      </c>
      <c r="Y20" s="995" t="s">
        <v>1242</v>
      </c>
      <c r="Z20" s="996" t="s">
        <v>1242</v>
      </c>
      <c r="AA20" s="990" t="s">
        <v>1410</v>
      </c>
      <c r="AB20" s="989" t="s">
        <v>1408</v>
      </c>
      <c r="AC20" s="995" t="s">
        <v>1407</v>
      </c>
      <c r="AD20" s="991" t="s">
        <v>1411</v>
      </c>
      <c r="AE20" s="989" t="s">
        <v>1408</v>
      </c>
      <c r="AF20" s="995" t="s">
        <v>1412</v>
      </c>
      <c r="AG20" s="997"/>
      <c r="AH20" s="998" t="s">
        <v>1413</v>
      </c>
      <c r="AI20" s="999" t="s">
        <v>1884</v>
      </c>
      <c r="AJ20" s="999" t="s">
        <v>1414</v>
      </c>
      <c r="AK20" s="999" t="s">
        <v>1878</v>
      </c>
      <c r="AL20" s="999" t="s">
        <v>1415</v>
      </c>
      <c r="AM20" s="999" t="s">
        <v>1828</v>
      </c>
      <c r="AN20" s="999" t="s">
        <v>1885</v>
      </c>
      <c r="AO20" s="999" t="s">
        <v>1416</v>
      </c>
      <c r="AP20" s="1000" t="s">
        <v>1417</v>
      </c>
      <c r="AQ20" s="1001" t="s">
        <v>1418</v>
      </c>
      <c r="AR20" s="1000" t="s">
        <v>1419</v>
      </c>
      <c r="AS20" s="1001" t="s">
        <v>1420</v>
      </c>
      <c r="AT20" s="1001">
        <v>0</v>
      </c>
      <c r="AU20" s="1001">
        <v>1</v>
      </c>
      <c r="AV20" s="1002">
        <v>2</v>
      </c>
      <c r="AW20" s="1002">
        <v>3</v>
      </c>
      <c r="AX20" s="1002">
        <v>4</v>
      </c>
      <c r="AY20" s="1003"/>
      <c r="AZ20" s="1482" t="s">
        <v>1421</v>
      </c>
      <c r="BA20" s="1482"/>
      <c r="BB20" s="1482"/>
      <c r="BC20" s="1482"/>
      <c r="BD20" s="1482"/>
      <c r="BE20" s="1003"/>
      <c r="BF20" s="1003"/>
      <c r="BG20" s="1004"/>
      <c r="BH20" s="1002" t="s">
        <v>1422</v>
      </c>
      <c r="BI20" s="1002" t="s">
        <v>1423</v>
      </c>
      <c r="BJ20" s="1005"/>
      <c r="BK20" s="1002" t="s">
        <v>1411</v>
      </c>
      <c r="BL20" s="1006" t="s">
        <v>1424</v>
      </c>
      <c r="BM20" s="1002" t="s">
        <v>1425</v>
      </c>
      <c r="BN20" s="1007" t="s">
        <v>1426</v>
      </c>
      <c r="BO20" s="1006" t="s">
        <v>1427</v>
      </c>
      <c r="CC20" s="517">
        <v>10</v>
      </c>
      <c r="CD20" s="210"/>
      <c r="CE20" s="965" t="s">
        <v>30</v>
      </c>
      <c r="CF20" s="220" t="s">
        <v>1434</v>
      </c>
      <c r="CG20" s="210"/>
      <c r="CH20" s="966"/>
      <c r="CI20" s="966"/>
      <c r="CJ20" s="967"/>
      <c r="CK20" s="213"/>
      <c r="CL20" s="214"/>
      <c r="CM20" s="215"/>
      <c r="CN20" s="215"/>
      <c r="CO20" s="218" t="s">
        <v>52</v>
      </c>
      <c r="CP20" s="209"/>
      <c r="CQ20" s="979"/>
      <c r="CR20" s="979"/>
    </row>
    <row r="21" spans="1:96">
      <c r="A21" s="1220"/>
      <c r="B21" s="1219">
        <f>'Rent Schedule'!A9</f>
        <v>0</v>
      </c>
      <c r="C21" s="1010" t="str">
        <f>IF(OR(B21="MR",B21&lt;=0,B21="EO"),"",VLOOKUP(AI21,'Income-Rent Tool HTC'!$D$28:$J$34,(Q21+2),FALSE))</f>
        <v/>
      </c>
      <c r="D21" s="1009">
        <f>'Rent Schedule'!B9</f>
        <v>0</v>
      </c>
      <c r="E21" s="1010" t="str">
        <f>IF(OR(D21="MR",D21&lt;=0,D21="EO"),"",VLOOKUP(AJ21,'Income-Rent Tool HOME'!$D$28:$J$35,(Q21+2),FALSE))</f>
        <v/>
      </c>
      <c r="F21" s="1009">
        <f>'Rent Schedule'!C9</f>
        <v>0</v>
      </c>
      <c r="G21" s="1010" t="str">
        <f>IF(OR(F21="MR",F21&lt;=0,F21="EO"),"",VLOOKUP(AK21,'Income-Rent Tool NHTF'!$D$28:$K$35,(Q21+2),FALSE))</f>
        <v/>
      </c>
      <c r="H21" s="1009">
        <f>'Rent Schedule'!D9</f>
        <v>0</v>
      </c>
      <c r="I21" s="1010" t="str">
        <f>IF(OR(H21="MR",H21&lt;=0,H21="EO"),"",VLOOKUP(AM21,'Income-Rent Tool NSP'!$D$28:$J$35,(Q21+2),FALSE))</f>
        <v/>
      </c>
      <c r="J21" s="1009">
        <f>'Rent Schedule'!E9</f>
        <v>0</v>
      </c>
      <c r="K21" s="1010" t="str">
        <f>IF(OR(J21="MR",J21&lt;=0,J21="EO"),"",VLOOKUP(AL21,'Income-Rent Tool MRB'!$D$28:$J$33,(Q21+2),FALSE))</f>
        <v/>
      </c>
      <c r="L21" s="1219">
        <f>'Rent Schedule'!F9</f>
        <v>0</v>
      </c>
      <c r="M21" s="1010" t="str">
        <f>IF(OR(L21="MR",L21&lt;=0,L21="EO"),"",VLOOKUP(AI21,'Income-Rent Tool HTC'!$D$28:$J$34,(Q21+2),FALSE))</f>
        <v/>
      </c>
      <c r="N21" s="1268">
        <f>'Exhibit 3 (Rent Schedule)'!G9</f>
        <v>0</v>
      </c>
      <c r="O21" s="1011"/>
      <c r="P21" s="1012">
        <f>'Rent Schedule'!H9</f>
        <v>0</v>
      </c>
      <c r="Q21" s="1012">
        <f>'Rent Schedule'!I9</f>
        <v>0</v>
      </c>
      <c r="R21" s="1012">
        <f>'Rent Schedule'!J9</f>
        <v>0</v>
      </c>
      <c r="S21" s="1282">
        <f>'Rent Schedule'!J13</f>
        <v>0</v>
      </c>
      <c r="T21" s="1013">
        <f t="shared" ref="T21:T67" si="3">IF(AH21&gt;0, AH21, MIN(C21,E21,G21,K21,I21,M21))</f>
        <v>0</v>
      </c>
      <c r="U21" s="1014">
        <f>IF(Q21="","",LOOKUP(Q21,$BA$3:$BF$3,$BA$14:$BF$14))</f>
        <v>0</v>
      </c>
      <c r="V21" s="1015">
        <f t="shared" ref="V21:V58" si="4">IF(OR(B21="MR",B21="EO",T21=""),"",IF(T21-U21&lt;0,"",T21-U21))</f>
        <v>0</v>
      </c>
      <c r="W21" s="1016">
        <f t="shared" ref="W21:W67" si="5">IF(X21=0,0,IF(V21="",0,X21-V21))</f>
        <v>0</v>
      </c>
      <c r="X21" s="1017">
        <f>'Exhibit 3 (Rent Schedule)'!O9</f>
        <v>0</v>
      </c>
      <c r="Y21" s="1018">
        <f t="shared" ref="Y21:Y67" si="6">IF(X21="","",P21*X21)</f>
        <v>0</v>
      </c>
      <c r="Z21" s="1019" t="str">
        <f t="shared" ref="Z21:Z67" si="7">IF(OR(P21=0,B21="EO"),"",AA21*P21)</f>
        <v/>
      </c>
      <c r="AA21" s="1020" t="str">
        <f t="shared" ref="AA21:AA43" si="8">IF(BO21=0,"",BO21)</f>
        <v/>
      </c>
      <c r="AB21" s="1021" t="str">
        <f t="shared" ref="AB21:AB67" si="9">IF(OR(P21=0,B21="EO"),"",AA21/S21)</f>
        <v/>
      </c>
      <c r="AC21" s="1022" t="str">
        <f t="shared" ref="AC21:AC67" si="10">IF(P21=0,"",IF(OR(B21="MR", B21="EO"),"NA",AA21-V21))</f>
        <v/>
      </c>
      <c r="AD21" s="1023"/>
      <c r="AE21" s="1024" t="e">
        <f t="shared" ref="AE21:AE67" si="11">AD21/S21</f>
        <v>#DIV/0!</v>
      </c>
      <c r="AF21" s="1022" t="str">
        <f>IF(AD21="","",AD21-AA21)</f>
        <v/>
      </c>
      <c r="AG21" s="1025"/>
      <c r="AH21" s="1026"/>
      <c r="AI21" s="1027" t="str">
        <f>IF(B21="tc20%",'Income-Rent Tool HTC'!$D$28, IF(B21="tc30%",'Income-Rent Tool HTC'!$D$29,IF(B21="tc40%",'Income-Rent Tool HTC'!$D$30,IF(B21="tc50%",'Income-Rent Tool HTC'!$D$31,IF(B21="tc60%",'Income-Rent Tool HTC'!$D$32,IF(B21="tc65%",'Income-Rent Tool HTC'!#REF!,IF(B21="tc70%",'Income-Rent Tool HTC'!$D$33,IF(B21="tc80%",'Income-Rent Tool HTC'!$D$34,""))))))))</f>
        <v/>
      </c>
      <c r="AJ21" s="1028" t="str">
        <f>IF(D21="30%/30%",'Income-Rent Tool HOME'!$D$29,IF(D21="40%/40%",'Income-Rent Tool HOME'!$D$30,IF(D21="LH/50%",'Income-Rent Tool HOME'!$D$32,IF(D21="LH/50% Match",'Income-Rent Tool HOME'!$D$32,IF(D21="HH/60%",'Income-Rent Tool HOME'!$D$31,IF(D21="HH/60% Match",'Income-Rent Tool HOME'!$D$31,IF(D21="HH/80%",'Income-Rent Tool HOME'!$D$35,IF(D21="HH/80% Match",'Income-Rent Tool HOME'!$D$35,""))))))))</f>
        <v/>
      </c>
      <c r="AK21" s="1028" t="str">
        <f>IF(F21="15%/15%",'Income-Rent Tool NHTF'!$D$29,IF(F21="30%/30%",'Income-Rent Tool NHTF'!$D$30,""))</f>
        <v/>
      </c>
      <c r="AL21" s="1028" t="str">
        <f>IF(J21="mrb20%",'Income-Rent Tool MRB'!$D$28,IF(J21="mrb30%",'Income-Rent Tool MRB'!$D$29,IF(J21="mrb40%",'Income-Rent Tool MRB'!$D$30,IF(J21="mrb50%",'Income-Rent Tool MRB'!$D$31,IF(J21="mrb60%",'Income-Rent Tool MRB'!$D$32,IF(J21="mrb70%",'Income-Rent Tool MRB'!#REF!,IF(J21="mrb80%",'Income-Rent Tool MRB'!$D$33,"")))))))</f>
        <v/>
      </c>
      <c r="AM21" s="1028" t="str">
        <f>IF(H21="30%/30%",'Income-Rent Tool NSP'!$D$29,IF(H21="40%/40%",'Income-Rent Tool NSP'!$D$30,IF(H21="lh/50%",'Income-Rent Tool NSP'!$D$31,IF(H21="hh/60%",'Income-Rent Tool NSP'!$D$32,IF(H21="hh/80%",'Income-Rent Tool NSP'!$D$35,"")))))</f>
        <v/>
      </c>
      <c r="AN21" s="1027" t="str">
        <f>IF(L21="tc20%",'Income-Rent Tool HTC'!$D$28, IF(L21="tc30%",'Income-Rent Tool HTC'!$D$29,IF(L21="tc40%",'Income-Rent Tool HTC'!$D$30,IF(L21="tc50%",'Income-Rent Tool HTC'!$D$31,IF(L21="tc60%",'Income-Rent Tool HTC'!$D$32,IF(L21="tc65%",'Income-Rent Tool HTC'!#REF!,IF(L21="tc70%",'Income-Rent Tool HTC'!$D$33,IF(M21="tc80%",'Income-Rent Tool HTC'!$D$34,""))))))))</f>
        <v/>
      </c>
      <c r="AO21" s="1029"/>
      <c r="AP21" s="1030" t="e">
        <f t="shared" ref="AP21:AP67" si="12">IF(Q21="", "", SUM(IF($AY$9&gt;=0,VLOOKUP($AZ$9,$AZ$4:$BF$13,(Q21+2),FALSE)), IF($AY$10&gt;=0,VLOOKUP($AZ$10,$AZ$4:$BF$13,(Q21+2),FALSE)), IF($AY$12&gt;=0,VLOOKUP($AZ$12,$AZ$4:$BF$13,(Q21+2),FALSE))))</f>
        <v>#VALUE!</v>
      </c>
      <c r="AQ21" s="1031">
        <f t="shared" ref="AQ21:AQ67" si="13">IF(P21="","",P21*U21)</f>
        <v>0</v>
      </c>
      <c r="AR21" s="1030">
        <f>IF(Q21="", "", SUM(IF($AY$9&gt;0,VLOOKUP($AZ$9,$AZ$4:$BF$13,(Q21+2),FALSE)), IF($AY$10&gt;0,VLOOKUP($AZ$10,$AZ$4:$BF$13,(Q21+2),FALSE)), IF($AY$11&gt;0,VLOOKUP($AZ$11,$AZ$4:$BF$13,(Q21+2),FALSE))))</f>
        <v>0</v>
      </c>
      <c r="AS21" s="1032">
        <f t="shared" ref="AS21:AS67" si="14">IF(P21="","",AR21*P21)</f>
        <v>0</v>
      </c>
      <c r="AT21" s="1033">
        <f t="shared" ref="AT21:AT67" si="15">IF($Q21=0,$P21,0)</f>
        <v>0</v>
      </c>
      <c r="AU21" s="1033">
        <f t="shared" ref="AU21:AU67" si="16">IF($Q21=$AU$20,$P21,0)</f>
        <v>0</v>
      </c>
      <c r="AV21" s="1033">
        <f t="shared" ref="AV21:AV67" si="17">IF($Q21=$AV$20,$P21,0)</f>
        <v>0</v>
      </c>
      <c r="AW21" s="1033">
        <f t="shared" ref="AW21:AW67" si="18">IF($Q21=$AW$20,$P21,0)</f>
        <v>0</v>
      </c>
      <c r="AX21" s="1033">
        <f t="shared" ref="AX21:AX67" si="19">IF($Q21=$AX$20,$P21,0)</f>
        <v>0</v>
      </c>
      <c r="AY21" s="873"/>
      <c r="AZ21" s="1033">
        <f t="shared" ref="AZ21:AZ67" si="20">IF(B21="MR",0,P21)</f>
        <v>0</v>
      </c>
      <c r="BA21" s="1034">
        <f t="shared" ref="BA21:BA67" si="21">S21</f>
        <v>0</v>
      </c>
      <c r="BB21" s="1034">
        <f t="shared" ref="BB21:BB43" si="22">AZ21*BA21</f>
        <v>0</v>
      </c>
      <c r="BC21" s="1035">
        <f t="shared" ref="BC21:BC67" si="23">P21-AZ21</f>
        <v>0</v>
      </c>
      <c r="BD21" s="1033">
        <f t="shared" ref="BD21:BD43" si="24">BA21*BC21</f>
        <v>0</v>
      </c>
      <c r="BE21" s="873"/>
      <c r="BF21" s="873"/>
      <c r="BG21" s="1036"/>
      <c r="BH21" s="1037">
        <f t="shared" ref="BH21:BH67" si="25">IF(B21="MR","NA",V21)</f>
        <v>0</v>
      </c>
      <c r="BI21" s="1037">
        <f t="shared" ref="BI21:BI67" si="26">X21</f>
        <v>0</v>
      </c>
      <c r="BJ21" s="1038"/>
      <c r="BK21" s="1037" t="str">
        <f>IF(AD21=0,"NA",AD21)</f>
        <v>NA</v>
      </c>
      <c r="BL21" s="1039">
        <f>IF(BI21&lt;BH21, MAX(BH21,BI21), BH21)</f>
        <v>0</v>
      </c>
      <c r="BM21" s="1033">
        <f>IF(BH21="NA",BK21,0)</f>
        <v>0</v>
      </c>
      <c r="BN21" s="1040">
        <f>IF(BJ21="NA",MAX(BL21,BM21),MIN(BH21,BJ21))</f>
        <v>0</v>
      </c>
      <c r="BO21" s="1032">
        <f>+IF(BI21&gt;BH21, MIN(BH21,BI21,BK21), MIN(BH21,BK21))</f>
        <v>0</v>
      </c>
      <c r="CC21" s="517">
        <v>11</v>
      </c>
      <c r="CD21" s="210"/>
      <c r="CE21" s="965" t="s">
        <v>33</v>
      </c>
      <c r="CF21" s="209" t="s">
        <v>1435</v>
      </c>
      <c r="CG21" s="210"/>
      <c r="CH21" s="966"/>
      <c r="CI21" s="966"/>
      <c r="CJ21" s="967"/>
      <c r="CK21" s="213"/>
      <c r="CL21" s="214"/>
      <c r="CM21" s="215"/>
      <c r="CN21" s="215"/>
      <c r="CO21" s="218" t="s">
        <v>57</v>
      </c>
      <c r="CP21" s="209"/>
      <c r="CQ21" s="979"/>
      <c r="CR21" s="979"/>
    </row>
    <row r="22" spans="1:96">
      <c r="A22" s="1008"/>
      <c r="B22" s="1221">
        <f>'Rent Schedule'!A10</f>
        <v>0</v>
      </c>
      <c r="C22" s="1010" t="str">
        <f>IF(OR(B22="MR",B22&lt;=0,B22="EO"),"",VLOOKUP(AI22,'Income-Rent Tool HTC'!$D$28:$J$34,(Q22+2),FALSE))</f>
        <v/>
      </c>
      <c r="D22" s="1009">
        <f>'Rent Schedule'!B10</f>
        <v>0</v>
      </c>
      <c r="E22" s="1010" t="str">
        <f>IF(OR(D22="MR",D22&lt;=0,D22="EO"),"",VLOOKUP(AJ22,'Income-Rent Tool HOME'!$D$28:$J$35,(Q22+2),FALSE))</f>
        <v/>
      </c>
      <c r="F22" s="1009">
        <f>'Rent Schedule'!C10</f>
        <v>0</v>
      </c>
      <c r="G22" s="1010" t="str">
        <f>IF(OR(F22="MR",F22&lt;=0,F22="EO"),"",VLOOKUP(AK22,'Income-Rent Tool NHTF'!$D$28:$K$35,(Q22+2),FALSE))</f>
        <v/>
      </c>
      <c r="H22" s="1009">
        <f>'Rent Schedule'!D10</f>
        <v>0</v>
      </c>
      <c r="I22" s="1010" t="str">
        <f>IF(OR(H22="MR",H22&lt;=0,H22="EO"),"",VLOOKUP(AM22,'Income-Rent Tool NSP'!$D$28:$J$35,(Q22+2),FALSE))</f>
        <v/>
      </c>
      <c r="J22" s="1009">
        <f>'Rent Schedule'!E10</f>
        <v>0</v>
      </c>
      <c r="K22" s="1010" t="str">
        <f>IF(OR(J22="MR",J22&lt;=0,J22="EO"),"",VLOOKUP(AL22,'Income-Rent Tool MRB'!$D$28:$J$33,(Q22+2),FALSE))</f>
        <v/>
      </c>
      <c r="L22" s="1221">
        <f>'Rent Schedule'!F10</f>
        <v>0</v>
      </c>
      <c r="M22" s="1010" t="str">
        <f>IF(OR(L22="MR",L22&lt;=0,L22="EO"),"",VLOOKUP(AI22,'Income-Rent Tool HTC'!$D$28:$J$34,(Q22+2),FALSE))</f>
        <v/>
      </c>
      <c r="N22" s="1268">
        <f>'Exhibit 3 (Rent Schedule)'!G10</f>
        <v>0</v>
      </c>
      <c r="O22" s="1011"/>
      <c r="P22" s="1012">
        <f>'Rent Schedule'!H10</f>
        <v>0</v>
      </c>
      <c r="Q22" s="1012">
        <f>'Rent Schedule'!I10</f>
        <v>0</v>
      </c>
      <c r="R22" s="1012">
        <f>'Rent Schedule'!J10</f>
        <v>0</v>
      </c>
      <c r="S22" s="1282">
        <f>'Rent Schedule'!J14</f>
        <v>0</v>
      </c>
      <c r="T22" s="1013">
        <f t="shared" si="3"/>
        <v>0</v>
      </c>
      <c r="U22" s="1014">
        <f t="shared" ref="U22:U67" si="27">IF(Q22="","",LOOKUP(Q22,$BA$3:$BF$3,$BA$14:$BF$14))</f>
        <v>0</v>
      </c>
      <c r="V22" s="1015">
        <f t="shared" si="4"/>
        <v>0</v>
      </c>
      <c r="W22" s="1016">
        <f t="shared" si="5"/>
        <v>0</v>
      </c>
      <c r="X22" s="1017">
        <f>'Exhibit 3 (Rent Schedule)'!O10</f>
        <v>0</v>
      </c>
      <c r="Y22" s="1041">
        <f t="shared" si="6"/>
        <v>0</v>
      </c>
      <c r="Z22" s="1019" t="str">
        <f t="shared" si="7"/>
        <v/>
      </c>
      <c r="AA22" s="1020" t="str">
        <f t="shared" si="8"/>
        <v/>
      </c>
      <c r="AB22" s="1021" t="str">
        <f t="shared" si="9"/>
        <v/>
      </c>
      <c r="AC22" s="1022" t="str">
        <f t="shared" si="10"/>
        <v/>
      </c>
      <c r="AD22" s="1023"/>
      <c r="AE22" s="1024" t="e">
        <f t="shared" si="11"/>
        <v>#DIV/0!</v>
      </c>
      <c r="AF22" s="1022" t="str">
        <f t="shared" ref="AF22:AF43" si="28">IF(AD22="","",AD22-AA22)</f>
        <v/>
      </c>
      <c r="AG22" s="1025"/>
      <c r="AH22" s="1026"/>
      <c r="AI22" s="1027" t="str">
        <f>IF(B22="tc20%",'Income-Rent Tool HTC'!$D$28, IF(B22="tc30%",'Income-Rent Tool HTC'!$D$29,IF(B22="tc40%",'Income-Rent Tool HTC'!$D$30,IF(B22="tc50%",'Income-Rent Tool HTC'!$D$31,IF(B22="tc60%",'Income-Rent Tool HTC'!$D$32,IF(B22="tc65%",'Income-Rent Tool HTC'!#REF!,IF(B22="tc70%",'Income-Rent Tool HTC'!$D$33,IF(B22="tc80%",'Income-Rent Tool HTC'!$D$34,""))))))))</f>
        <v/>
      </c>
      <c r="AJ22" s="1028" t="str">
        <f>IF(D22="30%/30%",'Income-Rent Tool HOME'!$D$29,IF(D22="40%/40%",'Income-Rent Tool HOME'!$D$30,IF(D22="LH/50%",'Income-Rent Tool HOME'!$D$32,IF(D22="LH/50% Match",'Income-Rent Tool HOME'!$D$32,IF(D22="HH/60%",'Income-Rent Tool HOME'!$D$31,IF(D22="HH/60% Match",'Income-Rent Tool HOME'!$D$31,IF(D22="HH/80%",'Income-Rent Tool HOME'!$D$35,IF(D22="HH/80% Match",'Income-Rent Tool HOME'!$D$35,""))))))))</f>
        <v/>
      </c>
      <c r="AK22" s="1028" t="str">
        <f>IF(F22="15%/15%",'Income-Rent Tool NHTF'!$D$29,IF(F22="30%/30%",'Income-Rent Tool NHTF'!$D$30,""))</f>
        <v/>
      </c>
      <c r="AL22" s="1028" t="str">
        <f>IF(J22="mrb20%",'Income-Rent Tool MRB'!$D$28,IF(J22="mrb30%",'Income-Rent Tool MRB'!$D$29,IF(J22="mrb40%",'Income-Rent Tool MRB'!$D$30,IF(J22="mrb50%",'Income-Rent Tool MRB'!$D$31,IF(J22="mrb60%",'Income-Rent Tool MRB'!$D$32,IF(J22="mrb70%",'Income-Rent Tool MRB'!#REF!,IF(J22="mrb80%",'Income-Rent Tool MRB'!$D$33,"")))))))</f>
        <v/>
      </c>
      <c r="AM22" s="1028" t="str">
        <f>IF(H22="30%/30%",'Income-Rent Tool NSP'!$D$29,IF(H22="40%/40%",'Income-Rent Tool NSP'!$D$30,IF(H22="lh/50%",'Income-Rent Tool NSP'!$D$31,IF(H22="hh/60%",'Income-Rent Tool NSP'!$D$32,IF(H22="hh/80%",'Income-Rent Tool NSP'!$D$35,"")))))</f>
        <v/>
      </c>
      <c r="AN22" s="1027" t="str">
        <f>IF(L22="tc20%",'Income-Rent Tool HTC'!$D$28, IF(L22="tc30%",'Income-Rent Tool HTC'!$D$29,IF(L22="tc40%",'Income-Rent Tool HTC'!$D$30,IF(L22="tc50%",'Income-Rent Tool HTC'!$D$31,IF(L22="tc60%",'Income-Rent Tool HTC'!$D$32,IF(L22="tc65%",'Income-Rent Tool HTC'!#REF!,IF(L22="tc70%",'Income-Rent Tool HTC'!$D$33,IF(M22="tc80%",'Income-Rent Tool HTC'!$D$34,""))))))))</f>
        <v/>
      </c>
      <c r="AO22" s="1029"/>
      <c r="AP22" s="1030" t="e">
        <f t="shared" si="12"/>
        <v>#VALUE!</v>
      </c>
      <c r="AQ22" s="1031">
        <f t="shared" si="13"/>
        <v>0</v>
      </c>
      <c r="AR22" s="1030">
        <f t="shared" ref="AR22:AR67" si="29">IF(Q22="", "", SUM(IF($AY$9&gt;0,VLOOKUP($AZ$9,$AZ$4:$BF$13,(Q22+2),FALSE)), IF($AY$10&gt;0,VLOOKUP($AZ$10,$AZ$4:$BF$13,(Q22+2),FALSE)), IF($AY$12&gt;0,VLOOKUP($AZ$12,$AZ$4:$BF$13,(Q22+2),FALSE))))</f>
        <v>0</v>
      </c>
      <c r="AS22" s="1032">
        <f t="shared" si="14"/>
        <v>0</v>
      </c>
      <c r="AT22" s="1033">
        <f t="shared" si="15"/>
        <v>0</v>
      </c>
      <c r="AU22" s="1033">
        <f t="shared" si="16"/>
        <v>0</v>
      </c>
      <c r="AV22" s="1033">
        <f t="shared" si="17"/>
        <v>0</v>
      </c>
      <c r="AW22" s="1033">
        <f t="shared" si="18"/>
        <v>0</v>
      </c>
      <c r="AX22" s="1033">
        <f t="shared" si="19"/>
        <v>0</v>
      </c>
      <c r="AY22" s="873"/>
      <c r="AZ22" s="1033">
        <f t="shared" si="20"/>
        <v>0</v>
      </c>
      <c r="BA22" s="1034">
        <f t="shared" si="21"/>
        <v>0</v>
      </c>
      <c r="BB22" s="1034">
        <f t="shared" si="22"/>
        <v>0</v>
      </c>
      <c r="BC22" s="1035">
        <f t="shared" si="23"/>
        <v>0</v>
      </c>
      <c r="BD22" s="1033">
        <f t="shared" si="24"/>
        <v>0</v>
      </c>
      <c r="BE22" s="873"/>
      <c r="BF22" s="873"/>
      <c r="BG22" s="1036"/>
      <c r="BH22" s="1037">
        <f t="shared" si="25"/>
        <v>0</v>
      </c>
      <c r="BI22" s="1037">
        <f t="shared" si="26"/>
        <v>0</v>
      </c>
      <c r="BJ22" s="1038"/>
      <c r="BK22" s="1037" t="str">
        <f t="shared" ref="BK22:BK43" si="30">IF(AD22=0,"NA",AD22)</f>
        <v>NA</v>
      </c>
      <c r="BL22" s="1039">
        <f t="shared" ref="BL22:BL43" si="31">IF(BI22&lt;BH22, MAX(BH22,BI22), BH22)</f>
        <v>0</v>
      </c>
      <c r="BM22" s="1033">
        <f t="shared" ref="BM22:BM43" si="32">IF(BH22="NA",BK22,0)</f>
        <v>0</v>
      </c>
      <c r="BN22" s="1040">
        <f t="shared" ref="BN22:BN43" si="33">IF(BJ22="NA",MAX(BL22,BM22),MIN(BH22,BJ22))</f>
        <v>0</v>
      </c>
      <c r="BO22" s="1032">
        <f t="shared" ref="BO22:BO43" si="34">+IF(BI22&gt;BH22, MIN(BH22,BI22,BK22), MIN(BH22,BK22))</f>
        <v>0</v>
      </c>
      <c r="CC22" s="517">
        <v>12</v>
      </c>
      <c r="CD22" s="210"/>
      <c r="CE22" s="965" t="s">
        <v>38</v>
      </c>
      <c r="CF22" s="209" t="s">
        <v>1436</v>
      </c>
      <c r="CG22" s="210"/>
      <c r="CH22" s="966"/>
      <c r="CI22" s="966"/>
      <c r="CJ22" s="967"/>
      <c r="CK22" s="213"/>
      <c r="CL22" s="214"/>
      <c r="CM22" s="215"/>
      <c r="CN22" s="215"/>
      <c r="CO22" s="218" t="s">
        <v>64</v>
      </c>
      <c r="CP22" s="209"/>
      <c r="CQ22" s="979"/>
      <c r="CR22" s="979"/>
    </row>
    <row r="23" spans="1:96">
      <c r="A23" s="1008"/>
      <c r="B23" s="1221">
        <f>'Rent Schedule'!A11</f>
        <v>0</v>
      </c>
      <c r="C23" s="1010" t="str">
        <f>IF(OR(B23="MR",B23&lt;=0,B23="EO"),"",VLOOKUP(AI23,'Income-Rent Tool HTC'!$D$28:$J$34,(Q23+2),FALSE))</f>
        <v/>
      </c>
      <c r="D23" s="1009">
        <f>'Rent Schedule'!B11</f>
        <v>0</v>
      </c>
      <c r="E23" s="1010" t="str">
        <f>IF(OR(D23="MR",D23&lt;=0,D23="EO"),"",VLOOKUP(AJ23,'Income-Rent Tool HOME'!$D$28:$J$35,(Q23+2),FALSE))</f>
        <v/>
      </c>
      <c r="F23" s="1009">
        <f>'Rent Schedule'!C11</f>
        <v>0</v>
      </c>
      <c r="G23" s="1010" t="str">
        <f>IF(OR(F23="MR",F23&lt;=0,F23="EO"),"",VLOOKUP(AK23,'Income-Rent Tool NHTF'!$D$28:$K$35,(Q23+2),FALSE))</f>
        <v/>
      </c>
      <c r="H23" s="1009">
        <f>'Rent Schedule'!D11</f>
        <v>0</v>
      </c>
      <c r="I23" s="1010" t="str">
        <f>IF(OR(H23="MR",H23&lt;=0,H23="EO"),"",VLOOKUP(AM23,'Income-Rent Tool NSP'!$D$28:$J$35,(Q23+2),FALSE))</f>
        <v/>
      </c>
      <c r="J23" s="1009">
        <f>'Rent Schedule'!E11</f>
        <v>0</v>
      </c>
      <c r="K23" s="1010" t="str">
        <f>IF(OR(J23="MR",J23&lt;=0,J23="EO"),"",VLOOKUP(AL23,'Income-Rent Tool MRB'!$D$28:$J$33,(Q23+2),FALSE))</f>
        <v/>
      </c>
      <c r="L23" s="1221">
        <f>'Rent Schedule'!F11</f>
        <v>0</v>
      </c>
      <c r="M23" s="1010" t="str">
        <f>IF(OR(L23="MR",L23&lt;=0,L23="EO"),"",VLOOKUP(AI23,'Income-Rent Tool HTC'!$D$28:$J$34,(Q23+2),FALSE))</f>
        <v/>
      </c>
      <c r="N23" s="1268">
        <f>'Exhibit 3 (Rent Schedule)'!G11</f>
        <v>0</v>
      </c>
      <c r="O23" s="1011"/>
      <c r="P23" s="1012">
        <f>'Rent Schedule'!H11</f>
        <v>0</v>
      </c>
      <c r="Q23" s="1012">
        <f>'Rent Schedule'!I11</f>
        <v>0</v>
      </c>
      <c r="R23" s="1012">
        <f>'Rent Schedule'!J11</f>
        <v>0</v>
      </c>
      <c r="S23" s="1282"/>
      <c r="T23" s="1013">
        <f t="shared" si="3"/>
        <v>0</v>
      </c>
      <c r="U23" s="1014">
        <f t="shared" si="27"/>
        <v>0</v>
      </c>
      <c r="V23" s="1015">
        <f t="shared" si="4"/>
        <v>0</v>
      </c>
      <c r="W23" s="1016">
        <f t="shared" si="5"/>
        <v>0</v>
      </c>
      <c r="X23" s="1017">
        <f>'Exhibit 3 (Rent Schedule)'!O11</f>
        <v>0</v>
      </c>
      <c r="Y23" s="1041">
        <f t="shared" si="6"/>
        <v>0</v>
      </c>
      <c r="Z23" s="1019" t="str">
        <f t="shared" si="7"/>
        <v/>
      </c>
      <c r="AA23" s="1020" t="str">
        <f t="shared" si="8"/>
        <v/>
      </c>
      <c r="AB23" s="1021" t="str">
        <f t="shared" si="9"/>
        <v/>
      </c>
      <c r="AC23" s="1022" t="str">
        <f t="shared" si="10"/>
        <v/>
      </c>
      <c r="AD23" s="1023"/>
      <c r="AE23" s="1024" t="e">
        <f t="shared" si="11"/>
        <v>#DIV/0!</v>
      </c>
      <c r="AF23" s="1022" t="str">
        <f t="shared" si="28"/>
        <v/>
      </c>
      <c r="AG23" s="1025"/>
      <c r="AH23" s="1026"/>
      <c r="AI23" s="1027" t="str">
        <f>IF(B23="tc20%",'Income-Rent Tool HTC'!$D$28, IF(B23="tc30%",'Income-Rent Tool HTC'!$D$29,IF(B23="tc40%",'Income-Rent Tool HTC'!$D$30,IF(B23="tc50%",'Income-Rent Tool HTC'!$D$31,IF(B23="tc60%",'Income-Rent Tool HTC'!$D$32,IF(B23="tc65%",'Income-Rent Tool HTC'!#REF!,IF(B23="tc70%",'Income-Rent Tool HTC'!$D$33,IF(B23="tc80%",'Income-Rent Tool HTC'!$D$34,""))))))))</f>
        <v/>
      </c>
      <c r="AJ23" s="1028" t="str">
        <f>IF(D23="30%/30%",'Income-Rent Tool HOME'!$D$29,IF(D23="40%/40%",'Income-Rent Tool HOME'!$D$30,IF(D23="LH/50%",'Income-Rent Tool HOME'!$D$32,IF(D23="LH/50% Match",'Income-Rent Tool HOME'!$D$32,IF(D23="HH/60%",'Income-Rent Tool HOME'!$D$31,IF(D23="HH/60% Match",'Income-Rent Tool HOME'!$D$31,IF(D23="HH/80%",'Income-Rent Tool HOME'!$D$35,IF(D23="HH/80% Match",'Income-Rent Tool HOME'!$D$35,""))))))))</f>
        <v/>
      </c>
      <c r="AK23" s="1028" t="str">
        <f>IF(F23="15%/15%",'Income-Rent Tool NHTF'!$D$29,IF(F23="30%/30%",'Income-Rent Tool NHTF'!$D$30,""))</f>
        <v/>
      </c>
      <c r="AL23" s="1028" t="str">
        <f>IF(J23="mrb20%",'Income-Rent Tool MRB'!$D$28,IF(J23="mrb30%",'Income-Rent Tool MRB'!$D$29,IF(J23="mrb40%",'Income-Rent Tool MRB'!$D$30,IF(J23="mrb50%",'Income-Rent Tool MRB'!$D$31,IF(J23="mrb60%",'Income-Rent Tool MRB'!$D$32,IF(J23="mrb70%",'Income-Rent Tool MRB'!#REF!,IF(J23="mrb80%",'Income-Rent Tool MRB'!$D$33,"")))))))</f>
        <v/>
      </c>
      <c r="AM23" s="1028" t="str">
        <f>IF(H23="30%/30%",'Income-Rent Tool NSP'!$D$29,IF(H23="40%/40%",'Income-Rent Tool NSP'!$D$30,IF(H23="lh/50%",'Income-Rent Tool NSP'!$D$31,IF(H23="hh/60%",'Income-Rent Tool NSP'!$D$32,IF(H23="hh/80%",'Income-Rent Tool NSP'!$D$35,"")))))</f>
        <v/>
      </c>
      <c r="AN23" s="1027" t="str">
        <f>IF(L23="tc20%",'Income-Rent Tool HTC'!$D$28, IF(L23="tc30%",'Income-Rent Tool HTC'!$D$29,IF(L23="tc40%",'Income-Rent Tool HTC'!$D$30,IF(L23="tc50%",'Income-Rent Tool HTC'!$D$31,IF(L23="tc60%",'Income-Rent Tool HTC'!$D$32,IF(L23="tc65%",'Income-Rent Tool HTC'!#REF!,IF(L23="tc70%",'Income-Rent Tool HTC'!$D$33,IF(M23="tc80%",'Income-Rent Tool HTC'!$D$34,""))))))))</f>
        <v/>
      </c>
      <c r="AO23" s="1029"/>
      <c r="AP23" s="1030" t="e">
        <f t="shared" si="12"/>
        <v>#VALUE!</v>
      </c>
      <c r="AQ23" s="1031">
        <f t="shared" si="13"/>
        <v>0</v>
      </c>
      <c r="AR23" s="1030">
        <f t="shared" si="29"/>
        <v>0</v>
      </c>
      <c r="AS23" s="1032">
        <f t="shared" si="14"/>
        <v>0</v>
      </c>
      <c r="AT23" s="1033">
        <f t="shared" si="15"/>
        <v>0</v>
      </c>
      <c r="AU23" s="1033">
        <f t="shared" si="16"/>
        <v>0</v>
      </c>
      <c r="AV23" s="1033">
        <f t="shared" si="17"/>
        <v>0</v>
      </c>
      <c r="AW23" s="1033">
        <f t="shared" si="18"/>
        <v>0</v>
      </c>
      <c r="AX23" s="1033">
        <f t="shared" si="19"/>
        <v>0</v>
      </c>
      <c r="AY23" s="873"/>
      <c r="AZ23" s="1033">
        <f t="shared" si="20"/>
        <v>0</v>
      </c>
      <c r="BA23" s="1034">
        <f t="shared" si="21"/>
        <v>0</v>
      </c>
      <c r="BB23" s="1034">
        <f t="shared" ref="BB23" si="35">AZ23*BA23</f>
        <v>0</v>
      </c>
      <c r="BC23" s="1035">
        <f t="shared" si="23"/>
        <v>0</v>
      </c>
      <c r="BD23" s="1033">
        <f t="shared" ref="BD23" si="36">BA23*BC23</f>
        <v>0</v>
      </c>
      <c r="BE23" s="873"/>
      <c r="BF23" s="873"/>
      <c r="BG23" s="1036"/>
      <c r="BH23" s="1037">
        <f t="shared" si="25"/>
        <v>0</v>
      </c>
      <c r="BI23" s="1037">
        <f t="shared" si="26"/>
        <v>0</v>
      </c>
      <c r="BJ23" s="1038"/>
      <c r="BK23" s="1037" t="str">
        <f t="shared" ref="BK23" si="37">IF(AD23=0,"NA",AD23)</f>
        <v>NA</v>
      </c>
      <c r="BL23" s="1039">
        <f t="shared" ref="BL23" si="38">IF(BI23&lt;BH23, MAX(BH23,BI23), BH23)</f>
        <v>0</v>
      </c>
      <c r="BM23" s="1033">
        <f t="shared" ref="BM23" si="39">IF(BH23="NA",BK23,0)</f>
        <v>0</v>
      </c>
      <c r="BN23" s="1040">
        <f t="shared" ref="BN23" si="40">IF(BJ23="NA",MAX(BL23,BM23),MIN(BH23,BJ23))</f>
        <v>0</v>
      </c>
      <c r="BO23" s="1032">
        <f t="shared" ref="BO23" si="41">+IF(BI23&gt;BH23, MIN(BH23,BI23,BK23), MIN(BH23,BK23))</f>
        <v>0</v>
      </c>
      <c r="CC23" s="517">
        <v>13</v>
      </c>
      <c r="CD23" s="210"/>
      <c r="CE23" s="965" t="s">
        <v>40</v>
      </c>
      <c r="CF23" s="210" t="s">
        <v>1437</v>
      </c>
      <c r="CG23" s="210"/>
      <c r="CH23" s="966"/>
      <c r="CI23" s="966"/>
      <c r="CJ23" s="967"/>
      <c r="CK23" s="213"/>
      <c r="CL23" s="214"/>
      <c r="CM23" s="215"/>
      <c r="CN23" s="215"/>
      <c r="CO23" s="218" t="s">
        <v>66</v>
      </c>
      <c r="CP23" s="209"/>
      <c r="CQ23" s="979"/>
      <c r="CR23" s="979"/>
    </row>
    <row r="24" spans="1:96">
      <c r="A24" s="1008"/>
      <c r="B24" s="1221">
        <f>'Rent Schedule'!A12</f>
        <v>0</v>
      </c>
      <c r="C24" s="1010" t="str">
        <f>IF(OR(B24="MR",B24&lt;=0,B24="EO"),"",VLOOKUP(AI24,'Income-Rent Tool HTC'!$D$28:$J$34,(Q24+2),FALSE))</f>
        <v/>
      </c>
      <c r="D24" s="1009">
        <f>'Rent Schedule'!B12</f>
        <v>0</v>
      </c>
      <c r="E24" s="1010" t="str">
        <f>IF(OR(D24="MR",D24&lt;=0,D24="EO"),"",VLOOKUP(AJ24,'Income-Rent Tool HOME'!$D$28:$J$35,(Q24+2),FALSE))</f>
        <v/>
      </c>
      <c r="F24" s="1009">
        <f>'Rent Schedule'!C12</f>
        <v>0</v>
      </c>
      <c r="G24" s="1010" t="str">
        <f>IF(OR(F24="MR",F24&lt;=0,F24="EO"),"",VLOOKUP(AK24,'Income-Rent Tool NHTF'!$D$28:$K$35,(Q24+2),FALSE))</f>
        <v/>
      </c>
      <c r="H24" s="1009">
        <f>'Rent Schedule'!D12</f>
        <v>0</v>
      </c>
      <c r="I24" s="1010" t="str">
        <f>IF(OR(H24="MR",H24&lt;=0,H24="EO"),"",VLOOKUP(AM24,'Income-Rent Tool NSP'!$D$28:$J$35,(Q24+2),FALSE))</f>
        <v/>
      </c>
      <c r="J24" s="1009">
        <f>'Rent Schedule'!E12</f>
        <v>0</v>
      </c>
      <c r="K24" s="1010" t="str">
        <f>IF(OR(J24="MR",J24&lt;=0,J24="EO"),"",VLOOKUP(AL24,'Income-Rent Tool MRB'!$D$28:$J$33,(Q24+2),FALSE))</f>
        <v/>
      </c>
      <c r="L24" s="1221">
        <f>'Rent Schedule'!F12</f>
        <v>0</v>
      </c>
      <c r="M24" s="1010" t="str">
        <f>IF(OR(L24="MR",L24&lt;=0,L24="EO"),"",VLOOKUP(AI24,'Income-Rent Tool HTC'!$D$28:$J$34,(Q24+2),FALSE))</f>
        <v/>
      </c>
      <c r="N24" s="1268">
        <f>'Exhibit 3 (Rent Schedule)'!G12</f>
        <v>0</v>
      </c>
      <c r="O24" s="1011"/>
      <c r="P24" s="1012">
        <f>'Rent Schedule'!H12</f>
        <v>0</v>
      </c>
      <c r="Q24" s="1012">
        <f>'Rent Schedule'!I12</f>
        <v>0</v>
      </c>
      <c r="R24" s="1012">
        <f>'Rent Schedule'!J12</f>
        <v>0</v>
      </c>
      <c r="S24" s="1282">
        <f>'Rent Schedule'!J16</f>
        <v>0</v>
      </c>
      <c r="T24" s="1013">
        <f t="shared" si="3"/>
        <v>0</v>
      </c>
      <c r="U24" s="1014">
        <f t="shared" si="27"/>
        <v>0</v>
      </c>
      <c r="V24" s="1015">
        <f t="shared" si="4"/>
        <v>0</v>
      </c>
      <c r="W24" s="1016">
        <f t="shared" si="5"/>
        <v>0</v>
      </c>
      <c r="X24" s="1017">
        <f>'Exhibit 3 (Rent Schedule)'!O12</f>
        <v>0</v>
      </c>
      <c r="Y24" s="1041">
        <f t="shared" si="6"/>
        <v>0</v>
      </c>
      <c r="Z24" s="1019" t="str">
        <f t="shared" si="7"/>
        <v/>
      </c>
      <c r="AA24" s="1020" t="str">
        <f t="shared" si="8"/>
        <v/>
      </c>
      <c r="AB24" s="1021" t="str">
        <f t="shared" si="9"/>
        <v/>
      </c>
      <c r="AC24" s="1022" t="str">
        <f t="shared" si="10"/>
        <v/>
      </c>
      <c r="AD24" s="1023"/>
      <c r="AE24" s="1024" t="e">
        <f t="shared" si="11"/>
        <v>#DIV/0!</v>
      </c>
      <c r="AF24" s="1022" t="str">
        <f t="shared" si="28"/>
        <v/>
      </c>
      <c r="AG24" s="1025"/>
      <c r="AH24" s="1026"/>
      <c r="AI24" s="1027" t="str">
        <f>IF(B24="tc20%",'Income-Rent Tool HTC'!$D$28, IF(B24="tc30%",'Income-Rent Tool HTC'!$D$29,IF(B24="tc40%",'Income-Rent Tool HTC'!$D$30,IF(B24="tc50%",'Income-Rent Tool HTC'!$D$31,IF(B24="tc60%",'Income-Rent Tool HTC'!$D$32,IF(B24="tc65%",'Income-Rent Tool HTC'!#REF!,IF(B24="tc70%",'Income-Rent Tool HTC'!$D$33,IF(B24="tc80%",'Income-Rent Tool HTC'!$D$34,""))))))))</f>
        <v/>
      </c>
      <c r="AJ24" s="1028" t="str">
        <f>IF(D24="30%/30%",'Income-Rent Tool HOME'!$D$29,IF(D24="40%/40%",'Income-Rent Tool HOME'!$D$30,IF(D24="LH/50%",'Income-Rent Tool HOME'!$D$32,IF(D24="LH/50% Match",'Income-Rent Tool HOME'!$D$32,IF(D24="HH/60%",'Income-Rent Tool HOME'!$D$31,IF(D24="HH/60% Match",'Income-Rent Tool HOME'!$D$31,IF(D24="HH/80%",'Income-Rent Tool HOME'!$D$35,IF(D24="HH/80% Match",'Income-Rent Tool HOME'!$D$35,""))))))))</f>
        <v/>
      </c>
      <c r="AK24" s="1028" t="str">
        <f>IF(F24="15%/15%",'Income-Rent Tool NHTF'!$D$29,IF(F24="30%/30%",'Income-Rent Tool NHTF'!$D$30,""))</f>
        <v/>
      </c>
      <c r="AL24" s="1028" t="str">
        <f>IF(J24="mrb20%",'Income-Rent Tool MRB'!$D$28,IF(J24="mrb30%",'Income-Rent Tool MRB'!$D$29,IF(J24="mrb40%",'Income-Rent Tool MRB'!$D$30,IF(J24="mrb50%",'Income-Rent Tool MRB'!$D$31,IF(J24="mrb60%",'Income-Rent Tool MRB'!$D$32,IF(J24="mrb70%",'Income-Rent Tool MRB'!#REF!,IF(J24="mrb80%",'Income-Rent Tool MRB'!$D$33,"")))))))</f>
        <v/>
      </c>
      <c r="AM24" s="1028" t="str">
        <f>IF(H24="30%/30%",'Income-Rent Tool NSP'!$D$29,IF(H24="40%/40%",'Income-Rent Tool NSP'!$D$30,IF(H24="lh/50%",'Income-Rent Tool NSP'!$D$31,IF(H24="hh/60%",'Income-Rent Tool NSP'!$D$32,IF(H24="hh/80%",'Income-Rent Tool NSP'!$D$35,"")))))</f>
        <v/>
      </c>
      <c r="AN24" s="1027" t="str">
        <f>IF(L24="tc20%",'Income-Rent Tool HTC'!$D$28, IF(L24="tc30%",'Income-Rent Tool HTC'!$D$29,IF(L24="tc40%",'Income-Rent Tool HTC'!$D$30,IF(L24="tc50%",'Income-Rent Tool HTC'!$D$31,IF(L24="tc60%",'Income-Rent Tool HTC'!$D$32,IF(L24="tc65%",'Income-Rent Tool HTC'!#REF!,IF(L24="tc70%",'Income-Rent Tool HTC'!$D$33,IF(M24="tc80%",'Income-Rent Tool HTC'!$D$34,""))))))))</f>
        <v/>
      </c>
      <c r="AO24" s="1029"/>
      <c r="AP24" s="1030" t="e">
        <f t="shared" si="12"/>
        <v>#VALUE!</v>
      </c>
      <c r="AQ24" s="1031">
        <f t="shared" si="13"/>
        <v>0</v>
      </c>
      <c r="AR24" s="1030">
        <f t="shared" si="29"/>
        <v>0</v>
      </c>
      <c r="AS24" s="1032">
        <f t="shared" si="14"/>
        <v>0</v>
      </c>
      <c r="AT24" s="1033">
        <f t="shared" si="15"/>
        <v>0</v>
      </c>
      <c r="AU24" s="1033">
        <f t="shared" si="16"/>
        <v>0</v>
      </c>
      <c r="AV24" s="1033">
        <f t="shared" si="17"/>
        <v>0</v>
      </c>
      <c r="AW24" s="1033">
        <f t="shared" si="18"/>
        <v>0</v>
      </c>
      <c r="AX24" s="1033">
        <f t="shared" si="19"/>
        <v>0</v>
      </c>
      <c r="AY24" s="873"/>
      <c r="AZ24" s="1033">
        <f t="shared" si="20"/>
        <v>0</v>
      </c>
      <c r="BA24" s="1034">
        <f t="shared" si="21"/>
        <v>0</v>
      </c>
      <c r="BB24" s="1034">
        <f t="shared" si="22"/>
        <v>0</v>
      </c>
      <c r="BC24" s="1035">
        <f t="shared" si="23"/>
        <v>0</v>
      </c>
      <c r="BD24" s="1033">
        <f t="shared" si="24"/>
        <v>0</v>
      </c>
      <c r="BE24" s="873"/>
      <c r="BF24" s="873"/>
      <c r="BG24" s="1036"/>
      <c r="BH24" s="1037">
        <f t="shared" si="25"/>
        <v>0</v>
      </c>
      <c r="BI24" s="1037">
        <f t="shared" si="26"/>
        <v>0</v>
      </c>
      <c r="BJ24" s="1038"/>
      <c r="BK24" s="1037" t="str">
        <f t="shared" si="30"/>
        <v>NA</v>
      </c>
      <c r="BL24" s="1039">
        <f t="shared" si="31"/>
        <v>0</v>
      </c>
      <c r="BM24" s="1033">
        <f t="shared" si="32"/>
        <v>0</v>
      </c>
      <c r="BN24" s="1040">
        <f t="shared" si="33"/>
        <v>0</v>
      </c>
      <c r="BO24" s="1032">
        <f t="shared" si="34"/>
        <v>0</v>
      </c>
      <c r="CD24" s="210"/>
      <c r="CE24" s="965" t="s">
        <v>44</v>
      </c>
      <c r="CF24" s="210" t="s">
        <v>1438</v>
      </c>
      <c r="CG24" s="210"/>
      <c r="CH24" s="1042"/>
      <c r="CI24" s="1042"/>
      <c r="CJ24" s="967"/>
      <c r="CK24" s="213"/>
      <c r="CL24" s="214"/>
      <c r="CM24" s="215"/>
      <c r="CN24" s="215"/>
      <c r="CO24" s="218" t="s">
        <v>75</v>
      </c>
      <c r="CP24" s="209"/>
      <c r="CQ24" s="979"/>
      <c r="CR24" s="979"/>
    </row>
    <row r="25" spans="1:96">
      <c r="A25" s="1008"/>
      <c r="B25" s="1221">
        <f>'Rent Schedule'!A13</f>
        <v>0</v>
      </c>
      <c r="C25" s="1010" t="str">
        <f>IF(OR(B25="MR",B25&lt;=0,B25="EO"),"",VLOOKUP(AI25,'Income-Rent Tool HTC'!$D$28:$J$34,(Q25+2),FALSE))</f>
        <v/>
      </c>
      <c r="D25" s="1009">
        <f>'Rent Schedule'!B13</f>
        <v>0</v>
      </c>
      <c r="E25" s="1010" t="str">
        <f>IF(OR(D25="MR",D25&lt;=0,D25="EO"),"",VLOOKUP(AJ25,'Income-Rent Tool HOME'!$D$28:$J$35,(Q25+2),FALSE))</f>
        <v/>
      </c>
      <c r="F25" s="1009">
        <f>'Rent Schedule'!C13</f>
        <v>0</v>
      </c>
      <c r="G25" s="1010" t="str">
        <f>IF(OR(F25="MR",F25&lt;=0,F25="EO"),"",VLOOKUP(AK25,'Income-Rent Tool NHTF'!$D$28:$K$35,(Q25+2),FALSE))</f>
        <v/>
      </c>
      <c r="H25" s="1009">
        <f>'Rent Schedule'!D13</f>
        <v>0</v>
      </c>
      <c r="I25" s="1010" t="str">
        <f>IF(OR(H25="MR",H25&lt;=0,H25="EO"),"",VLOOKUP(AM25,'Income-Rent Tool NSP'!$D$28:$J$35,(Q25+2),FALSE))</f>
        <v/>
      </c>
      <c r="J25" s="1009">
        <f>'Rent Schedule'!E13</f>
        <v>0</v>
      </c>
      <c r="K25" s="1010" t="str">
        <f>IF(OR(J25="MR",J25&lt;=0,J25="EO"),"",VLOOKUP(AL25,'Income-Rent Tool MRB'!$D$28:$J$33,(Q25+2),FALSE))</f>
        <v/>
      </c>
      <c r="L25" s="1221">
        <f>'Rent Schedule'!F13</f>
        <v>0</v>
      </c>
      <c r="M25" s="1010" t="str">
        <f>IF(OR(L25="MR",L25&lt;=0,L25="EO"),"",VLOOKUP(AI25,'Income-Rent Tool HTC'!$D$28:$J$34,(Q25+2),FALSE))</f>
        <v/>
      </c>
      <c r="N25" s="1268">
        <f>'Exhibit 3 (Rent Schedule)'!G13</f>
        <v>0</v>
      </c>
      <c r="O25" s="1043"/>
      <c r="P25" s="1012">
        <f>'Rent Schedule'!H13</f>
        <v>0</v>
      </c>
      <c r="Q25" s="1012">
        <f>'Rent Schedule'!I13</f>
        <v>0</v>
      </c>
      <c r="R25" s="1012">
        <f>'Rent Schedule'!J13</f>
        <v>0</v>
      </c>
      <c r="S25" s="1282">
        <f>'Rent Schedule'!J17</f>
        <v>0</v>
      </c>
      <c r="T25" s="1013">
        <f t="shared" si="3"/>
        <v>0</v>
      </c>
      <c r="U25" s="1014">
        <f t="shared" si="27"/>
        <v>0</v>
      </c>
      <c r="V25" s="1015">
        <f t="shared" si="4"/>
        <v>0</v>
      </c>
      <c r="W25" s="1016">
        <f t="shared" si="5"/>
        <v>0</v>
      </c>
      <c r="X25" s="1017">
        <f>'Exhibit 3 (Rent Schedule)'!O13</f>
        <v>0</v>
      </c>
      <c r="Y25" s="1041">
        <f t="shared" si="6"/>
        <v>0</v>
      </c>
      <c r="Z25" s="1019" t="str">
        <f t="shared" si="7"/>
        <v/>
      </c>
      <c r="AA25" s="1020" t="str">
        <f t="shared" si="8"/>
        <v/>
      </c>
      <c r="AB25" s="1021" t="str">
        <f t="shared" si="9"/>
        <v/>
      </c>
      <c r="AC25" s="1022" t="str">
        <f t="shared" si="10"/>
        <v/>
      </c>
      <c r="AD25" s="1023"/>
      <c r="AE25" s="1024" t="e">
        <f t="shared" si="11"/>
        <v>#DIV/0!</v>
      </c>
      <c r="AF25" s="1022" t="str">
        <f t="shared" si="28"/>
        <v/>
      </c>
      <c r="AG25" s="1025"/>
      <c r="AH25" s="1026"/>
      <c r="AI25" s="1027" t="str">
        <f>IF(B25="tc20%",'Income-Rent Tool HTC'!$D$28, IF(B25="tc30%",'Income-Rent Tool HTC'!$D$29,IF(B25="tc40%",'Income-Rent Tool HTC'!$D$30,IF(B25="tc50%",'Income-Rent Tool HTC'!$D$31,IF(B25="tc60%",'Income-Rent Tool HTC'!$D$32,IF(B25="tc65%",'Income-Rent Tool HTC'!#REF!,IF(B25="tc70%",'Income-Rent Tool HTC'!$D$33,IF(B25="tc80%",'Income-Rent Tool HTC'!$D$34,""))))))))</f>
        <v/>
      </c>
      <c r="AJ25" s="1028" t="str">
        <f>IF(D25="30%/30%",'Income-Rent Tool HOME'!$D$29,IF(D25="40%/40%",'Income-Rent Tool HOME'!$D$30,IF(D25="LH/50%",'Income-Rent Tool HOME'!$D$32,IF(D25="LH/50% Match",'Income-Rent Tool HOME'!$D$32,IF(D25="HH/60%",'Income-Rent Tool HOME'!$D$31,IF(D25="HH/60% Match",'Income-Rent Tool HOME'!$D$31,IF(D25="HH/80%",'Income-Rent Tool HOME'!$D$35,IF(D25="HH/80% Match",'Income-Rent Tool HOME'!$D$35,""))))))))</f>
        <v/>
      </c>
      <c r="AK25" s="1028" t="str">
        <f>IF(F25="15%/15%",'Income-Rent Tool NHTF'!$D$29,IF(F25="30%/30%",'Income-Rent Tool NHTF'!$D$30,""))</f>
        <v/>
      </c>
      <c r="AL25" s="1028" t="str">
        <f>IF(J25="mrb20%",'Income-Rent Tool MRB'!$D$28,IF(J25="mrb30%",'Income-Rent Tool MRB'!$D$29,IF(J25="mrb40%",'Income-Rent Tool MRB'!$D$30,IF(J25="mrb50%",'Income-Rent Tool MRB'!$D$31,IF(J25="mrb60%",'Income-Rent Tool MRB'!$D$32,IF(J25="mrb70%",'Income-Rent Tool MRB'!#REF!,IF(J25="mrb80%",'Income-Rent Tool MRB'!$D$33,"")))))))</f>
        <v/>
      </c>
      <c r="AM25" s="1028" t="str">
        <f>IF(H25="30%/30%",'Income-Rent Tool NSP'!$D$29,IF(H25="40%/40%",'Income-Rent Tool NSP'!$D$30,IF(H25="lh/50%",'Income-Rent Tool NSP'!$D$31,IF(H25="hh/60%",'Income-Rent Tool NSP'!$D$32,IF(H25="hh/80%",'Income-Rent Tool NSP'!$D$35,"")))))</f>
        <v/>
      </c>
      <c r="AN25" s="1027" t="str">
        <f>IF(L25="tc20%",'Income-Rent Tool HTC'!$D$28, IF(L25="tc30%",'Income-Rent Tool HTC'!$D$29,IF(L25="tc40%",'Income-Rent Tool HTC'!$D$30,IF(L25="tc50%",'Income-Rent Tool HTC'!$D$31,IF(L25="tc60%",'Income-Rent Tool HTC'!$D$32,IF(L25="tc65%",'Income-Rent Tool HTC'!#REF!,IF(L25="tc70%",'Income-Rent Tool HTC'!$D$33,IF(M25="tc80%",'Income-Rent Tool HTC'!$D$34,""))))))))</f>
        <v/>
      </c>
      <c r="AO25" s="1029"/>
      <c r="AP25" s="1030" t="e">
        <f t="shared" si="12"/>
        <v>#VALUE!</v>
      </c>
      <c r="AQ25" s="1031">
        <f t="shared" si="13"/>
        <v>0</v>
      </c>
      <c r="AR25" s="1030">
        <f t="shared" si="29"/>
        <v>0</v>
      </c>
      <c r="AS25" s="1032">
        <f t="shared" si="14"/>
        <v>0</v>
      </c>
      <c r="AT25" s="1033">
        <f t="shared" si="15"/>
        <v>0</v>
      </c>
      <c r="AU25" s="1033">
        <f t="shared" si="16"/>
        <v>0</v>
      </c>
      <c r="AV25" s="1033">
        <f t="shared" si="17"/>
        <v>0</v>
      </c>
      <c r="AW25" s="1033">
        <f t="shared" si="18"/>
        <v>0</v>
      </c>
      <c r="AX25" s="1033">
        <f t="shared" si="19"/>
        <v>0</v>
      </c>
      <c r="AY25" s="873"/>
      <c r="AZ25" s="1033">
        <f t="shared" si="20"/>
        <v>0</v>
      </c>
      <c r="BA25" s="1034">
        <f t="shared" si="21"/>
        <v>0</v>
      </c>
      <c r="BB25" s="1034">
        <f t="shared" si="22"/>
        <v>0</v>
      </c>
      <c r="BC25" s="1035">
        <f t="shared" si="23"/>
        <v>0</v>
      </c>
      <c r="BD25" s="1033">
        <f t="shared" si="24"/>
        <v>0</v>
      </c>
      <c r="BE25" s="873"/>
      <c r="BF25" s="873"/>
      <c r="BG25" s="1036"/>
      <c r="BH25" s="1037">
        <f t="shared" si="25"/>
        <v>0</v>
      </c>
      <c r="BI25" s="1037">
        <f t="shared" si="26"/>
        <v>0</v>
      </c>
      <c r="BJ25" s="1038"/>
      <c r="BK25" s="1037" t="str">
        <f t="shared" si="30"/>
        <v>NA</v>
      </c>
      <c r="BL25" s="1039">
        <f t="shared" si="31"/>
        <v>0</v>
      </c>
      <c r="BM25" s="1033">
        <f t="shared" si="32"/>
        <v>0</v>
      </c>
      <c r="BN25" s="1040">
        <f t="shared" si="33"/>
        <v>0</v>
      </c>
      <c r="BO25" s="1032">
        <f t="shared" si="34"/>
        <v>0</v>
      </c>
      <c r="CD25" s="210"/>
      <c r="CE25" s="965" t="s">
        <v>47</v>
      </c>
      <c r="CF25" s="210" t="s">
        <v>1439</v>
      </c>
      <c r="CG25" s="210"/>
      <c r="CH25" s="966"/>
      <c r="CI25" s="966"/>
      <c r="CJ25" s="967"/>
      <c r="CK25" s="213"/>
      <c r="CL25" s="214"/>
      <c r="CM25" s="215"/>
      <c r="CN25" s="215"/>
      <c r="CO25" s="218" t="s">
        <v>80</v>
      </c>
      <c r="CP25" s="209"/>
      <c r="CQ25" s="979"/>
      <c r="CR25" s="979"/>
    </row>
    <row r="26" spans="1:96">
      <c r="A26" s="1008"/>
      <c r="B26" s="1221">
        <f>'Rent Schedule'!A14</f>
        <v>0</v>
      </c>
      <c r="C26" s="1010" t="str">
        <f>IF(OR(B26="MR",B26&lt;=0,B26="EO"),"",VLOOKUP(AI26,'Income-Rent Tool HTC'!$D$28:$J$34,(Q26+2),FALSE))</f>
        <v/>
      </c>
      <c r="D26" s="1009">
        <f>'Rent Schedule'!B14</f>
        <v>0</v>
      </c>
      <c r="E26" s="1010" t="str">
        <f>IF(OR(D26="MR",D26&lt;=0,D26="EO"),"",VLOOKUP(AJ26,'Income-Rent Tool HOME'!$D$28:$J$35,(Q26+2),FALSE))</f>
        <v/>
      </c>
      <c r="F26" s="1009">
        <f>'Rent Schedule'!C14</f>
        <v>0</v>
      </c>
      <c r="G26" s="1010" t="str">
        <f>IF(OR(F26="MR",F26&lt;=0,F26="EO"),"",VLOOKUP(AK26,'Income-Rent Tool NHTF'!$D$28:$K$35,(Q26+2),FALSE))</f>
        <v/>
      </c>
      <c r="H26" s="1009">
        <f>'Rent Schedule'!D14</f>
        <v>0</v>
      </c>
      <c r="I26" s="1010" t="str">
        <f>IF(OR(H26="MR",H26&lt;=0,H26="EO"),"",VLOOKUP(AM26,'Income-Rent Tool NSP'!$D$28:$J$35,(Q26+2),FALSE))</f>
        <v/>
      </c>
      <c r="J26" s="1009">
        <f>'Rent Schedule'!E14</f>
        <v>0</v>
      </c>
      <c r="K26" s="1010" t="str">
        <f>IF(OR(J26="MR",J26&lt;=0,J26="EO"),"",VLOOKUP(AL26,'Income-Rent Tool MRB'!$D$28:$J$33,(Q26+2),FALSE))</f>
        <v/>
      </c>
      <c r="L26" s="1221">
        <f>'Rent Schedule'!F14</f>
        <v>0</v>
      </c>
      <c r="M26" s="1010" t="str">
        <f>IF(OR(L26="MR",L26&lt;=0,L26="EO"),"",VLOOKUP(AI26,'Income-Rent Tool HTC'!$D$28:$J$34,(Q26+2),FALSE))</f>
        <v/>
      </c>
      <c r="N26" s="1268">
        <f>'Exhibit 3 (Rent Schedule)'!G14</f>
        <v>0</v>
      </c>
      <c r="O26" s="1011"/>
      <c r="P26" s="1012">
        <f>'Rent Schedule'!H14</f>
        <v>0</v>
      </c>
      <c r="Q26" s="1012">
        <f>'Rent Schedule'!I14</f>
        <v>0</v>
      </c>
      <c r="R26" s="1012">
        <f>'Rent Schedule'!J14</f>
        <v>0</v>
      </c>
      <c r="S26" s="1283">
        <f>'Rent Schedule'!J18</f>
        <v>0</v>
      </c>
      <c r="T26" s="1013">
        <f t="shared" si="3"/>
        <v>0</v>
      </c>
      <c r="U26" s="1014">
        <f t="shared" si="27"/>
        <v>0</v>
      </c>
      <c r="V26" s="1015">
        <f t="shared" si="4"/>
        <v>0</v>
      </c>
      <c r="W26" s="1016">
        <f t="shared" si="5"/>
        <v>0</v>
      </c>
      <c r="X26" s="1017">
        <f>'Exhibit 3 (Rent Schedule)'!O14</f>
        <v>0</v>
      </c>
      <c r="Y26" s="1018">
        <f t="shared" si="6"/>
        <v>0</v>
      </c>
      <c r="Z26" s="1019" t="str">
        <f t="shared" si="7"/>
        <v/>
      </c>
      <c r="AA26" s="1020" t="str">
        <f t="shared" si="8"/>
        <v/>
      </c>
      <c r="AB26" s="1021" t="str">
        <f t="shared" si="9"/>
        <v/>
      </c>
      <c r="AC26" s="1022" t="str">
        <f t="shared" si="10"/>
        <v/>
      </c>
      <c r="AD26" s="1023"/>
      <c r="AE26" s="1024" t="e">
        <f t="shared" si="11"/>
        <v>#DIV/0!</v>
      </c>
      <c r="AF26" s="1022" t="str">
        <f t="shared" si="28"/>
        <v/>
      </c>
      <c r="AG26" s="1025"/>
      <c r="AH26" s="1026"/>
      <c r="AI26" s="1027" t="str">
        <f>IF(B26="tc20%",'Income-Rent Tool HTC'!$D$28, IF(B26="tc30%",'Income-Rent Tool HTC'!$D$29,IF(B26="tc40%",'Income-Rent Tool HTC'!$D$30,IF(B26="tc50%",'Income-Rent Tool HTC'!$D$31,IF(B26="tc60%",'Income-Rent Tool HTC'!$D$32,IF(B26="tc65%",'Income-Rent Tool HTC'!#REF!,IF(B26="tc70%",'Income-Rent Tool HTC'!$D$33,IF(B26="tc80%",'Income-Rent Tool HTC'!$D$34,""))))))))</f>
        <v/>
      </c>
      <c r="AJ26" s="1028" t="str">
        <f>IF(D26="30%/30%",'Income-Rent Tool HOME'!$D$29,IF(D26="40%/40%",'Income-Rent Tool HOME'!$D$30,IF(D26="LH/50%",'Income-Rent Tool HOME'!$D$32,IF(D26="LH/50% Match",'Income-Rent Tool HOME'!$D$32,IF(D26="HH/60%",'Income-Rent Tool HOME'!$D$31,IF(D26="HH/60% Match",'Income-Rent Tool HOME'!$D$31,IF(D26="HH/80%",'Income-Rent Tool HOME'!$D$35,IF(D26="HH/80% Match",'Income-Rent Tool HOME'!$D$35,""))))))))</f>
        <v/>
      </c>
      <c r="AK26" s="1028" t="str">
        <f>IF(F26="15%/15%",'Income-Rent Tool NHTF'!$D$29,IF(F26="30%/30%",'Income-Rent Tool NHTF'!$D$30,""))</f>
        <v/>
      </c>
      <c r="AL26" s="1028" t="str">
        <f>IF(J26="mrb20%",'Income-Rent Tool MRB'!$D$28,IF(J26="mrb30%",'Income-Rent Tool MRB'!$D$29,IF(J26="mrb40%",'Income-Rent Tool MRB'!$D$30,IF(J26="mrb50%",'Income-Rent Tool MRB'!$D$31,IF(J26="mrb60%",'Income-Rent Tool MRB'!$D$32,IF(J26="mrb70%",'Income-Rent Tool MRB'!#REF!,IF(J26="mrb80%",'Income-Rent Tool MRB'!$D$33,"")))))))</f>
        <v/>
      </c>
      <c r="AM26" s="1028" t="str">
        <f>IF(H26="30%/30%",'Income-Rent Tool NSP'!$D$29,IF(H26="40%/40%",'Income-Rent Tool NSP'!$D$30,IF(H26="lh/50%",'Income-Rent Tool NSP'!$D$31,IF(H26="hh/60%",'Income-Rent Tool NSP'!$D$32,IF(H26="hh/80%",'Income-Rent Tool NSP'!$D$35,"")))))</f>
        <v/>
      </c>
      <c r="AN26" s="1027" t="str">
        <f>IF(L26="tc20%",'Income-Rent Tool HTC'!$D$28, IF(L26="tc30%",'Income-Rent Tool HTC'!$D$29,IF(L26="tc40%",'Income-Rent Tool HTC'!$D$30,IF(L26="tc50%",'Income-Rent Tool HTC'!$D$31,IF(L26="tc60%",'Income-Rent Tool HTC'!$D$32,IF(L26="tc65%",'Income-Rent Tool HTC'!#REF!,IF(L26="tc70%",'Income-Rent Tool HTC'!$D$33,IF(M26="tc80%",'Income-Rent Tool HTC'!$D$34,""))))))))</f>
        <v/>
      </c>
      <c r="AO26" s="1029"/>
      <c r="AP26" s="1030" t="e">
        <f t="shared" si="12"/>
        <v>#VALUE!</v>
      </c>
      <c r="AQ26" s="1031">
        <f t="shared" si="13"/>
        <v>0</v>
      </c>
      <c r="AR26" s="1030">
        <f t="shared" si="29"/>
        <v>0</v>
      </c>
      <c r="AS26" s="1032">
        <f t="shared" si="14"/>
        <v>0</v>
      </c>
      <c r="AT26" s="1033">
        <f t="shared" si="15"/>
        <v>0</v>
      </c>
      <c r="AU26" s="1033">
        <f t="shared" si="16"/>
        <v>0</v>
      </c>
      <c r="AV26" s="1033">
        <f t="shared" si="17"/>
        <v>0</v>
      </c>
      <c r="AW26" s="1033">
        <f t="shared" si="18"/>
        <v>0</v>
      </c>
      <c r="AX26" s="1033">
        <f t="shared" si="19"/>
        <v>0</v>
      </c>
      <c r="AY26" s="873"/>
      <c r="AZ26" s="1033">
        <f t="shared" si="20"/>
        <v>0</v>
      </c>
      <c r="BA26" s="1034">
        <f t="shared" si="21"/>
        <v>0</v>
      </c>
      <c r="BB26" s="1034">
        <f t="shared" si="22"/>
        <v>0</v>
      </c>
      <c r="BC26" s="1035">
        <f t="shared" si="23"/>
        <v>0</v>
      </c>
      <c r="BD26" s="1033">
        <f t="shared" si="24"/>
        <v>0</v>
      </c>
      <c r="BE26" s="873"/>
      <c r="BF26" s="873"/>
      <c r="BG26" s="1036"/>
      <c r="BH26" s="1037">
        <f t="shared" si="25"/>
        <v>0</v>
      </c>
      <c r="BI26" s="1037">
        <f t="shared" si="26"/>
        <v>0</v>
      </c>
      <c r="BJ26" s="1038"/>
      <c r="BK26" s="1037" t="str">
        <f t="shared" si="30"/>
        <v>NA</v>
      </c>
      <c r="BL26" s="1039">
        <f t="shared" si="31"/>
        <v>0</v>
      </c>
      <c r="BM26" s="1033">
        <f t="shared" si="32"/>
        <v>0</v>
      </c>
      <c r="BN26" s="1040">
        <f t="shared" si="33"/>
        <v>0</v>
      </c>
      <c r="BO26" s="1032">
        <f t="shared" si="34"/>
        <v>0</v>
      </c>
      <c r="CD26" s="210"/>
      <c r="CE26" s="965" t="s">
        <v>50</v>
      </c>
      <c r="CF26" s="210" t="s">
        <v>1441</v>
      </c>
      <c r="CG26" s="210" t="s">
        <v>1440</v>
      </c>
      <c r="CH26" s="211"/>
      <c r="CI26" s="211"/>
      <c r="CJ26" s="967"/>
      <c r="CK26" s="213"/>
      <c r="CL26" s="214"/>
      <c r="CM26" s="215"/>
      <c r="CN26" s="215"/>
      <c r="CO26" s="218" t="s">
        <v>82</v>
      </c>
      <c r="CP26" s="209"/>
      <c r="CQ26" s="979"/>
      <c r="CR26" s="979"/>
    </row>
    <row r="27" spans="1:96">
      <c r="A27" s="1008"/>
      <c r="B27" s="1221">
        <f>'Rent Schedule'!A15</f>
        <v>0</v>
      </c>
      <c r="C27" s="1010" t="str">
        <f>IF(OR(B27="MR",B27&lt;=0,B27="EO"),"",VLOOKUP(AI27,'Income-Rent Tool HTC'!$D$28:$J$34,(Q27+2),FALSE))</f>
        <v/>
      </c>
      <c r="D27" s="1009">
        <f>'Rent Schedule'!B15</f>
        <v>0</v>
      </c>
      <c r="E27" s="1010" t="str">
        <f>IF(OR(D27="MR",D27&lt;=0,D27="EO"),"",VLOOKUP(AJ27,'Income-Rent Tool HOME'!$D$28:$J$35,(Q27+2),FALSE))</f>
        <v/>
      </c>
      <c r="F27" s="1009">
        <f>'Rent Schedule'!C15</f>
        <v>0</v>
      </c>
      <c r="G27" s="1010" t="str">
        <f>IF(OR(F27="MR",F27&lt;=0,F27="EO"),"",VLOOKUP(AK27,'Income-Rent Tool NHTF'!$D$28:$K$35,(Q27+2),FALSE))</f>
        <v/>
      </c>
      <c r="H27" s="1009">
        <f>'Rent Schedule'!D15</f>
        <v>0</v>
      </c>
      <c r="I27" s="1010" t="str">
        <f>IF(OR(H27="MR",H27&lt;=0,H27="EO"),"",VLOOKUP(AM27,'Income-Rent Tool NSP'!$D$28:$J$35,(Q27+2),FALSE))</f>
        <v/>
      </c>
      <c r="J27" s="1009">
        <f>'Rent Schedule'!E15</f>
        <v>0</v>
      </c>
      <c r="K27" s="1010" t="str">
        <f>IF(OR(J27="MR",J27&lt;=0,J27="EO"),"",VLOOKUP(AL27,'Income-Rent Tool MRB'!$D$28:$J$33,(Q27+2),FALSE))</f>
        <v/>
      </c>
      <c r="L27" s="1221">
        <f>'Rent Schedule'!F15</f>
        <v>0</v>
      </c>
      <c r="M27" s="1010" t="str">
        <f>IF(OR(L27="MR",L27&lt;=0,L27="EO"),"",VLOOKUP(AI27,'Income-Rent Tool HTC'!$D$28:$J$34,(Q27+2),FALSE))</f>
        <v/>
      </c>
      <c r="N27" s="1268">
        <f>'Exhibit 3 (Rent Schedule)'!G15</f>
        <v>0</v>
      </c>
      <c r="O27" s="1011"/>
      <c r="P27" s="1012">
        <f>'Rent Schedule'!H15</f>
        <v>0</v>
      </c>
      <c r="Q27" s="1012">
        <f>'Rent Schedule'!I15</f>
        <v>0</v>
      </c>
      <c r="R27" s="1012">
        <f>'Rent Schedule'!J15</f>
        <v>0</v>
      </c>
      <c r="S27" s="1282">
        <f>'Rent Schedule'!J19</f>
        <v>0</v>
      </c>
      <c r="T27" s="1013">
        <f t="shared" si="3"/>
        <v>0</v>
      </c>
      <c r="U27" s="1014">
        <f t="shared" si="27"/>
        <v>0</v>
      </c>
      <c r="V27" s="1015">
        <f t="shared" si="4"/>
        <v>0</v>
      </c>
      <c r="W27" s="1016">
        <f t="shared" si="5"/>
        <v>0</v>
      </c>
      <c r="X27" s="1017">
        <f>'Exhibit 3 (Rent Schedule)'!O15</f>
        <v>0</v>
      </c>
      <c r="Y27" s="1041">
        <f t="shared" si="6"/>
        <v>0</v>
      </c>
      <c r="Z27" s="1019" t="str">
        <f t="shared" si="7"/>
        <v/>
      </c>
      <c r="AA27" s="1020" t="str">
        <f t="shared" si="8"/>
        <v/>
      </c>
      <c r="AB27" s="1021" t="str">
        <f t="shared" si="9"/>
        <v/>
      </c>
      <c r="AC27" s="1022" t="str">
        <f t="shared" si="10"/>
        <v/>
      </c>
      <c r="AD27" s="1023"/>
      <c r="AE27" s="1024" t="e">
        <f t="shared" si="11"/>
        <v>#DIV/0!</v>
      </c>
      <c r="AF27" s="1022" t="str">
        <f t="shared" si="28"/>
        <v/>
      </c>
      <c r="AG27" s="1025"/>
      <c r="AH27" s="1026"/>
      <c r="AI27" s="1027" t="str">
        <f>IF(B27="tc20%",'Income-Rent Tool HTC'!$D$28, IF(B27="tc30%",'Income-Rent Tool HTC'!$D$29,IF(B27="tc40%",'Income-Rent Tool HTC'!$D$30,IF(B27="tc50%",'Income-Rent Tool HTC'!$D$31,IF(B27="tc60%",'Income-Rent Tool HTC'!$D$32,IF(B27="tc65%",'Income-Rent Tool HTC'!#REF!,IF(B27="tc70%",'Income-Rent Tool HTC'!$D$33,IF(B27="tc80%",'Income-Rent Tool HTC'!$D$34,""))))))))</f>
        <v/>
      </c>
      <c r="AJ27" s="1028" t="str">
        <f>IF(D27="30%/30%",'Income-Rent Tool HOME'!$D$29,IF(D27="40%/40%",'Income-Rent Tool HOME'!$D$30,IF(D27="LH/50%",'Income-Rent Tool HOME'!$D$32,IF(D27="LH/50% Match",'Income-Rent Tool HOME'!$D$32,IF(D27="HH/60%",'Income-Rent Tool HOME'!$D$31,IF(D27="HH/60% Match",'Income-Rent Tool HOME'!$D$31,IF(D27="HH/80%",'Income-Rent Tool HOME'!$D$35,IF(D27="HH/80% Match",'Income-Rent Tool HOME'!$D$35,""))))))))</f>
        <v/>
      </c>
      <c r="AK27" s="1028" t="str">
        <f>IF(F27="15%/15%",'Income-Rent Tool NHTF'!$D$29,IF(F27="30%/30%",'Income-Rent Tool NHTF'!$D$30,""))</f>
        <v/>
      </c>
      <c r="AL27" s="1028" t="str">
        <f>IF(J27="mrb20%",'Income-Rent Tool MRB'!$D$28,IF(J27="mrb30%",'Income-Rent Tool MRB'!$D$29,IF(J27="mrb40%",'Income-Rent Tool MRB'!$D$30,IF(J27="mrb50%",'Income-Rent Tool MRB'!$D$31,IF(J27="mrb60%",'Income-Rent Tool MRB'!$D$32,IF(J27="mrb70%",'Income-Rent Tool MRB'!#REF!,IF(J27="mrb80%",'Income-Rent Tool MRB'!$D$33,"")))))))</f>
        <v/>
      </c>
      <c r="AM27" s="1028" t="str">
        <f>IF(H27="30%/30%",'Income-Rent Tool NSP'!$D$29,IF(H27="40%/40%",'Income-Rent Tool NSP'!$D$30,IF(H27="lh/50%",'Income-Rent Tool NSP'!$D$31,IF(H27="hh/60%",'Income-Rent Tool NSP'!$D$32,IF(H27="hh/80%",'Income-Rent Tool NSP'!$D$35,"")))))</f>
        <v/>
      </c>
      <c r="AN27" s="1027" t="str">
        <f>IF(L27="tc20%",'Income-Rent Tool HTC'!$D$28, IF(L27="tc30%",'Income-Rent Tool HTC'!$D$29,IF(L27="tc40%",'Income-Rent Tool HTC'!$D$30,IF(L27="tc50%",'Income-Rent Tool HTC'!$D$31,IF(L27="tc60%",'Income-Rent Tool HTC'!$D$32,IF(L27="tc65%",'Income-Rent Tool HTC'!#REF!,IF(L27="tc70%",'Income-Rent Tool HTC'!$D$33,IF(M27="tc80%",'Income-Rent Tool HTC'!$D$34,""))))))))</f>
        <v/>
      </c>
      <c r="AO27" s="1029"/>
      <c r="AP27" s="1030" t="e">
        <f t="shared" si="12"/>
        <v>#VALUE!</v>
      </c>
      <c r="AQ27" s="1031">
        <f t="shared" si="13"/>
        <v>0</v>
      </c>
      <c r="AR27" s="1030">
        <f t="shared" si="29"/>
        <v>0</v>
      </c>
      <c r="AS27" s="1032">
        <f t="shared" si="14"/>
        <v>0</v>
      </c>
      <c r="AT27" s="1033">
        <f t="shared" si="15"/>
        <v>0</v>
      </c>
      <c r="AU27" s="1033">
        <f t="shared" si="16"/>
        <v>0</v>
      </c>
      <c r="AV27" s="1033">
        <f t="shared" si="17"/>
        <v>0</v>
      </c>
      <c r="AW27" s="1033">
        <f t="shared" si="18"/>
        <v>0</v>
      </c>
      <c r="AX27" s="1033">
        <f t="shared" si="19"/>
        <v>0</v>
      </c>
      <c r="AY27" s="873"/>
      <c r="AZ27" s="1033">
        <f t="shared" si="20"/>
        <v>0</v>
      </c>
      <c r="BA27" s="1034">
        <f t="shared" si="21"/>
        <v>0</v>
      </c>
      <c r="BB27" s="1034">
        <f t="shared" si="22"/>
        <v>0</v>
      </c>
      <c r="BC27" s="1035">
        <f t="shared" si="23"/>
        <v>0</v>
      </c>
      <c r="BD27" s="1033">
        <f t="shared" si="24"/>
        <v>0</v>
      </c>
      <c r="BE27" s="873"/>
      <c r="BF27" s="873"/>
      <c r="BG27" s="1036"/>
      <c r="BH27" s="1037">
        <f t="shared" si="25"/>
        <v>0</v>
      </c>
      <c r="BI27" s="1037">
        <f t="shared" si="26"/>
        <v>0</v>
      </c>
      <c r="BJ27" s="1038"/>
      <c r="BK27" s="1037" t="str">
        <f t="shared" si="30"/>
        <v>NA</v>
      </c>
      <c r="BL27" s="1039">
        <f t="shared" si="31"/>
        <v>0</v>
      </c>
      <c r="BM27" s="1033">
        <f t="shared" si="32"/>
        <v>0</v>
      </c>
      <c r="BN27" s="1040">
        <f t="shared" si="33"/>
        <v>0</v>
      </c>
      <c r="BO27" s="1032">
        <f t="shared" si="34"/>
        <v>0</v>
      </c>
      <c r="CD27" s="210"/>
      <c r="CE27" s="965" t="s">
        <v>51</v>
      </c>
      <c r="CF27" s="209"/>
      <c r="CG27" s="210"/>
      <c r="CH27" s="211"/>
      <c r="CI27" s="211"/>
      <c r="CJ27" s="967"/>
      <c r="CK27" s="213"/>
      <c r="CL27" s="214"/>
      <c r="CM27" s="215"/>
      <c r="CN27" s="215"/>
      <c r="CO27" s="218" t="s">
        <v>96</v>
      </c>
      <c r="CP27" s="209"/>
      <c r="CQ27" s="979"/>
      <c r="CR27" s="979"/>
    </row>
    <row r="28" spans="1:96">
      <c r="A28" s="1008"/>
      <c r="B28" s="1221">
        <f>'Rent Schedule'!A16</f>
        <v>0</v>
      </c>
      <c r="C28" s="1010" t="str">
        <f>IF(OR(B28="MR",B28&lt;=0,B28="EO"),"",VLOOKUP(AI28,'Income-Rent Tool HTC'!$D$28:$J$34,(Q28+2),FALSE))</f>
        <v/>
      </c>
      <c r="D28" s="1009">
        <f>'Rent Schedule'!B16</f>
        <v>0</v>
      </c>
      <c r="E28" s="1010" t="str">
        <f>IF(OR(D28="MR",D28&lt;=0,D28="EO"),"",VLOOKUP(AJ28,'Income-Rent Tool HOME'!$D$28:$J$35,(Q28+2),FALSE))</f>
        <v/>
      </c>
      <c r="F28" s="1009">
        <f>'Rent Schedule'!C16</f>
        <v>0</v>
      </c>
      <c r="G28" s="1010" t="str">
        <f>IF(OR(F28="MR",F28&lt;=0,F28="EO"),"",VLOOKUP(AK28,'Income-Rent Tool NHTF'!$D$28:$K$35,(Q28+2),FALSE))</f>
        <v/>
      </c>
      <c r="H28" s="1009">
        <f>'Rent Schedule'!D16</f>
        <v>0</v>
      </c>
      <c r="I28" s="1010" t="str">
        <f>IF(OR(H28="MR",H28&lt;=0,H28="EO"),"",VLOOKUP(AM28,'Income-Rent Tool NSP'!$D$28:$J$35,(Q28+2),FALSE))</f>
        <v/>
      </c>
      <c r="J28" s="1009">
        <f>'Rent Schedule'!E16</f>
        <v>0</v>
      </c>
      <c r="K28" s="1010" t="str">
        <f>IF(OR(J28="MR",J28&lt;=0,J28="EO"),"",VLOOKUP(AL28,'Income-Rent Tool MRB'!$D$28:$J$33,(Q28+2),FALSE))</f>
        <v/>
      </c>
      <c r="L28" s="1221">
        <f>'Rent Schedule'!F16</f>
        <v>0</v>
      </c>
      <c r="M28" s="1010" t="str">
        <f>IF(OR(L28="MR",L28&lt;=0,L28="EO"),"",VLOOKUP(AI28,'Income-Rent Tool HTC'!$D$28:$J$34,(Q28+2),FALSE))</f>
        <v/>
      </c>
      <c r="N28" s="1268">
        <f>'Exhibit 3 (Rent Schedule)'!G16</f>
        <v>0</v>
      </c>
      <c r="O28" s="1011"/>
      <c r="P28" s="1012">
        <f>'Rent Schedule'!H16</f>
        <v>0</v>
      </c>
      <c r="Q28" s="1012">
        <f>'Rent Schedule'!I16</f>
        <v>0</v>
      </c>
      <c r="R28" s="1012">
        <f>'Rent Schedule'!J16</f>
        <v>0</v>
      </c>
      <c r="S28" s="1282">
        <f>'Rent Schedule'!J20</f>
        <v>0</v>
      </c>
      <c r="T28" s="1013">
        <f t="shared" si="3"/>
        <v>0</v>
      </c>
      <c r="U28" s="1014">
        <f t="shared" si="27"/>
        <v>0</v>
      </c>
      <c r="V28" s="1015">
        <f t="shared" si="4"/>
        <v>0</v>
      </c>
      <c r="W28" s="1016">
        <f t="shared" si="5"/>
        <v>0</v>
      </c>
      <c r="X28" s="1017">
        <f>'Exhibit 3 (Rent Schedule)'!O16</f>
        <v>0</v>
      </c>
      <c r="Y28" s="1041">
        <f t="shared" si="6"/>
        <v>0</v>
      </c>
      <c r="Z28" s="1019" t="str">
        <f t="shared" si="7"/>
        <v/>
      </c>
      <c r="AA28" s="1020" t="str">
        <f t="shared" si="8"/>
        <v/>
      </c>
      <c r="AB28" s="1021" t="str">
        <f t="shared" si="9"/>
        <v/>
      </c>
      <c r="AC28" s="1022" t="str">
        <f t="shared" si="10"/>
        <v/>
      </c>
      <c r="AD28" s="1023"/>
      <c r="AE28" s="1024" t="e">
        <f t="shared" si="11"/>
        <v>#DIV/0!</v>
      </c>
      <c r="AF28" s="1022" t="str">
        <f t="shared" si="28"/>
        <v/>
      </c>
      <c r="AG28" s="1025"/>
      <c r="AH28" s="1026"/>
      <c r="AI28" s="1027" t="str">
        <f>IF(B28="tc20%",'Income-Rent Tool HTC'!$D$28, IF(B28="tc30%",'Income-Rent Tool HTC'!$D$29,IF(B28="tc40%",'Income-Rent Tool HTC'!$D$30,IF(B28="tc50%",'Income-Rent Tool HTC'!$D$31,IF(B28="tc60%",'Income-Rent Tool HTC'!$D$32,IF(B28="tc65%",'Income-Rent Tool HTC'!#REF!,IF(B28="tc70%",'Income-Rent Tool HTC'!$D$33,IF(B28="tc80%",'Income-Rent Tool HTC'!$D$34,""))))))))</f>
        <v/>
      </c>
      <c r="AJ28" s="1028" t="str">
        <f>IF(D28="30%/30%",'Income-Rent Tool HOME'!$D$29,IF(D28="40%/40%",'Income-Rent Tool HOME'!$D$30,IF(D28="LH/50%",'Income-Rent Tool HOME'!$D$32,IF(D28="LH/50% Match",'Income-Rent Tool HOME'!$D$32,IF(D28="HH/60%",'Income-Rent Tool HOME'!$D$31,IF(D28="HH/60% Match",'Income-Rent Tool HOME'!$D$31,IF(D28="HH/80%",'Income-Rent Tool HOME'!$D$35,IF(D28="HH/80% Match",'Income-Rent Tool HOME'!$D$35,""))))))))</f>
        <v/>
      </c>
      <c r="AK28" s="1028" t="str">
        <f>IF(F28="15%/15%",'Income-Rent Tool NHTF'!$D$29,IF(F28="30%/30%",'Income-Rent Tool NHTF'!$D$30,""))</f>
        <v/>
      </c>
      <c r="AL28" s="1028" t="str">
        <f>IF(J28="mrb20%",'Income-Rent Tool MRB'!$D$28,IF(J28="mrb30%",'Income-Rent Tool MRB'!$D$29,IF(J28="mrb40%",'Income-Rent Tool MRB'!$D$30,IF(J28="mrb50%",'Income-Rent Tool MRB'!$D$31,IF(J28="mrb60%",'Income-Rent Tool MRB'!$D$32,IF(J28="mrb70%",'Income-Rent Tool MRB'!#REF!,IF(J28="mrb80%",'Income-Rent Tool MRB'!$D$33,"")))))))</f>
        <v/>
      </c>
      <c r="AM28" s="1028" t="str">
        <f>IF(H28="30%/30%",'Income-Rent Tool NSP'!$D$29,IF(H28="40%/40%",'Income-Rent Tool NSP'!$D$30,IF(H28="lh/50%",'Income-Rent Tool NSP'!$D$31,IF(H28="hh/60%",'Income-Rent Tool NSP'!$D$32,IF(H28="hh/80%",'Income-Rent Tool NSP'!$D$35,"")))))</f>
        <v/>
      </c>
      <c r="AN28" s="1027" t="str">
        <f>IF(L28="tc20%",'Income-Rent Tool HTC'!$D$28, IF(L28="tc30%",'Income-Rent Tool HTC'!$D$29,IF(L28="tc40%",'Income-Rent Tool HTC'!$D$30,IF(L28="tc50%",'Income-Rent Tool HTC'!$D$31,IF(L28="tc60%",'Income-Rent Tool HTC'!$D$32,IF(L28="tc65%",'Income-Rent Tool HTC'!#REF!,IF(L28="tc70%",'Income-Rent Tool HTC'!$D$33,IF(M28="tc80%",'Income-Rent Tool HTC'!$D$34,""))))))))</f>
        <v/>
      </c>
      <c r="AO28" s="1029"/>
      <c r="AP28" s="1030" t="e">
        <f t="shared" si="12"/>
        <v>#VALUE!</v>
      </c>
      <c r="AQ28" s="1031">
        <f t="shared" si="13"/>
        <v>0</v>
      </c>
      <c r="AR28" s="1030">
        <f t="shared" si="29"/>
        <v>0</v>
      </c>
      <c r="AS28" s="1032">
        <f t="shared" si="14"/>
        <v>0</v>
      </c>
      <c r="AT28" s="1033">
        <f t="shared" si="15"/>
        <v>0</v>
      </c>
      <c r="AU28" s="1033">
        <f t="shared" si="16"/>
        <v>0</v>
      </c>
      <c r="AV28" s="1033">
        <f t="shared" si="17"/>
        <v>0</v>
      </c>
      <c r="AW28" s="1033">
        <f t="shared" si="18"/>
        <v>0</v>
      </c>
      <c r="AX28" s="1033">
        <f t="shared" si="19"/>
        <v>0</v>
      </c>
      <c r="AY28" s="873"/>
      <c r="AZ28" s="1033">
        <f t="shared" si="20"/>
        <v>0</v>
      </c>
      <c r="BA28" s="1034">
        <f t="shared" si="21"/>
        <v>0</v>
      </c>
      <c r="BB28" s="1034">
        <f t="shared" si="22"/>
        <v>0</v>
      </c>
      <c r="BC28" s="1035">
        <f t="shared" si="23"/>
        <v>0</v>
      </c>
      <c r="BD28" s="1033">
        <f t="shared" si="24"/>
        <v>0</v>
      </c>
      <c r="BE28" s="873"/>
      <c r="BF28" s="873"/>
      <c r="BG28" s="1036"/>
      <c r="BH28" s="1037">
        <f t="shared" si="25"/>
        <v>0</v>
      </c>
      <c r="BI28" s="1037">
        <f t="shared" si="26"/>
        <v>0</v>
      </c>
      <c r="BJ28" s="1038"/>
      <c r="BK28" s="1037" t="str">
        <f t="shared" si="30"/>
        <v>NA</v>
      </c>
      <c r="BL28" s="1039">
        <f t="shared" si="31"/>
        <v>0</v>
      </c>
      <c r="BM28" s="1033">
        <f t="shared" si="32"/>
        <v>0</v>
      </c>
      <c r="BN28" s="1040">
        <f t="shared" si="33"/>
        <v>0</v>
      </c>
      <c r="BO28" s="1032">
        <f t="shared" si="34"/>
        <v>0</v>
      </c>
      <c r="CD28" s="210"/>
      <c r="CE28" s="965" t="s">
        <v>54</v>
      </c>
      <c r="CF28" s="209"/>
      <c r="CG28" s="210"/>
      <c r="CH28" s="966"/>
      <c r="CI28" s="966"/>
      <c r="CJ28" s="967"/>
      <c r="CK28" s="213"/>
      <c r="CL28" s="214"/>
      <c r="CM28" s="215"/>
      <c r="CN28" s="215"/>
      <c r="CO28" s="218" t="s">
        <v>101</v>
      </c>
      <c r="CP28" s="209"/>
      <c r="CQ28" s="979"/>
      <c r="CR28" s="979"/>
    </row>
    <row r="29" spans="1:96">
      <c r="A29" s="1220"/>
      <c r="B29" s="1221">
        <f>'Rent Schedule'!A17</f>
        <v>0</v>
      </c>
      <c r="C29" s="1010" t="str">
        <f>IF(OR(B29="MR",B29&lt;=0,B29="EO"),"",VLOOKUP(AI29,'Income-Rent Tool HTC'!$D$28:$J$34,(Q29+2),FALSE))</f>
        <v/>
      </c>
      <c r="D29" s="1009">
        <f>'Rent Schedule'!B17</f>
        <v>0</v>
      </c>
      <c r="E29" s="1010" t="str">
        <f>IF(OR(D29="MR",D29&lt;=0,D29="EO"),"",VLOOKUP(AJ29,'Income-Rent Tool HOME'!$D$28:$J$35,(Q29+2),FALSE))</f>
        <v/>
      </c>
      <c r="F29" s="1009">
        <f>'Rent Schedule'!C17</f>
        <v>0</v>
      </c>
      <c r="G29" s="1010" t="str">
        <f>IF(OR(F29="MR",F29&lt;=0,F29="EO"),"",VLOOKUP(AK29,'Income-Rent Tool NHTF'!$D$28:$K$35,(Q29+2),FALSE))</f>
        <v/>
      </c>
      <c r="H29" s="1009">
        <f>'Rent Schedule'!D17</f>
        <v>0</v>
      </c>
      <c r="I29" s="1010" t="str">
        <f>IF(OR(H29="MR",H29&lt;=0,H29="EO"),"",VLOOKUP(AM29,'Income-Rent Tool NSP'!$D$28:$J$35,(Q29+2),FALSE))</f>
        <v/>
      </c>
      <c r="J29" s="1009">
        <f>'Rent Schedule'!E17</f>
        <v>0</v>
      </c>
      <c r="K29" s="1010" t="str">
        <f>IF(OR(J29="MR",J29&lt;=0,J29="EO"),"",VLOOKUP(AL29,'Income-Rent Tool MRB'!$D$28:$J$33,(Q29+2),FALSE))</f>
        <v/>
      </c>
      <c r="L29" s="1221">
        <f>'Rent Schedule'!F17</f>
        <v>0</v>
      </c>
      <c r="M29" s="1010" t="str">
        <f>IF(OR(L29="MR",L29&lt;=0,L29="EO"),"",VLOOKUP(AI29,'Income-Rent Tool HTC'!$D$28:$J$34,(Q29+2),FALSE))</f>
        <v/>
      </c>
      <c r="N29" s="1268">
        <f>'Exhibit 3 (Rent Schedule)'!G17</f>
        <v>0</v>
      </c>
      <c r="O29" s="1011"/>
      <c r="P29" s="1012">
        <f>'Rent Schedule'!H17</f>
        <v>0</v>
      </c>
      <c r="Q29" s="1012">
        <f>'Rent Schedule'!I17</f>
        <v>0</v>
      </c>
      <c r="R29" s="1012">
        <f>'Rent Schedule'!J17</f>
        <v>0</v>
      </c>
      <c r="S29" s="1282">
        <f>'Rent Schedule'!J21</f>
        <v>0</v>
      </c>
      <c r="T29" s="1013">
        <f t="shared" si="3"/>
        <v>0</v>
      </c>
      <c r="U29" s="1014">
        <f t="shared" si="27"/>
        <v>0</v>
      </c>
      <c r="V29" s="1015">
        <f t="shared" si="4"/>
        <v>0</v>
      </c>
      <c r="W29" s="1016">
        <f t="shared" si="5"/>
        <v>0</v>
      </c>
      <c r="X29" s="1017">
        <f>'Exhibit 3 (Rent Schedule)'!O17</f>
        <v>0</v>
      </c>
      <c r="Y29" s="1041">
        <f t="shared" si="6"/>
        <v>0</v>
      </c>
      <c r="Z29" s="1019" t="str">
        <f t="shared" si="7"/>
        <v/>
      </c>
      <c r="AA29" s="1020" t="str">
        <f t="shared" si="8"/>
        <v/>
      </c>
      <c r="AB29" s="1021" t="str">
        <f t="shared" si="9"/>
        <v/>
      </c>
      <c r="AC29" s="1022" t="str">
        <f t="shared" si="10"/>
        <v/>
      </c>
      <c r="AD29" s="1023"/>
      <c r="AE29" s="1024" t="e">
        <f t="shared" si="11"/>
        <v>#DIV/0!</v>
      </c>
      <c r="AF29" s="1022" t="str">
        <f t="shared" si="28"/>
        <v/>
      </c>
      <c r="AG29" s="1025"/>
      <c r="AH29" s="1026"/>
      <c r="AI29" s="1027" t="str">
        <f>IF(B29="tc20%",'Income-Rent Tool HTC'!$D$28, IF(B29="tc30%",'Income-Rent Tool HTC'!$D$29,IF(B29="tc40%",'Income-Rent Tool HTC'!$D$30,IF(B29="tc50%",'Income-Rent Tool HTC'!$D$31,IF(B29="tc60%",'Income-Rent Tool HTC'!$D$32,IF(B29="tc65%",'Income-Rent Tool HTC'!#REF!,IF(B29="tc70%",'Income-Rent Tool HTC'!$D$33,IF(B29="tc80%",'Income-Rent Tool HTC'!$D$34,""))))))))</f>
        <v/>
      </c>
      <c r="AJ29" s="1028" t="str">
        <f>IF(D29="30%/30%",'Income-Rent Tool HOME'!$D$29,IF(D29="40%/40%",'Income-Rent Tool HOME'!$D$30,IF(D29="LH/50%",'Income-Rent Tool HOME'!$D$32,IF(D29="LH/50% Match",'Income-Rent Tool HOME'!$D$32,IF(D29="HH/60%",'Income-Rent Tool HOME'!$D$31,IF(D29="HH/60% Match",'Income-Rent Tool HOME'!$D$31,IF(D29="HH/80%",'Income-Rent Tool HOME'!$D$35,IF(D29="HH/80% Match",'Income-Rent Tool HOME'!$D$35,""))))))))</f>
        <v/>
      </c>
      <c r="AK29" s="1028" t="str">
        <f>IF(F29="15%/15%",'Income-Rent Tool NHTF'!$D$29,IF(F29="30%/30%",'Income-Rent Tool NHTF'!$D$30,""))</f>
        <v/>
      </c>
      <c r="AL29" s="1028" t="str">
        <f>IF(J29="mrb20%",'Income-Rent Tool MRB'!$D$28,IF(J29="mrb30%",'Income-Rent Tool MRB'!$D$29,IF(J29="mrb40%",'Income-Rent Tool MRB'!$D$30,IF(J29="mrb50%",'Income-Rent Tool MRB'!$D$31,IF(J29="mrb60%",'Income-Rent Tool MRB'!$D$32,IF(J29="mrb70%",'Income-Rent Tool MRB'!#REF!,IF(J29="mrb80%",'Income-Rent Tool MRB'!$D$33,"")))))))</f>
        <v/>
      </c>
      <c r="AM29" s="1028" t="str">
        <f>IF(H29="30%/30%",'Income-Rent Tool NSP'!$D$29,IF(H29="40%/40%",'Income-Rent Tool NSP'!$D$30,IF(H29="lh/50%",'Income-Rent Tool NSP'!$D$31,IF(H29="hh/60%",'Income-Rent Tool NSP'!$D$32,IF(H29="hh/80%",'Income-Rent Tool NSP'!$D$35,"")))))</f>
        <v/>
      </c>
      <c r="AN29" s="1027" t="str">
        <f>IF(L29="tc20%",'Income-Rent Tool HTC'!$D$28, IF(L29="tc30%",'Income-Rent Tool HTC'!$D$29,IF(L29="tc40%",'Income-Rent Tool HTC'!$D$30,IF(L29="tc50%",'Income-Rent Tool HTC'!$D$31,IF(L29="tc60%",'Income-Rent Tool HTC'!$D$32,IF(L29="tc65%",'Income-Rent Tool HTC'!#REF!,IF(L29="tc70%",'Income-Rent Tool HTC'!$D$33,IF(M29="tc80%",'Income-Rent Tool HTC'!$D$34,""))))))))</f>
        <v/>
      </c>
      <c r="AO29" s="1029"/>
      <c r="AP29" s="1030" t="e">
        <f t="shared" si="12"/>
        <v>#VALUE!</v>
      </c>
      <c r="AQ29" s="1031">
        <f t="shared" si="13"/>
        <v>0</v>
      </c>
      <c r="AR29" s="1030">
        <f t="shared" si="29"/>
        <v>0</v>
      </c>
      <c r="AS29" s="1032">
        <f t="shared" si="14"/>
        <v>0</v>
      </c>
      <c r="AT29" s="1033">
        <f t="shared" si="15"/>
        <v>0</v>
      </c>
      <c r="AU29" s="1033">
        <f t="shared" si="16"/>
        <v>0</v>
      </c>
      <c r="AV29" s="1033">
        <f t="shared" si="17"/>
        <v>0</v>
      </c>
      <c r="AW29" s="1033">
        <f t="shared" si="18"/>
        <v>0</v>
      </c>
      <c r="AX29" s="1033">
        <f t="shared" si="19"/>
        <v>0</v>
      </c>
      <c r="AY29" s="873"/>
      <c r="AZ29" s="1033">
        <f t="shared" si="20"/>
        <v>0</v>
      </c>
      <c r="BA29" s="1034">
        <f t="shared" si="21"/>
        <v>0</v>
      </c>
      <c r="BB29" s="1034">
        <f t="shared" si="22"/>
        <v>0</v>
      </c>
      <c r="BC29" s="1035">
        <f t="shared" si="23"/>
        <v>0</v>
      </c>
      <c r="BD29" s="1033">
        <f t="shared" si="24"/>
        <v>0</v>
      </c>
      <c r="BE29" s="873"/>
      <c r="BF29" s="873"/>
      <c r="BG29" s="1036"/>
      <c r="BH29" s="1037">
        <f t="shared" si="25"/>
        <v>0</v>
      </c>
      <c r="BI29" s="1037">
        <f t="shared" si="26"/>
        <v>0</v>
      </c>
      <c r="BJ29" s="1038"/>
      <c r="BK29" s="1037" t="str">
        <f t="shared" si="30"/>
        <v>NA</v>
      </c>
      <c r="BL29" s="1039">
        <f t="shared" si="31"/>
        <v>0</v>
      </c>
      <c r="BM29" s="1033">
        <f t="shared" si="32"/>
        <v>0</v>
      </c>
      <c r="BN29" s="1040">
        <f t="shared" si="33"/>
        <v>0</v>
      </c>
      <c r="BO29" s="1032">
        <f t="shared" si="34"/>
        <v>0</v>
      </c>
      <c r="CD29" s="210"/>
      <c r="CE29" s="965" t="s">
        <v>56</v>
      </c>
      <c r="CF29" s="210"/>
      <c r="CG29" s="210"/>
      <c r="CH29" s="1042"/>
      <c r="CI29" s="1042"/>
      <c r="CJ29" s="967"/>
      <c r="CK29" s="213"/>
      <c r="CL29" s="214"/>
      <c r="CM29" s="215"/>
      <c r="CN29" s="215"/>
      <c r="CO29" s="218" t="s">
        <v>105</v>
      </c>
      <c r="CP29" s="209"/>
      <c r="CQ29" s="979"/>
      <c r="CR29" s="979"/>
    </row>
    <row r="30" spans="1:96">
      <c r="A30" s="1220"/>
      <c r="B30" s="1221">
        <f>'Rent Schedule'!A18</f>
        <v>0</v>
      </c>
      <c r="C30" s="1010" t="str">
        <f>IF(OR(B30="MR",B30&lt;=0,B30="EO"),"",VLOOKUP(AI30,'Income-Rent Tool HTC'!$D$28:$J$34,(Q30+2),FALSE))</f>
        <v/>
      </c>
      <c r="D30" s="1009">
        <f>'Rent Schedule'!B18</f>
        <v>0</v>
      </c>
      <c r="E30" s="1010" t="str">
        <f>IF(OR(D30="MR",D30&lt;=0,D30="EO"),"",VLOOKUP(AJ30,'Income-Rent Tool HOME'!$D$28:$J$35,(Q30+2),FALSE))</f>
        <v/>
      </c>
      <c r="F30" s="1009">
        <f>'Rent Schedule'!C18</f>
        <v>0</v>
      </c>
      <c r="G30" s="1010" t="str">
        <f>IF(OR(F30="MR",F30&lt;=0,F30="EO"),"",VLOOKUP(AK30,'Income-Rent Tool NHTF'!$D$28:$K$35,(Q30+2),FALSE))</f>
        <v/>
      </c>
      <c r="H30" s="1009">
        <f>'Rent Schedule'!D18</f>
        <v>0</v>
      </c>
      <c r="I30" s="1010" t="str">
        <f>IF(OR(H30="MR",H30&lt;=0,H30="EO"),"",VLOOKUP(AM30,'Income-Rent Tool NSP'!$D$28:$J$35,(Q30+2),FALSE))</f>
        <v/>
      </c>
      <c r="J30" s="1009">
        <f>'Rent Schedule'!E18</f>
        <v>0</v>
      </c>
      <c r="K30" s="1010" t="str">
        <f>IF(OR(J30="MR",J30&lt;=0,J30="EO"),"",VLOOKUP(AL30,'Income-Rent Tool MRB'!$D$28:$J$33,(Q30+2),FALSE))</f>
        <v/>
      </c>
      <c r="L30" s="1221">
        <f>'Rent Schedule'!F18</f>
        <v>0</v>
      </c>
      <c r="M30" s="1010" t="str">
        <f>IF(OR(L30="MR",L30&lt;=0,L30="EO"),"",VLOOKUP(AI30,'Income-Rent Tool HTC'!$D$28:$J$34,(Q30+2),FALSE))</f>
        <v/>
      </c>
      <c r="N30" s="1268">
        <f>'Exhibit 3 (Rent Schedule)'!G18</f>
        <v>0</v>
      </c>
      <c r="O30" s="1011"/>
      <c r="P30" s="1012">
        <f>'Rent Schedule'!H18</f>
        <v>0</v>
      </c>
      <c r="Q30" s="1012">
        <f>'Rent Schedule'!I18</f>
        <v>0</v>
      </c>
      <c r="R30" s="1012">
        <f>'Rent Schedule'!J18</f>
        <v>0</v>
      </c>
      <c r="S30" s="1282">
        <f>'Rent Schedule'!J22</f>
        <v>0</v>
      </c>
      <c r="T30" s="1013">
        <f t="shared" si="3"/>
        <v>0</v>
      </c>
      <c r="U30" s="1014">
        <f t="shared" si="27"/>
        <v>0</v>
      </c>
      <c r="V30" s="1015">
        <f t="shared" si="4"/>
        <v>0</v>
      </c>
      <c r="W30" s="1016">
        <f t="shared" si="5"/>
        <v>0</v>
      </c>
      <c r="X30" s="1017">
        <f>'Exhibit 3 (Rent Schedule)'!O18</f>
        <v>0</v>
      </c>
      <c r="Y30" s="1041">
        <f t="shared" si="6"/>
        <v>0</v>
      </c>
      <c r="Z30" s="1019" t="str">
        <f t="shared" si="7"/>
        <v/>
      </c>
      <c r="AA30" s="1020" t="str">
        <f t="shared" si="8"/>
        <v/>
      </c>
      <c r="AB30" s="1021" t="str">
        <f t="shared" si="9"/>
        <v/>
      </c>
      <c r="AC30" s="1022" t="str">
        <f t="shared" si="10"/>
        <v/>
      </c>
      <c r="AD30" s="1023"/>
      <c r="AE30" s="1024" t="e">
        <f t="shared" si="11"/>
        <v>#DIV/0!</v>
      </c>
      <c r="AF30" s="1022" t="str">
        <f t="shared" si="28"/>
        <v/>
      </c>
      <c r="AG30" s="1025"/>
      <c r="AH30" s="1026"/>
      <c r="AI30" s="1027" t="str">
        <f>IF(B30="tc20%",'Income-Rent Tool HTC'!$D$28, IF(B30="tc30%",'Income-Rent Tool HTC'!$D$29,IF(B30="tc40%",'Income-Rent Tool HTC'!$D$30,IF(B30="tc50%",'Income-Rent Tool HTC'!$D$31,IF(B30="tc60%",'Income-Rent Tool HTC'!$D$32,IF(B30="tc65%",'Income-Rent Tool HTC'!#REF!,IF(B30="tc70%",'Income-Rent Tool HTC'!$D$33,IF(B30="tc80%",'Income-Rent Tool HTC'!$D$34,""))))))))</f>
        <v/>
      </c>
      <c r="AJ30" s="1028" t="str">
        <f>IF(D30="30%/30%",'Income-Rent Tool HOME'!$D$29,IF(D30="40%/40%",'Income-Rent Tool HOME'!$D$30,IF(D30="LH/50%",'Income-Rent Tool HOME'!$D$32,IF(D30="LH/50% Match",'Income-Rent Tool HOME'!$D$32,IF(D30="HH/60%",'Income-Rent Tool HOME'!$D$31,IF(D30="HH/60% Match",'Income-Rent Tool HOME'!$D$31,IF(D30="HH/80%",'Income-Rent Tool HOME'!$D$35,IF(D30="HH/80% Match",'Income-Rent Tool HOME'!$D$35,""))))))))</f>
        <v/>
      </c>
      <c r="AK30" s="1028" t="str">
        <f>IF(F30="15%/15%",'Income-Rent Tool NHTF'!$D$29,IF(F30="30%/30%",'Income-Rent Tool NHTF'!$D$30,""))</f>
        <v/>
      </c>
      <c r="AL30" s="1028" t="str">
        <f>IF(J30="mrb20%",'Income-Rent Tool MRB'!$D$28,IF(J30="mrb30%",'Income-Rent Tool MRB'!$D$29,IF(J30="mrb40%",'Income-Rent Tool MRB'!$D$30,IF(J30="mrb50%",'Income-Rent Tool MRB'!$D$31,IF(J30="mrb60%",'Income-Rent Tool MRB'!$D$32,IF(J30="mrb70%",'Income-Rent Tool MRB'!#REF!,IF(J30="mrb80%",'Income-Rent Tool MRB'!$D$33,"")))))))</f>
        <v/>
      </c>
      <c r="AM30" s="1028" t="str">
        <f>IF(H30="30%/30%",'Income-Rent Tool NSP'!$D$29,IF(H30="40%/40%",'Income-Rent Tool NSP'!$D$30,IF(H30="lh/50%",'Income-Rent Tool NSP'!$D$31,IF(H30="hh/60%",'Income-Rent Tool NSP'!$D$32,IF(H30="hh/80%",'Income-Rent Tool NSP'!$D$35,"")))))</f>
        <v/>
      </c>
      <c r="AN30" s="1027" t="str">
        <f>IF(L30="tc20%",'Income-Rent Tool HTC'!$D$28, IF(L30="tc30%",'Income-Rent Tool HTC'!$D$29,IF(L30="tc40%",'Income-Rent Tool HTC'!$D$30,IF(L30="tc50%",'Income-Rent Tool HTC'!$D$31,IF(L30="tc60%",'Income-Rent Tool HTC'!$D$32,IF(L30="tc65%",'Income-Rent Tool HTC'!#REF!,IF(L30="tc70%",'Income-Rent Tool HTC'!$D$33,IF(M30="tc80%",'Income-Rent Tool HTC'!$D$34,""))))))))</f>
        <v/>
      </c>
      <c r="AO30" s="1029"/>
      <c r="AP30" s="1030" t="e">
        <f t="shared" si="12"/>
        <v>#VALUE!</v>
      </c>
      <c r="AQ30" s="1031">
        <f t="shared" si="13"/>
        <v>0</v>
      </c>
      <c r="AR30" s="1030">
        <f t="shared" si="29"/>
        <v>0</v>
      </c>
      <c r="AS30" s="1032">
        <f t="shared" si="14"/>
        <v>0</v>
      </c>
      <c r="AT30" s="1033">
        <f t="shared" si="15"/>
        <v>0</v>
      </c>
      <c r="AU30" s="1033">
        <f t="shared" si="16"/>
        <v>0</v>
      </c>
      <c r="AV30" s="1033">
        <f t="shared" si="17"/>
        <v>0</v>
      </c>
      <c r="AW30" s="1033">
        <f t="shared" si="18"/>
        <v>0</v>
      </c>
      <c r="AX30" s="1033">
        <f t="shared" si="19"/>
        <v>0</v>
      </c>
      <c r="AY30" s="873"/>
      <c r="AZ30" s="1033">
        <f t="shared" si="20"/>
        <v>0</v>
      </c>
      <c r="BA30" s="1034">
        <f t="shared" si="21"/>
        <v>0</v>
      </c>
      <c r="BB30" s="1034">
        <f t="shared" si="22"/>
        <v>0</v>
      </c>
      <c r="BC30" s="1035">
        <f t="shared" si="23"/>
        <v>0</v>
      </c>
      <c r="BD30" s="1033">
        <f t="shared" si="24"/>
        <v>0</v>
      </c>
      <c r="BE30" s="873"/>
      <c r="BF30" s="873"/>
      <c r="BG30" s="1036"/>
      <c r="BH30" s="1037">
        <f t="shared" si="25"/>
        <v>0</v>
      </c>
      <c r="BI30" s="1037">
        <f t="shared" si="26"/>
        <v>0</v>
      </c>
      <c r="BJ30" s="1038"/>
      <c r="BK30" s="1037" t="str">
        <f t="shared" si="30"/>
        <v>NA</v>
      </c>
      <c r="BL30" s="1039">
        <f t="shared" si="31"/>
        <v>0</v>
      </c>
      <c r="BM30" s="1033">
        <f t="shared" si="32"/>
        <v>0</v>
      </c>
      <c r="BN30" s="1040">
        <f t="shared" si="33"/>
        <v>0</v>
      </c>
      <c r="BO30" s="1032">
        <f t="shared" si="34"/>
        <v>0</v>
      </c>
      <c r="CD30" s="210"/>
      <c r="CE30" s="965" t="s">
        <v>61</v>
      </c>
      <c r="CF30" s="210"/>
      <c r="CG30" s="210"/>
      <c r="CH30" s="966"/>
      <c r="CI30" s="966"/>
      <c r="CJ30" s="967"/>
      <c r="CK30" s="213"/>
      <c r="CL30" s="214"/>
      <c r="CM30" s="215"/>
      <c r="CN30" s="215"/>
      <c r="CO30" s="218" t="s">
        <v>107</v>
      </c>
      <c r="CP30" s="209"/>
      <c r="CQ30" s="979"/>
      <c r="CR30" s="979"/>
    </row>
    <row r="31" spans="1:96">
      <c r="A31" s="1220"/>
      <c r="B31" s="1221">
        <f>'Rent Schedule'!A19</f>
        <v>0</v>
      </c>
      <c r="C31" s="1010" t="str">
        <f>IF(OR(B31="MR",B31&lt;=0,B31="EO"),"",VLOOKUP(AI31,'Income-Rent Tool HTC'!$D$28:$J$34,(Q31+2),FALSE))</f>
        <v/>
      </c>
      <c r="D31" s="1009">
        <f>'Rent Schedule'!B19</f>
        <v>0</v>
      </c>
      <c r="E31" s="1010" t="str">
        <f>IF(OR(D31="MR",D31&lt;=0,D31="EO"),"",VLOOKUP(AJ31,'Income-Rent Tool HOME'!$D$28:$J$35,(Q31+2),FALSE))</f>
        <v/>
      </c>
      <c r="F31" s="1009">
        <f>'Rent Schedule'!C19</f>
        <v>0</v>
      </c>
      <c r="G31" s="1010" t="str">
        <f>IF(OR(F31="MR",F31&lt;=0,F31="EO"),"",VLOOKUP(AK31,'Income-Rent Tool NHTF'!$D$28:$K$35,(Q31+2),FALSE))</f>
        <v/>
      </c>
      <c r="H31" s="1009">
        <f>'Rent Schedule'!D19</f>
        <v>0</v>
      </c>
      <c r="I31" s="1010" t="str">
        <f>IF(OR(H31="MR",H31&lt;=0,H31="EO"),"",VLOOKUP(AM31,'Income-Rent Tool NSP'!$D$28:$J$35,(Q31+2),FALSE))</f>
        <v/>
      </c>
      <c r="J31" s="1009">
        <f>'Rent Schedule'!E19</f>
        <v>0</v>
      </c>
      <c r="K31" s="1010" t="str">
        <f>IF(OR(J31="MR",J31&lt;=0,J31="EO"),"",VLOOKUP(AL31,'Income-Rent Tool MRB'!$D$28:$J$33,(Q31+2),FALSE))</f>
        <v/>
      </c>
      <c r="L31" s="1221">
        <f>'Rent Schedule'!F19</f>
        <v>0</v>
      </c>
      <c r="M31" s="1010" t="str">
        <f>IF(OR(L31="MR",L31&lt;=0,L31="EO"),"",VLOOKUP(AI31,'Income-Rent Tool HTC'!$D$28:$J$34,(Q31+2),FALSE))</f>
        <v/>
      </c>
      <c r="N31" s="1268">
        <f>'Exhibit 3 (Rent Schedule)'!G19</f>
        <v>0</v>
      </c>
      <c r="O31" s="1011"/>
      <c r="P31" s="1012">
        <f>'Rent Schedule'!H19</f>
        <v>0</v>
      </c>
      <c r="Q31" s="1012">
        <f>'Rent Schedule'!I19</f>
        <v>0</v>
      </c>
      <c r="R31" s="1012">
        <f>'Rent Schedule'!J19</f>
        <v>0</v>
      </c>
      <c r="S31" s="1282">
        <f>'Rent Schedule'!J23</f>
        <v>0</v>
      </c>
      <c r="T31" s="1013">
        <f t="shared" si="3"/>
        <v>0</v>
      </c>
      <c r="U31" s="1014">
        <f t="shared" si="27"/>
        <v>0</v>
      </c>
      <c r="V31" s="1015">
        <f t="shared" si="4"/>
        <v>0</v>
      </c>
      <c r="W31" s="1016">
        <f t="shared" si="5"/>
        <v>0</v>
      </c>
      <c r="X31" s="1017">
        <f>'Exhibit 3 (Rent Schedule)'!O19</f>
        <v>0</v>
      </c>
      <c r="Y31" s="1041">
        <f t="shared" si="6"/>
        <v>0</v>
      </c>
      <c r="Z31" s="1019" t="str">
        <f t="shared" si="7"/>
        <v/>
      </c>
      <c r="AA31" s="1020" t="str">
        <f t="shared" si="8"/>
        <v/>
      </c>
      <c r="AB31" s="1021" t="str">
        <f t="shared" si="9"/>
        <v/>
      </c>
      <c r="AC31" s="1022" t="str">
        <f t="shared" si="10"/>
        <v/>
      </c>
      <c r="AD31" s="1023"/>
      <c r="AE31" s="1024" t="e">
        <f t="shared" si="11"/>
        <v>#DIV/0!</v>
      </c>
      <c r="AF31" s="1022" t="str">
        <f t="shared" si="28"/>
        <v/>
      </c>
      <c r="AG31" s="1025"/>
      <c r="AH31" s="1026"/>
      <c r="AI31" s="1027" t="str">
        <f>IF(B31="tc20%",'Income-Rent Tool HTC'!$D$28, IF(B31="tc30%",'Income-Rent Tool HTC'!$D$29,IF(B31="tc40%",'Income-Rent Tool HTC'!$D$30,IF(B31="tc50%",'Income-Rent Tool HTC'!$D$31,IF(B31="tc60%",'Income-Rent Tool HTC'!$D$32,IF(B31="tc65%",'Income-Rent Tool HTC'!#REF!,IF(B31="tc70%",'Income-Rent Tool HTC'!$D$33,IF(B31="tc80%",'Income-Rent Tool HTC'!$D$34,""))))))))</f>
        <v/>
      </c>
      <c r="AJ31" s="1028" t="str">
        <f>IF(D31="30%/30%",'Income-Rent Tool HOME'!$D$29,IF(D31="40%/40%",'Income-Rent Tool HOME'!$D$30,IF(D31="LH/50%",'Income-Rent Tool HOME'!$D$32,IF(D31="LH/50% Match",'Income-Rent Tool HOME'!$D$32,IF(D31="HH/60%",'Income-Rent Tool HOME'!$D$31,IF(D31="HH/60% Match",'Income-Rent Tool HOME'!$D$31,IF(D31="HH/80%",'Income-Rent Tool HOME'!$D$35,IF(D31="HH/80% Match",'Income-Rent Tool HOME'!$D$35,""))))))))</f>
        <v/>
      </c>
      <c r="AK31" s="1028" t="str">
        <f>IF(F31="15%/15%",'Income-Rent Tool NHTF'!$D$29,IF(F31="30%/30%",'Income-Rent Tool NHTF'!$D$30,""))</f>
        <v/>
      </c>
      <c r="AL31" s="1028" t="str">
        <f>IF(J31="mrb20%",'Income-Rent Tool MRB'!$D$28,IF(J31="mrb30%",'Income-Rent Tool MRB'!$D$29,IF(J31="mrb40%",'Income-Rent Tool MRB'!$D$30,IF(J31="mrb50%",'Income-Rent Tool MRB'!$D$31,IF(J31="mrb60%",'Income-Rent Tool MRB'!$D$32,IF(J31="mrb70%",'Income-Rent Tool MRB'!#REF!,IF(J31="mrb80%",'Income-Rent Tool MRB'!$D$33,"")))))))</f>
        <v/>
      </c>
      <c r="AM31" s="1028" t="str">
        <f>IF(H31="30%/30%",'Income-Rent Tool NSP'!$D$29,IF(H31="40%/40%",'Income-Rent Tool NSP'!$D$30,IF(H31="lh/50%",'Income-Rent Tool NSP'!$D$31,IF(H31="hh/60%",'Income-Rent Tool NSP'!$D$32,IF(H31="hh/80%",'Income-Rent Tool NSP'!$D$35,"")))))</f>
        <v/>
      </c>
      <c r="AN31" s="1027" t="str">
        <f>IF(L31="tc20%",'Income-Rent Tool HTC'!$D$28, IF(L31="tc30%",'Income-Rent Tool HTC'!$D$29,IF(L31="tc40%",'Income-Rent Tool HTC'!$D$30,IF(L31="tc50%",'Income-Rent Tool HTC'!$D$31,IF(L31="tc60%",'Income-Rent Tool HTC'!$D$32,IF(L31="tc65%",'Income-Rent Tool HTC'!#REF!,IF(L31="tc70%",'Income-Rent Tool HTC'!$D$33,IF(M31="tc80%",'Income-Rent Tool HTC'!$D$34,""))))))))</f>
        <v/>
      </c>
      <c r="AO31" s="1029"/>
      <c r="AP31" s="1030" t="e">
        <f t="shared" si="12"/>
        <v>#VALUE!</v>
      </c>
      <c r="AQ31" s="1031">
        <f t="shared" si="13"/>
        <v>0</v>
      </c>
      <c r="AR31" s="1030">
        <f t="shared" si="29"/>
        <v>0</v>
      </c>
      <c r="AS31" s="1032">
        <f t="shared" si="14"/>
        <v>0</v>
      </c>
      <c r="AT31" s="1033">
        <f t="shared" si="15"/>
        <v>0</v>
      </c>
      <c r="AU31" s="1033">
        <f t="shared" si="16"/>
        <v>0</v>
      </c>
      <c r="AV31" s="1033">
        <f t="shared" si="17"/>
        <v>0</v>
      </c>
      <c r="AW31" s="1033">
        <f t="shared" si="18"/>
        <v>0</v>
      </c>
      <c r="AX31" s="1033">
        <f t="shared" si="19"/>
        <v>0</v>
      </c>
      <c r="AY31" s="873"/>
      <c r="AZ31" s="1033">
        <f t="shared" si="20"/>
        <v>0</v>
      </c>
      <c r="BA31" s="1034">
        <f t="shared" si="21"/>
        <v>0</v>
      </c>
      <c r="BB31" s="1034">
        <f t="shared" si="22"/>
        <v>0</v>
      </c>
      <c r="BC31" s="1035">
        <f t="shared" si="23"/>
        <v>0</v>
      </c>
      <c r="BD31" s="1033">
        <f t="shared" si="24"/>
        <v>0</v>
      </c>
      <c r="BE31" s="873"/>
      <c r="BF31" s="873"/>
      <c r="BG31" s="1036"/>
      <c r="BH31" s="1037">
        <f t="shared" si="25"/>
        <v>0</v>
      </c>
      <c r="BI31" s="1037">
        <f t="shared" si="26"/>
        <v>0</v>
      </c>
      <c r="BJ31" s="1038"/>
      <c r="BK31" s="1037" t="str">
        <f t="shared" si="30"/>
        <v>NA</v>
      </c>
      <c r="BL31" s="1039">
        <f t="shared" si="31"/>
        <v>0</v>
      </c>
      <c r="BM31" s="1033">
        <f t="shared" si="32"/>
        <v>0</v>
      </c>
      <c r="BN31" s="1040">
        <f t="shared" si="33"/>
        <v>0</v>
      </c>
      <c r="BO31" s="1032">
        <f t="shared" si="34"/>
        <v>0</v>
      </c>
      <c r="CD31" s="210"/>
      <c r="CE31" s="965" t="s">
        <v>63</v>
      </c>
      <c r="CF31" s="210"/>
      <c r="CG31" s="210"/>
      <c r="CH31" s="211"/>
      <c r="CI31" s="211"/>
      <c r="CJ31" s="967"/>
      <c r="CK31" s="213"/>
      <c r="CL31" s="214"/>
      <c r="CM31" s="215"/>
      <c r="CN31" s="215"/>
      <c r="CO31" s="218" t="s">
        <v>110</v>
      </c>
      <c r="CP31" s="209"/>
      <c r="CQ31" s="979"/>
      <c r="CR31" s="979"/>
    </row>
    <row r="32" spans="1:96">
      <c r="A32" s="1220"/>
      <c r="B32" s="1221">
        <f>'Rent Schedule'!A20</f>
        <v>0</v>
      </c>
      <c r="C32" s="1010" t="str">
        <f>IF(OR(B32="MR",B32&lt;=0,B32="EO"),"",VLOOKUP(AI32,'Income-Rent Tool HTC'!$D$28:$J$34,(Q32+2),FALSE))</f>
        <v/>
      </c>
      <c r="D32" s="1009">
        <f>'Rent Schedule'!B20</f>
        <v>0</v>
      </c>
      <c r="E32" s="1010" t="str">
        <f>IF(OR(D32="MR",D32&lt;=0,D32="EO"),"",VLOOKUP(AJ32,'Income-Rent Tool HOME'!$D$28:$J$35,(Q32+2),FALSE))</f>
        <v/>
      </c>
      <c r="F32" s="1009">
        <f>'Rent Schedule'!C20</f>
        <v>0</v>
      </c>
      <c r="G32" s="1010" t="str">
        <f>IF(OR(F32="MR",F32&lt;=0,F32="EO"),"",VLOOKUP(AK32,'Income-Rent Tool NHTF'!$D$28:$K$35,(Q32+2),FALSE))</f>
        <v/>
      </c>
      <c r="H32" s="1009">
        <f>'Rent Schedule'!D20</f>
        <v>0</v>
      </c>
      <c r="I32" s="1010" t="str">
        <f>IF(OR(H32="MR",H32&lt;=0,H32="EO"),"",VLOOKUP(AM32,'Income-Rent Tool NSP'!$D$28:$J$35,(Q32+2),FALSE))</f>
        <v/>
      </c>
      <c r="J32" s="1009">
        <f>'Rent Schedule'!E20</f>
        <v>0</v>
      </c>
      <c r="K32" s="1010" t="str">
        <f>IF(OR(J32="MR",J32&lt;=0,J32="EO"),"",VLOOKUP(AL32,'Income-Rent Tool MRB'!$D$28:$J$33,(Q32+2),FALSE))</f>
        <v/>
      </c>
      <c r="L32" s="1221">
        <f>'Rent Schedule'!F20</f>
        <v>0</v>
      </c>
      <c r="M32" s="1010" t="str">
        <f>IF(OR(L32="MR",L32&lt;=0,L32="EO"),"",VLOOKUP(AI32,'Income-Rent Tool HTC'!$D$28:$J$34,(Q32+2),FALSE))</f>
        <v/>
      </c>
      <c r="N32" s="1268">
        <f>'Exhibit 3 (Rent Schedule)'!G20</f>
        <v>0</v>
      </c>
      <c r="O32" s="1011"/>
      <c r="P32" s="1012">
        <f>'Rent Schedule'!H20</f>
        <v>0</v>
      </c>
      <c r="Q32" s="1012">
        <f>'Rent Schedule'!I20</f>
        <v>0</v>
      </c>
      <c r="R32" s="1012">
        <f>'Rent Schedule'!J20</f>
        <v>0</v>
      </c>
      <c r="S32" s="1282">
        <f>'Rent Schedule'!J24</f>
        <v>0</v>
      </c>
      <c r="T32" s="1013">
        <f t="shared" si="3"/>
        <v>0</v>
      </c>
      <c r="U32" s="1014">
        <f t="shared" si="27"/>
        <v>0</v>
      </c>
      <c r="V32" s="1015">
        <f t="shared" si="4"/>
        <v>0</v>
      </c>
      <c r="W32" s="1016">
        <f t="shared" si="5"/>
        <v>0</v>
      </c>
      <c r="X32" s="1017">
        <f>'Exhibit 3 (Rent Schedule)'!O20</f>
        <v>0</v>
      </c>
      <c r="Y32" s="1041">
        <f t="shared" si="6"/>
        <v>0</v>
      </c>
      <c r="Z32" s="1019" t="str">
        <f t="shared" si="7"/>
        <v/>
      </c>
      <c r="AA32" s="1020" t="str">
        <f t="shared" si="8"/>
        <v/>
      </c>
      <c r="AB32" s="1021" t="str">
        <f t="shared" si="9"/>
        <v/>
      </c>
      <c r="AC32" s="1022" t="str">
        <f t="shared" si="10"/>
        <v/>
      </c>
      <c r="AD32" s="1023"/>
      <c r="AE32" s="1024" t="e">
        <f t="shared" si="11"/>
        <v>#DIV/0!</v>
      </c>
      <c r="AF32" s="1022" t="str">
        <f t="shared" si="28"/>
        <v/>
      </c>
      <c r="AG32" s="1025"/>
      <c r="AH32" s="1026"/>
      <c r="AI32" s="1027" t="str">
        <f>IF(B32="tc20%",'Income-Rent Tool HTC'!$D$28, IF(B32="tc30%",'Income-Rent Tool HTC'!$D$29,IF(B32="tc40%",'Income-Rent Tool HTC'!$D$30,IF(B32="tc50%",'Income-Rent Tool HTC'!$D$31,IF(B32="tc60%",'Income-Rent Tool HTC'!$D$32,IF(B32="tc65%",'Income-Rent Tool HTC'!#REF!,IF(B32="tc70%",'Income-Rent Tool HTC'!$D$33,IF(B32="tc80%",'Income-Rent Tool HTC'!$D$34,""))))))))</f>
        <v/>
      </c>
      <c r="AJ32" s="1028" t="str">
        <f>IF(D32="30%/30%",'Income-Rent Tool HOME'!$D$29,IF(D32="40%/40%",'Income-Rent Tool HOME'!$D$30,IF(D32="LH/50%",'Income-Rent Tool HOME'!$D$32,IF(D32="LH/50% Match",'Income-Rent Tool HOME'!$D$32,IF(D32="HH/60%",'Income-Rent Tool HOME'!$D$31,IF(D32="HH/60% Match",'Income-Rent Tool HOME'!$D$31,IF(D32="HH/80%",'Income-Rent Tool HOME'!$D$35,IF(D32="HH/80% Match",'Income-Rent Tool HOME'!$D$35,""))))))))</f>
        <v/>
      </c>
      <c r="AK32" s="1028" t="str">
        <f>IF(F32="15%/15%",'Income-Rent Tool NHTF'!$D$29,IF(F32="30%/30%",'Income-Rent Tool NHTF'!$D$30,""))</f>
        <v/>
      </c>
      <c r="AL32" s="1028" t="str">
        <f>IF(J32="mrb20%",'Income-Rent Tool MRB'!$D$28,IF(J32="mrb30%",'Income-Rent Tool MRB'!$D$29,IF(J32="mrb40%",'Income-Rent Tool MRB'!$D$30,IF(J32="mrb50%",'Income-Rent Tool MRB'!$D$31,IF(J32="mrb60%",'Income-Rent Tool MRB'!$D$32,IF(J32="mrb70%",'Income-Rent Tool MRB'!#REF!,IF(J32="mrb80%",'Income-Rent Tool MRB'!$D$33,"")))))))</f>
        <v/>
      </c>
      <c r="AM32" s="1028" t="str">
        <f>IF(H32="30%/30%",'Income-Rent Tool NSP'!$D$29,IF(H32="40%/40%",'Income-Rent Tool NSP'!$D$30,IF(H32="lh/50%",'Income-Rent Tool NSP'!$D$31,IF(H32="hh/60%",'Income-Rent Tool NSP'!$D$32,IF(H32="hh/80%",'Income-Rent Tool NSP'!$D$35,"")))))</f>
        <v/>
      </c>
      <c r="AN32" s="1027" t="str">
        <f>IF(L32="tc20%",'Income-Rent Tool HTC'!$D$28, IF(L32="tc30%",'Income-Rent Tool HTC'!$D$29,IF(L32="tc40%",'Income-Rent Tool HTC'!$D$30,IF(L32="tc50%",'Income-Rent Tool HTC'!$D$31,IF(L32="tc60%",'Income-Rent Tool HTC'!$D$32,IF(L32="tc65%",'Income-Rent Tool HTC'!#REF!,IF(L32="tc70%",'Income-Rent Tool HTC'!$D$33,IF(M32="tc80%",'Income-Rent Tool HTC'!$D$34,""))))))))</f>
        <v/>
      </c>
      <c r="AO32" s="1029"/>
      <c r="AP32" s="1030" t="e">
        <f t="shared" si="12"/>
        <v>#VALUE!</v>
      </c>
      <c r="AQ32" s="1031">
        <f t="shared" si="13"/>
        <v>0</v>
      </c>
      <c r="AR32" s="1030">
        <f t="shared" si="29"/>
        <v>0</v>
      </c>
      <c r="AS32" s="1032">
        <f t="shared" si="14"/>
        <v>0</v>
      </c>
      <c r="AT32" s="1033">
        <f t="shared" si="15"/>
        <v>0</v>
      </c>
      <c r="AU32" s="1033">
        <f t="shared" si="16"/>
        <v>0</v>
      </c>
      <c r="AV32" s="1033">
        <f t="shared" si="17"/>
        <v>0</v>
      </c>
      <c r="AW32" s="1033">
        <f t="shared" si="18"/>
        <v>0</v>
      </c>
      <c r="AX32" s="1033">
        <f t="shared" si="19"/>
        <v>0</v>
      </c>
      <c r="AY32" s="873"/>
      <c r="AZ32" s="1033">
        <f t="shared" si="20"/>
        <v>0</v>
      </c>
      <c r="BA32" s="1034">
        <f t="shared" si="21"/>
        <v>0</v>
      </c>
      <c r="BB32" s="1034">
        <f t="shared" si="22"/>
        <v>0</v>
      </c>
      <c r="BC32" s="1035">
        <f t="shared" si="23"/>
        <v>0</v>
      </c>
      <c r="BD32" s="1033">
        <f t="shared" si="24"/>
        <v>0</v>
      </c>
      <c r="BE32" s="873"/>
      <c r="BF32" s="873"/>
      <c r="BG32" s="1036"/>
      <c r="BH32" s="1037">
        <f t="shared" si="25"/>
        <v>0</v>
      </c>
      <c r="BI32" s="1037">
        <f t="shared" si="26"/>
        <v>0</v>
      </c>
      <c r="BJ32" s="1038"/>
      <c r="BK32" s="1037" t="str">
        <f t="shared" si="30"/>
        <v>NA</v>
      </c>
      <c r="BL32" s="1039">
        <f t="shared" si="31"/>
        <v>0</v>
      </c>
      <c r="BM32" s="1033">
        <f t="shared" si="32"/>
        <v>0</v>
      </c>
      <c r="BN32" s="1040">
        <f t="shared" si="33"/>
        <v>0</v>
      </c>
      <c r="BO32" s="1032">
        <f t="shared" si="34"/>
        <v>0</v>
      </c>
      <c r="CD32" s="210"/>
      <c r="CE32" s="965" t="s">
        <v>65</v>
      </c>
      <c r="CF32" s="210"/>
      <c r="CG32" s="210"/>
      <c r="CH32" s="966"/>
      <c r="CI32" s="966"/>
      <c r="CJ32" s="967"/>
      <c r="CK32" s="213"/>
      <c r="CL32" s="214"/>
      <c r="CM32" s="215"/>
      <c r="CN32" s="215"/>
      <c r="CO32" s="218" t="s">
        <v>1442</v>
      </c>
      <c r="CP32" s="209"/>
      <c r="CQ32" s="979"/>
      <c r="CR32" s="979"/>
    </row>
    <row r="33" spans="1:96">
      <c r="A33" s="1220"/>
      <c r="B33" s="1221">
        <f>'Rent Schedule'!A21</f>
        <v>0</v>
      </c>
      <c r="C33" s="1010" t="str">
        <f>IF(OR(B33="MR",B33&lt;=0,B33="EO"),"",VLOOKUP(AI33,'Income-Rent Tool HTC'!$D$28:$J$34,(Q33+2),FALSE))</f>
        <v/>
      </c>
      <c r="D33" s="1009">
        <f>'Rent Schedule'!B21</f>
        <v>0</v>
      </c>
      <c r="E33" s="1010" t="str">
        <f>IF(OR(D33="MR",D33&lt;=0,D33="EO"),"",VLOOKUP(AJ33,'Income-Rent Tool HOME'!$D$28:$J$35,(Q33+2),FALSE))</f>
        <v/>
      </c>
      <c r="F33" s="1009">
        <f>'Rent Schedule'!C21</f>
        <v>0</v>
      </c>
      <c r="G33" s="1010" t="str">
        <f>IF(OR(F33="MR",F33&lt;=0,F33="EO"),"",VLOOKUP(AK33,'Income-Rent Tool NHTF'!$D$28:$K$35,(Q33+2),FALSE))</f>
        <v/>
      </c>
      <c r="H33" s="1009">
        <f>'Rent Schedule'!D21</f>
        <v>0</v>
      </c>
      <c r="I33" s="1010" t="str">
        <f>IF(OR(H33="MR",H33&lt;=0,H33="EO"),"",VLOOKUP(AM33,'Income-Rent Tool NSP'!$D$28:$J$35,(Q33+2),FALSE))</f>
        <v/>
      </c>
      <c r="J33" s="1009">
        <f>'Rent Schedule'!E21</f>
        <v>0</v>
      </c>
      <c r="K33" s="1010" t="str">
        <f>IF(OR(J33="MR",J33&lt;=0,J33="EO"),"",VLOOKUP(AL33,'Income-Rent Tool MRB'!$D$28:$J$33,(Q33+2),FALSE))</f>
        <v/>
      </c>
      <c r="L33" s="1221">
        <f>'Rent Schedule'!F21</f>
        <v>0</v>
      </c>
      <c r="M33" s="1010" t="str">
        <f>IF(OR(L33="MR",L33&lt;=0,L33="EO"),"",VLOOKUP(AI33,'Income-Rent Tool HTC'!$D$28:$J$34,(Q33+2),FALSE))</f>
        <v/>
      </c>
      <c r="N33" s="1268">
        <f>'Exhibit 3 (Rent Schedule)'!G21</f>
        <v>0</v>
      </c>
      <c r="O33" s="1011"/>
      <c r="P33" s="1012">
        <f>'Rent Schedule'!H21</f>
        <v>0</v>
      </c>
      <c r="Q33" s="1012">
        <f>'Rent Schedule'!I21</f>
        <v>0</v>
      </c>
      <c r="R33" s="1012">
        <f>'Rent Schedule'!J21</f>
        <v>0</v>
      </c>
      <c r="S33" s="1282">
        <f>'Rent Schedule'!J25</f>
        <v>0</v>
      </c>
      <c r="T33" s="1013">
        <f t="shared" si="3"/>
        <v>0</v>
      </c>
      <c r="U33" s="1014">
        <f t="shared" si="27"/>
        <v>0</v>
      </c>
      <c r="V33" s="1015">
        <f t="shared" si="4"/>
        <v>0</v>
      </c>
      <c r="W33" s="1016">
        <f t="shared" si="5"/>
        <v>0</v>
      </c>
      <c r="X33" s="1017">
        <f>'Exhibit 3 (Rent Schedule)'!O21</f>
        <v>0</v>
      </c>
      <c r="Y33" s="1041">
        <f t="shared" si="6"/>
        <v>0</v>
      </c>
      <c r="Z33" s="1019" t="str">
        <f t="shared" si="7"/>
        <v/>
      </c>
      <c r="AA33" s="1020" t="str">
        <f t="shared" si="8"/>
        <v/>
      </c>
      <c r="AB33" s="1021" t="str">
        <f t="shared" si="9"/>
        <v/>
      </c>
      <c r="AC33" s="1022" t="str">
        <f t="shared" si="10"/>
        <v/>
      </c>
      <c r="AD33" s="1023"/>
      <c r="AE33" s="1024" t="e">
        <f t="shared" si="11"/>
        <v>#DIV/0!</v>
      </c>
      <c r="AF33" s="1022" t="str">
        <f t="shared" si="28"/>
        <v/>
      </c>
      <c r="AG33" s="1025"/>
      <c r="AH33" s="1026"/>
      <c r="AI33" s="1027" t="str">
        <f>IF(B33="tc20%",'Income-Rent Tool HTC'!$D$28, IF(B33="tc30%",'Income-Rent Tool HTC'!$D$29,IF(B33="tc40%",'Income-Rent Tool HTC'!$D$30,IF(B33="tc50%",'Income-Rent Tool HTC'!$D$31,IF(B33="tc60%",'Income-Rent Tool HTC'!$D$32,IF(B33="tc65%",'Income-Rent Tool HTC'!#REF!,IF(B33="tc70%",'Income-Rent Tool HTC'!$D$33,IF(B33="tc80%",'Income-Rent Tool HTC'!$D$34,""))))))))</f>
        <v/>
      </c>
      <c r="AJ33" s="1028" t="str">
        <f>IF(D33="30%/30%",'Income-Rent Tool HOME'!$D$29,IF(D33="40%/40%",'Income-Rent Tool HOME'!$D$30,IF(D33="LH/50%",'Income-Rent Tool HOME'!$D$32,IF(D33="LH/50% Match",'Income-Rent Tool HOME'!$D$32,IF(D33="HH/60%",'Income-Rent Tool HOME'!$D$31,IF(D33="HH/60% Match",'Income-Rent Tool HOME'!$D$31,IF(D33="HH/80%",'Income-Rent Tool HOME'!$D$35,IF(D33="HH/80% Match",'Income-Rent Tool HOME'!$D$35,""))))))))</f>
        <v/>
      </c>
      <c r="AK33" s="1028" t="str">
        <f>IF(F33="15%/15%",'Income-Rent Tool NHTF'!$D$29,IF(F33="30%/30%",'Income-Rent Tool NHTF'!$D$30,""))</f>
        <v/>
      </c>
      <c r="AL33" s="1028" t="str">
        <f>IF(J33="mrb20%",'Income-Rent Tool MRB'!$D$28,IF(J33="mrb30%",'Income-Rent Tool MRB'!$D$29,IF(J33="mrb40%",'Income-Rent Tool MRB'!$D$30,IF(J33="mrb50%",'Income-Rent Tool MRB'!$D$31,IF(J33="mrb60%",'Income-Rent Tool MRB'!$D$32,IF(J33="mrb70%",'Income-Rent Tool MRB'!#REF!,IF(J33="mrb80%",'Income-Rent Tool MRB'!$D$33,"")))))))</f>
        <v/>
      </c>
      <c r="AM33" s="1028" t="str">
        <f>IF(H33="30%/30%",'Income-Rent Tool NSP'!$D$29,IF(H33="40%/40%",'Income-Rent Tool NSP'!$D$30,IF(H33="lh/50%",'Income-Rent Tool NSP'!$D$31,IF(H33="hh/60%",'Income-Rent Tool NSP'!$D$32,IF(H33="hh/80%",'Income-Rent Tool NSP'!$D$35,"")))))</f>
        <v/>
      </c>
      <c r="AN33" s="1027" t="str">
        <f>IF(L33="tc20%",'Income-Rent Tool HTC'!$D$28, IF(L33="tc30%",'Income-Rent Tool HTC'!$D$29,IF(L33="tc40%",'Income-Rent Tool HTC'!$D$30,IF(L33="tc50%",'Income-Rent Tool HTC'!$D$31,IF(L33="tc60%",'Income-Rent Tool HTC'!$D$32,IF(L33="tc65%",'Income-Rent Tool HTC'!#REF!,IF(L33="tc70%",'Income-Rent Tool HTC'!$D$33,IF(M33="tc80%",'Income-Rent Tool HTC'!$D$34,""))))))))</f>
        <v/>
      </c>
      <c r="AO33" s="1029"/>
      <c r="AP33" s="1030" t="e">
        <f t="shared" si="12"/>
        <v>#VALUE!</v>
      </c>
      <c r="AQ33" s="1031">
        <f t="shared" si="13"/>
        <v>0</v>
      </c>
      <c r="AR33" s="1030">
        <f t="shared" si="29"/>
        <v>0</v>
      </c>
      <c r="AS33" s="1032">
        <f t="shared" si="14"/>
        <v>0</v>
      </c>
      <c r="AT33" s="1033">
        <f t="shared" si="15"/>
        <v>0</v>
      </c>
      <c r="AU33" s="1033">
        <f t="shared" si="16"/>
        <v>0</v>
      </c>
      <c r="AV33" s="1033">
        <f t="shared" si="17"/>
        <v>0</v>
      </c>
      <c r="AW33" s="1033">
        <f t="shared" si="18"/>
        <v>0</v>
      </c>
      <c r="AX33" s="1033">
        <f t="shared" si="19"/>
        <v>0</v>
      </c>
      <c r="AY33" s="873"/>
      <c r="AZ33" s="1033">
        <f t="shared" si="20"/>
        <v>0</v>
      </c>
      <c r="BA33" s="1034">
        <f t="shared" si="21"/>
        <v>0</v>
      </c>
      <c r="BB33" s="1034">
        <f t="shared" si="22"/>
        <v>0</v>
      </c>
      <c r="BC33" s="1035">
        <f t="shared" si="23"/>
        <v>0</v>
      </c>
      <c r="BD33" s="1033">
        <f t="shared" si="24"/>
        <v>0</v>
      </c>
      <c r="BE33" s="873"/>
      <c r="BF33" s="873"/>
      <c r="BG33" s="1036"/>
      <c r="BH33" s="1037">
        <f t="shared" si="25"/>
        <v>0</v>
      </c>
      <c r="BI33" s="1037">
        <f t="shared" si="26"/>
        <v>0</v>
      </c>
      <c r="BJ33" s="1038"/>
      <c r="BK33" s="1037" t="str">
        <f t="shared" si="30"/>
        <v>NA</v>
      </c>
      <c r="BL33" s="1039">
        <f t="shared" si="31"/>
        <v>0</v>
      </c>
      <c r="BM33" s="1033">
        <f t="shared" si="32"/>
        <v>0</v>
      </c>
      <c r="BN33" s="1040">
        <f t="shared" si="33"/>
        <v>0</v>
      </c>
      <c r="BO33" s="1032">
        <f t="shared" si="34"/>
        <v>0</v>
      </c>
      <c r="CD33" s="210"/>
      <c r="CE33" s="965" t="s">
        <v>70</v>
      </c>
      <c r="CF33" s="210"/>
      <c r="CG33" s="210"/>
      <c r="CH33" s="966"/>
      <c r="CI33" s="966"/>
      <c r="CJ33" s="967"/>
      <c r="CK33" s="213"/>
      <c r="CL33" s="214"/>
      <c r="CM33" s="215"/>
      <c r="CN33" s="215"/>
      <c r="CO33" s="218" t="s">
        <v>117</v>
      </c>
      <c r="CP33" s="209"/>
      <c r="CQ33" s="979"/>
      <c r="CR33" s="979"/>
    </row>
    <row r="34" spans="1:96">
      <c r="A34" s="1220"/>
      <c r="B34" s="1221">
        <f>'Rent Schedule'!A22</f>
        <v>0</v>
      </c>
      <c r="C34" s="1010" t="str">
        <f>IF(OR(B34="MR",B34&lt;=0,B34="EO"),"",VLOOKUP(AI34,'Income-Rent Tool HTC'!$D$28:$J$34,(Q34+2),FALSE))</f>
        <v/>
      </c>
      <c r="D34" s="1009">
        <f>'Rent Schedule'!B22</f>
        <v>0</v>
      </c>
      <c r="E34" s="1010" t="str">
        <f>IF(OR(D34="MR",D34&lt;=0,D34="EO"),"",VLOOKUP(AJ34,'Income-Rent Tool HOME'!$D$28:$J$35,(Q34+2),FALSE))</f>
        <v/>
      </c>
      <c r="F34" s="1009">
        <f>'Rent Schedule'!C22</f>
        <v>0</v>
      </c>
      <c r="G34" s="1010" t="str">
        <f>IF(OR(F34="MR",F34&lt;=0,F34="EO"),"",VLOOKUP(AK34,'Income-Rent Tool NHTF'!$D$28:$K$35,(Q34+2),FALSE))</f>
        <v/>
      </c>
      <c r="H34" s="1009">
        <f>'Rent Schedule'!D22</f>
        <v>0</v>
      </c>
      <c r="I34" s="1010" t="str">
        <f>IF(OR(H34="MR",H34&lt;=0,H34="EO"),"",VLOOKUP(AM34,'Income-Rent Tool NSP'!$D$28:$J$35,(Q34+2),FALSE))</f>
        <v/>
      </c>
      <c r="J34" s="1009">
        <f>'Rent Schedule'!E22</f>
        <v>0</v>
      </c>
      <c r="K34" s="1010" t="str">
        <f>IF(OR(J34="MR",J34&lt;=0,J34="EO"),"",VLOOKUP(AL34,'Income-Rent Tool MRB'!$D$28:$J$33,(Q34+2),FALSE))</f>
        <v/>
      </c>
      <c r="L34" s="1221">
        <f>'Rent Schedule'!F22</f>
        <v>0</v>
      </c>
      <c r="M34" s="1010" t="str">
        <f>IF(OR(L34="MR",L34&lt;=0,L34="EO"),"",VLOOKUP(AI34,'Income-Rent Tool HTC'!$D$28:$J$34,(Q34+2),FALSE))</f>
        <v/>
      </c>
      <c r="N34" s="1268">
        <f>'Exhibit 3 (Rent Schedule)'!G22</f>
        <v>0</v>
      </c>
      <c r="O34" s="1011"/>
      <c r="P34" s="1012">
        <f>'Rent Schedule'!H22</f>
        <v>0</v>
      </c>
      <c r="Q34" s="1012">
        <f>'Rent Schedule'!I22</f>
        <v>0</v>
      </c>
      <c r="R34" s="1012">
        <f>'Rent Schedule'!J22</f>
        <v>0</v>
      </c>
      <c r="S34" s="1282">
        <f>'Rent Schedule'!J26</f>
        <v>0</v>
      </c>
      <c r="T34" s="1013">
        <f t="shared" si="3"/>
        <v>0</v>
      </c>
      <c r="U34" s="1014">
        <f t="shared" si="27"/>
        <v>0</v>
      </c>
      <c r="V34" s="1015">
        <f t="shared" si="4"/>
        <v>0</v>
      </c>
      <c r="W34" s="1016">
        <f t="shared" si="5"/>
        <v>0</v>
      </c>
      <c r="X34" s="1017">
        <f>'Exhibit 3 (Rent Schedule)'!O22</f>
        <v>0</v>
      </c>
      <c r="Y34" s="1041">
        <f t="shared" si="6"/>
        <v>0</v>
      </c>
      <c r="Z34" s="1019" t="str">
        <f t="shared" si="7"/>
        <v/>
      </c>
      <c r="AA34" s="1020" t="str">
        <f t="shared" si="8"/>
        <v/>
      </c>
      <c r="AB34" s="1021" t="str">
        <f t="shared" si="9"/>
        <v/>
      </c>
      <c r="AC34" s="1022" t="str">
        <f t="shared" si="10"/>
        <v/>
      </c>
      <c r="AD34" s="1023"/>
      <c r="AE34" s="1024" t="e">
        <f t="shared" si="11"/>
        <v>#DIV/0!</v>
      </c>
      <c r="AF34" s="1022" t="str">
        <f t="shared" si="28"/>
        <v/>
      </c>
      <c r="AG34" s="1025"/>
      <c r="AH34" s="1026"/>
      <c r="AI34" s="1027" t="str">
        <f>IF(B34="tc20%",'Income-Rent Tool HTC'!$D$28, IF(B34="tc30%",'Income-Rent Tool HTC'!$D$29,IF(B34="tc40%",'Income-Rent Tool HTC'!$D$30,IF(B34="tc50%",'Income-Rent Tool HTC'!$D$31,IF(B34="tc60%",'Income-Rent Tool HTC'!$D$32,IF(B34="tc65%",'Income-Rent Tool HTC'!#REF!,IF(B34="tc70%",'Income-Rent Tool HTC'!$D$33,IF(B34="tc80%",'Income-Rent Tool HTC'!$D$34,""))))))))</f>
        <v/>
      </c>
      <c r="AJ34" s="1028" t="str">
        <f>IF(D34="30%/30%",'Income-Rent Tool HOME'!$D$29,IF(D34="40%/40%",'Income-Rent Tool HOME'!$D$30,IF(D34="LH/50%",'Income-Rent Tool HOME'!$D$32,IF(D34="LH/50% Match",'Income-Rent Tool HOME'!$D$32,IF(D34="HH/60%",'Income-Rent Tool HOME'!$D$31,IF(D34="HH/60% Match",'Income-Rent Tool HOME'!$D$31,IF(D34="HH/80%",'Income-Rent Tool HOME'!$D$35,IF(D34="HH/80% Match",'Income-Rent Tool HOME'!$D$35,""))))))))</f>
        <v/>
      </c>
      <c r="AK34" s="1028" t="str">
        <f>IF(F34="15%/15%",'Income-Rent Tool NHTF'!$D$29,IF(F34="30%/30%",'Income-Rent Tool NHTF'!$D$30,""))</f>
        <v/>
      </c>
      <c r="AL34" s="1028" t="str">
        <f>IF(J34="mrb20%",'Income-Rent Tool MRB'!$D$28,IF(J34="mrb30%",'Income-Rent Tool MRB'!$D$29,IF(J34="mrb40%",'Income-Rent Tool MRB'!$D$30,IF(J34="mrb50%",'Income-Rent Tool MRB'!$D$31,IF(J34="mrb60%",'Income-Rent Tool MRB'!$D$32,IF(J34="mrb70%",'Income-Rent Tool MRB'!#REF!,IF(J34="mrb80%",'Income-Rent Tool MRB'!$D$33,"")))))))</f>
        <v/>
      </c>
      <c r="AM34" s="1028" t="str">
        <f>IF(H34="30%/30%",'Income-Rent Tool NSP'!$D$29,IF(H34="40%/40%",'Income-Rent Tool NSP'!$D$30,IF(H34="lh/50%",'Income-Rent Tool NSP'!$D$31,IF(H34="hh/60%",'Income-Rent Tool NSP'!$D$32,IF(H34="hh/80%",'Income-Rent Tool NSP'!$D$35,"")))))</f>
        <v/>
      </c>
      <c r="AN34" s="1027" t="str">
        <f>IF(L34="tc20%",'Income-Rent Tool HTC'!$D$28, IF(L34="tc30%",'Income-Rent Tool HTC'!$D$29,IF(L34="tc40%",'Income-Rent Tool HTC'!$D$30,IF(L34="tc50%",'Income-Rent Tool HTC'!$D$31,IF(L34="tc60%",'Income-Rent Tool HTC'!$D$32,IF(L34="tc65%",'Income-Rent Tool HTC'!#REF!,IF(L34="tc70%",'Income-Rent Tool HTC'!$D$33,IF(M34="tc80%",'Income-Rent Tool HTC'!$D$34,""))))))))</f>
        <v/>
      </c>
      <c r="AO34" s="1029"/>
      <c r="AP34" s="1030" t="e">
        <f t="shared" si="12"/>
        <v>#VALUE!</v>
      </c>
      <c r="AQ34" s="1031">
        <f t="shared" si="13"/>
        <v>0</v>
      </c>
      <c r="AR34" s="1030">
        <f t="shared" si="29"/>
        <v>0</v>
      </c>
      <c r="AS34" s="1032">
        <f t="shared" si="14"/>
        <v>0</v>
      </c>
      <c r="AT34" s="1033">
        <f t="shared" si="15"/>
        <v>0</v>
      </c>
      <c r="AU34" s="1033">
        <f t="shared" si="16"/>
        <v>0</v>
      </c>
      <c r="AV34" s="1033">
        <f t="shared" si="17"/>
        <v>0</v>
      </c>
      <c r="AW34" s="1033">
        <f t="shared" si="18"/>
        <v>0</v>
      </c>
      <c r="AX34" s="1033">
        <f t="shared" si="19"/>
        <v>0</v>
      </c>
      <c r="AY34" s="873"/>
      <c r="AZ34" s="1033">
        <f t="shared" si="20"/>
        <v>0</v>
      </c>
      <c r="BA34" s="1034">
        <f t="shared" si="21"/>
        <v>0</v>
      </c>
      <c r="BB34" s="1034">
        <f t="shared" si="22"/>
        <v>0</v>
      </c>
      <c r="BC34" s="1035">
        <f t="shared" si="23"/>
        <v>0</v>
      </c>
      <c r="BD34" s="1033">
        <f t="shared" si="24"/>
        <v>0</v>
      </c>
      <c r="BE34" s="873"/>
      <c r="BF34" s="873"/>
      <c r="BG34" s="1036"/>
      <c r="BH34" s="1037">
        <f t="shared" si="25"/>
        <v>0</v>
      </c>
      <c r="BI34" s="1037">
        <f t="shared" si="26"/>
        <v>0</v>
      </c>
      <c r="BJ34" s="1038"/>
      <c r="BK34" s="1037" t="str">
        <f t="shared" si="30"/>
        <v>NA</v>
      </c>
      <c r="BL34" s="1039">
        <f t="shared" si="31"/>
        <v>0</v>
      </c>
      <c r="BM34" s="1033">
        <f t="shared" si="32"/>
        <v>0</v>
      </c>
      <c r="BN34" s="1040">
        <f>IF(BJ34="NA",MAX(BL34,BM34),MIN(BH34,BJ34))</f>
        <v>0</v>
      </c>
      <c r="BO34" s="1032">
        <f t="shared" si="34"/>
        <v>0</v>
      </c>
      <c r="CD34" s="210"/>
      <c r="CE34" s="965" t="s">
        <v>72</v>
      </c>
      <c r="CF34" s="210"/>
      <c r="CG34" s="210"/>
      <c r="CH34" s="966"/>
      <c r="CI34" s="966"/>
      <c r="CJ34" s="967"/>
      <c r="CK34" s="213"/>
      <c r="CL34" s="214"/>
      <c r="CM34" s="215"/>
      <c r="CN34" s="215"/>
      <c r="CO34" s="218" t="s">
        <v>120</v>
      </c>
      <c r="CP34" s="209"/>
      <c r="CQ34" s="979"/>
      <c r="CR34" s="979"/>
    </row>
    <row r="35" spans="1:96">
      <c r="A35" s="1220"/>
      <c r="B35" s="1221">
        <f>'Rent Schedule'!A23</f>
        <v>0</v>
      </c>
      <c r="C35" s="1010" t="str">
        <f>IF(OR(B35="MR",B35&lt;=0,B35="EO"),"",VLOOKUP(AI35,'Income-Rent Tool HTC'!$D$28:$J$34,(Q35+2),FALSE))</f>
        <v/>
      </c>
      <c r="D35" s="1009">
        <f>'Rent Schedule'!B23</f>
        <v>0</v>
      </c>
      <c r="E35" s="1010" t="str">
        <f>IF(OR(D35="MR",D35&lt;=0,D35="EO"),"",VLOOKUP(AJ35,'Income-Rent Tool HOME'!$D$28:$J$35,(Q35+2),FALSE))</f>
        <v/>
      </c>
      <c r="F35" s="1009">
        <f>'Rent Schedule'!C23</f>
        <v>0</v>
      </c>
      <c r="G35" s="1010" t="str">
        <f>IF(OR(F35="MR",F35&lt;=0,F35="EO"),"",VLOOKUP(AK35,'Income-Rent Tool NHTF'!$D$28:$K$35,(Q35+2),FALSE))</f>
        <v/>
      </c>
      <c r="H35" s="1009">
        <f>'Rent Schedule'!D23</f>
        <v>0</v>
      </c>
      <c r="I35" s="1010" t="str">
        <f>IF(OR(H35="MR",H35&lt;=0,H35="EO"),"",VLOOKUP(AM35,'Income-Rent Tool NSP'!$D$28:$J$35,(Q35+2),FALSE))</f>
        <v/>
      </c>
      <c r="J35" s="1009">
        <f>'Rent Schedule'!E23</f>
        <v>0</v>
      </c>
      <c r="K35" s="1010" t="str">
        <f>IF(OR(J35="MR",J35&lt;=0,J35="EO"),"",VLOOKUP(AL35,'Income-Rent Tool MRB'!$D$28:$J$33,(Q35+2),FALSE))</f>
        <v/>
      </c>
      <c r="L35" s="1221">
        <f>'Rent Schedule'!F23</f>
        <v>0</v>
      </c>
      <c r="M35" s="1010" t="str">
        <f>IF(OR(L35="MR",L35&lt;=0,L35="EO"),"",VLOOKUP(AI35,'Income-Rent Tool HTC'!$D$28:$J$34,(Q35+2),FALSE))</f>
        <v/>
      </c>
      <c r="N35" s="1268">
        <f>'Exhibit 3 (Rent Schedule)'!G23</f>
        <v>0</v>
      </c>
      <c r="O35" s="1011"/>
      <c r="P35" s="1012">
        <f>'Rent Schedule'!H23</f>
        <v>0</v>
      </c>
      <c r="Q35" s="1012">
        <f>'Rent Schedule'!I23</f>
        <v>0</v>
      </c>
      <c r="R35" s="1012">
        <f>'Rent Schedule'!J23</f>
        <v>0</v>
      </c>
      <c r="S35" s="1282">
        <f>'Rent Schedule'!J27</f>
        <v>0</v>
      </c>
      <c r="T35" s="1013">
        <f t="shared" si="3"/>
        <v>0</v>
      </c>
      <c r="U35" s="1014">
        <f t="shared" si="27"/>
        <v>0</v>
      </c>
      <c r="V35" s="1015">
        <f t="shared" si="4"/>
        <v>0</v>
      </c>
      <c r="W35" s="1016">
        <f t="shared" si="5"/>
        <v>0</v>
      </c>
      <c r="X35" s="1017">
        <f>'Exhibit 3 (Rent Schedule)'!O23</f>
        <v>0</v>
      </c>
      <c r="Y35" s="1041">
        <f t="shared" si="6"/>
        <v>0</v>
      </c>
      <c r="Z35" s="1019" t="str">
        <f t="shared" si="7"/>
        <v/>
      </c>
      <c r="AA35" s="1020" t="str">
        <f t="shared" si="8"/>
        <v/>
      </c>
      <c r="AB35" s="1021" t="str">
        <f t="shared" si="9"/>
        <v/>
      </c>
      <c r="AC35" s="1022" t="str">
        <f t="shared" si="10"/>
        <v/>
      </c>
      <c r="AD35" s="1023"/>
      <c r="AE35" s="1024" t="e">
        <f t="shared" si="11"/>
        <v>#DIV/0!</v>
      </c>
      <c r="AF35" s="1022" t="str">
        <f t="shared" si="28"/>
        <v/>
      </c>
      <c r="AG35" s="1025"/>
      <c r="AH35" s="1026"/>
      <c r="AI35" s="1027" t="str">
        <f>IF(B35="tc20%",'Income-Rent Tool HTC'!$D$28, IF(B35="tc30%",'Income-Rent Tool HTC'!$D$29,IF(B35="tc40%",'Income-Rent Tool HTC'!$D$30,IF(B35="tc50%",'Income-Rent Tool HTC'!$D$31,IF(B35="tc60%",'Income-Rent Tool HTC'!$D$32,IF(B35="tc65%",'Income-Rent Tool HTC'!#REF!,IF(B35="tc70%",'Income-Rent Tool HTC'!$D$33,IF(B35="tc80%",'Income-Rent Tool HTC'!$D$34,""))))))))</f>
        <v/>
      </c>
      <c r="AJ35" s="1028" t="str">
        <f>IF(D35="30%/30%",'Income-Rent Tool HOME'!$D$29,IF(D35="40%/40%",'Income-Rent Tool HOME'!$D$30,IF(D35="LH/50%",'Income-Rent Tool HOME'!$D$32,IF(D35="LH/50% Match",'Income-Rent Tool HOME'!$D$32,IF(D35="HH/60%",'Income-Rent Tool HOME'!$D$31,IF(D35="HH/60% Match",'Income-Rent Tool HOME'!$D$31,IF(D35="HH/80%",'Income-Rent Tool HOME'!$D$35,IF(D35="HH/80% Match",'Income-Rent Tool HOME'!$D$35,""))))))))</f>
        <v/>
      </c>
      <c r="AK35" s="1028" t="str">
        <f>IF(F35="15%/15%",'Income-Rent Tool NHTF'!$D$29,IF(F35="30%/30%",'Income-Rent Tool NHTF'!$D$30,""))</f>
        <v/>
      </c>
      <c r="AL35" s="1028" t="str">
        <f>IF(J35="mrb20%",'Income-Rent Tool MRB'!$D$28,IF(J35="mrb30%",'Income-Rent Tool MRB'!$D$29,IF(J35="mrb40%",'Income-Rent Tool MRB'!$D$30,IF(J35="mrb50%",'Income-Rent Tool MRB'!$D$31,IF(J35="mrb60%",'Income-Rent Tool MRB'!$D$32,IF(J35="mrb70%",'Income-Rent Tool MRB'!#REF!,IF(J35="mrb80%",'Income-Rent Tool MRB'!$D$33,"")))))))</f>
        <v/>
      </c>
      <c r="AM35" s="1028" t="str">
        <f>IF(H35="30%/30%",'Income-Rent Tool NSP'!$D$29,IF(H35="40%/40%",'Income-Rent Tool NSP'!$D$30,IF(H35="lh/50%",'Income-Rent Tool NSP'!$D$31,IF(H35="hh/60%",'Income-Rent Tool NSP'!$D$32,IF(H35="hh/80%",'Income-Rent Tool NSP'!$D$35,"")))))</f>
        <v/>
      </c>
      <c r="AN35" s="1027" t="str">
        <f>IF(L35="tc20%",'Income-Rent Tool HTC'!$D$28, IF(L35="tc30%",'Income-Rent Tool HTC'!$D$29,IF(L35="tc40%",'Income-Rent Tool HTC'!$D$30,IF(L35="tc50%",'Income-Rent Tool HTC'!$D$31,IF(L35="tc60%",'Income-Rent Tool HTC'!$D$32,IF(L35="tc65%",'Income-Rent Tool HTC'!#REF!,IF(L35="tc70%",'Income-Rent Tool HTC'!$D$33,IF(M35="tc80%",'Income-Rent Tool HTC'!$D$34,""))))))))</f>
        <v/>
      </c>
      <c r="AO35" s="1029"/>
      <c r="AP35" s="1030" t="e">
        <f t="shared" si="12"/>
        <v>#VALUE!</v>
      </c>
      <c r="AQ35" s="1031">
        <f t="shared" si="13"/>
        <v>0</v>
      </c>
      <c r="AR35" s="1030">
        <f t="shared" si="29"/>
        <v>0</v>
      </c>
      <c r="AS35" s="1032">
        <f t="shared" si="14"/>
        <v>0</v>
      </c>
      <c r="AT35" s="1033">
        <f t="shared" si="15"/>
        <v>0</v>
      </c>
      <c r="AU35" s="1033">
        <f t="shared" si="16"/>
        <v>0</v>
      </c>
      <c r="AV35" s="1033">
        <f t="shared" si="17"/>
        <v>0</v>
      </c>
      <c r="AW35" s="1033">
        <f t="shared" si="18"/>
        <v>0</v>
      </c>
      <c r="AX35" s="1033">
        <f t="shared" si="19"/>
        <v>0</v>
      </c>
      <c r="AY35" s="873"/>
      <c r="AZ35" s="1033">
        <f t="shared" si="20"/>
        <v>0</v>
      </c>
      <c r="BA35" s="1034">
        <f t="shared" si="21"/>
        <v>0</v>
      </c>
      <c r="BB35" s="1034">
        <f t="shared" si="22"/>
        <v>0</v>
      </c>
      <c r="BC35" s="1035">
        <f t="shared" si="23"/>
        <v>0</v>
      </c>
      <c r="BD35" s="1033">
        <f t="shared" si="24"/>
        <v>0</v>
      </c>
      <c r="BE35" s="873"/>
      <c r="BF35" s="873"/>
      <c r="BG35" s="1036"/>
      <c r="BH35" s="1037">
        <f t="shared" si="25"/>
        <v>0</v>
      </c>
      <c r="BI35" s="1037">
        <f t="shared" si="26"/>
        <v>0</v>
      </c>
      <c r="BJ35" s="1038"/>
      <c r="BK35" s="1037" t="str">
        <f t="shared" si="30"/>
        <v>NA</v>
      </c>
      <c r="BL35" s="1039">
        <f>IF(BI35&lt;BH35, MAX(BH35,BI35), BH35)</f>
        <v>0</v>
      </c>
      <c r="BM35" s="1033">
        <f t="shared" si="32"/>
        <v>0</v>
      </c>
      <c r="BN35" s="1040">
        <f>IF(BJ35="NA",MAX(BL35,BM35),MIN(BH35,BJ35))</f>
        <v>0</v>
      </c>
      <c r="BO35" s="1032">
        <f t="shared" si="34"/>
        <v>0</v>
      </c>
      <c r="CD35" s="210"/>
      <c r="CE35" s="965" t="s">
        <v>74</v>
      </c>
      <c r="CF35" s="210"/>
      <c r="CG35" s="210"/>
      <c r="CH35" s="966"/>
      <c r="CI35" s="966"/>
      <c r="CJ35" s="967"/>
      <c r="CK35" s="213"/>
      <c r="CL35" s="214"/>
      <c r="CM35" s="215"/>
      <c r="CN35" s="215"/>
      <c r="CO35" s="218" t="s">
        <v>122</v>
      </c>
      <c r="CP35" s="209"/>
      <c r="CQ35" s="979"/>
      <c r="CR35" s="979"/>
    </row>
    <row r="36" spans="1:96">
      <c r="A36" s="1220"/>
      <c r="B36" s="1221">
        <f>'Rent Schedule'!A24</f>
        <v>0</v>
      </c>
      <c r="C36" s="1010" t="str">
        <f>IF(OR(B36="MR",B36&lt;=0,B36="EO"),"",VLOOKUP(AI36,'Income-Rent Tool HTC'!$D$28:$J$34,(Q36+2),FALSE))</f>
        <v/>
      </c>
      <c r="D36" s="1009">
        <f>'Rent Schedule'!B24</f>
        <v>0</v>
      </c>
      <c r="E36" s="1010" t="str">
        <f>IF(OR(D36="MR",D36&lt;=0,D36="EO"),"",VLOOKUP(AJ36,'Income-Rent Tool HOME'!$D$28:$J$35,(Q36+2),FALSE))</f>
        <v/>
      </c>
      <c r="F36" s="1009">
        <f>'Rent Schedule'!C24</f>
        <v>0</v>
      </c>
      <c r="G36" s="1010" t="str">
        <f>IF(OR(F36="MR",F36&lt;=0,F36="EO"),"",VLOOKUP(AK36,'Income-Rent Tool NHTF'!$D$28:$K$35,(Q36+2),FALSE))</f>
        <v/>
      </c>
      <c r="H36" s="1009">
        <f>'Rent Schedule'!D24</f>
        <v>0</v>
      </c>
      <c r="I36" s="1010" t="str">
        <f>IF(OR(H36="MR",H36&lt;=0,H36="EO"),"",VLOOKUP(AM36,'Income-Rent Tool NSP'!$D$28:$J$35,(Q36+2),FALSE))</f>
        <v/>
      </c>
      <c r="J36" s="1009">
        <f>'Rent Schedule'!E24</f>
        <v>0</v>
      </c>
      <c r="K36" s="1010" t="str">
        <f>IF(OR(J36="MR",J36&lt;=0,J36="EO"),"",VLOOKUP(AL36,'Income-Rent Tool MRB'!$D$28:$J$33,(Q36+2),FALSE))</f>
        <v/>
      </c>
      <c r="L36" s="1221">
        <f>'Rent Schedule'!F24</f>
        <v>0</v>
      </c>
      <c r="M36" s="1010" t="str">
        <f>IF(OR(L36="MR",L36&lt;=0,L36="EO"),"",VLOOKUP(AI36,'Income-Rent Tool HTC'!$D$28:$J$34,(Q36+2),FALSE))</f>
        <v/>
      </c>
      <c r="N36" s="1268">
        <f>'Exhibit 3 (Rent Schedule)'!G24</f>
        <v>0</v>
      </c>
      <c r="O36" s="1011"/>
      <c r="P36" s="1012">
        <f>'Rent Schedule'!H24</f>
        <v>0</v>
      </c>
      <c r="Q36" s="1012">
        <f>'Rent Schedule'!I24</f>
        <v>0</v>
      </c>
      <c r="R36" s="1012">
        <f>'Rent Schedule'!J24</f>
        <v>0</v>
      </c>
      <c r="S36" s="1282">
        <f>'Rent Schedule'!J28</f>
        <v>0</v>
      </c>
      <c r="T36" s="1013">
        <f t="shared" si="3"/>
        <v>0</v>
      </c>
      <c r="U36" s="1014">
        <f t="shared" si="27"/>
        <v>0</v>
      </c>
      <c r="V36" s="1015">
        <f t="shared" si="4"/>
        <v>0</v>
      </c>
      <c r="W36" s="1016">
        <f t="shared" si="5"/>
        <v>0</v>
      </c>
      <c r="X36" s="1017">
        <f>'Exhibit 3 (Rent Schedule)'!O24</f>
        <v>0</v>
      </c>
      <c r="Y36" s="1041">
        <f t="shared" si="6"/>
        <v>0</v>
      </c>
      <c r="Z36" s="1019" t="str">
        <f t="shared" si="7"/>
        <v/>
      </c>
      <c r="AA36" s="1020" t="str">
        <f t="shared" si="8"/>
        <v/>
      </c>
      <c r="AB36" s="1021" t="str">
        <f t="shared" si="9"/>
        <v/>
      </c>
      <c r="AC36" s="1022" t="str">
        <f t="shared" si="10"/>
        <v/>
      </c>
      <c r="AD36" s="1023"/>
      <c r="AE36" s="1024" t="e">
        <f t="shared" si="11"/>
        <v>#DIV/0!</v>
      </c>
      <c r="AF36" s="1022" t="str">
        <f t="shared" si="28"/>
        <v/>
      </c>
      <c r="AG36" s="1025"/>
      <c r="AH36" s="1026"/>
      <c r="AI36" s="1027" t="str">
        <f>IF(B36="tc20%",'Income-Rent Tool HTC'!$D$28, IF(B36="tc30%",'Income-Rent Tool HTC'!$D$29,IF(B36="tc40%",'Income-Rent Tool HTC'!$D$30,IF(B36="tc50%",'Income-Rent Tool HTC'!$D$31,IF(B36="tc60%",'Income-Rent Tool HTC'!$D$32,IF(B36="tc65%",'Income-Rent Tool HTC'!#REF!,IF(B36="tc70%",'Income-Rent Tool HTC'!$D$33,IF(B36="tc80%",'Income-Rent Tool HTC'!$D$34,""))))))))</f>
        <v/>
      </c>
      <c r="AJ36" s="1028" t="str">
        <f>IF(D36="30%/30%",'Income-Rent Tool HOME'!$D$29,IF(D36="40%/40%",'Income-Rent Tool HOME'!$D$30,IF(D36="LH/50%",'Income-Rent Tool HOME'!$D$32,IF(D36="LH/50% Match",'Income-Rent Tool HOME'!$D$32,IF(D36="HH/60%",'Income-Rent Tool HOME'!$D$31,IF(D36="HH/60% Match",'Income-Rent Tool HOME'!$D$31,IF(D36="HH/80%",'Income-Rent Tool HOME'!$D$35,IF(D36="HH/80% Match",'Income-Rent Tool HOME'!$D$35,""))))))))</f>
        <v/>
      </c>
      <c r="AK36" s="1028" t="str">
        <f>IF(F36="15%/15%",'Income-Rent Tool NHTF'!$D$29,IF(F36="30%/30%",'Income-Rent Tool NHTF'!$D$30,""))</f>
        <v/>
      </c>
      <c r="AL36" s="1028" t="str">
        <f>IF(J36="mrb20%",'Income-Rent Tool MRB'!$D$28,IF(J36="mrb30%",'Income-Rent Tool MRB'!$D$29,IF(J36="mrb40%",'Income-Rent Tool MRB'!$D$30,IF(J36="mrb50%",'Income-Rent Tool MRB'!$D$31,IF(J36="mrb60%",'Income-Rent Tool MRB'!$D$32,IF(J36="mrb70%",'Income-Rent Tool MRB'!#REF!,IF(J36="mrb80%",'Income-Rent Tool MRB'!$D$33,"")))))))</f>
        <v/>
      </c>
      <c r="AM36" s="1028" t="str">
        <f>IF(H36="30%/30%",'Income-Rent Tool NSP'!$D$29,IF(H36="40%/40%",'Income-Rent Tool NSP'!$D$30,IF(H36="lh/50%",'Income-Rent Tool NSP'!$D$31,IF(H36="hh/60%",'Income-Rent Tool NSP'!$D$32,IF(H36="hh/80%",'Income-Rent Tool NSP'!$D$35,"")))))</f>
        <v/>
      </c>
      <c r="AN36" s="1027" t="str">
        <f>IF(L36="tc20%",'Income-Rent Tool HTC'!$D$28, IF(L36="tc30%",'Income-Rent Tool HTC'!$D$29,IF(L36="tc40%",'Income-Rent Tool HTC'!$D$30,IF(L36="tc50%",'Income-Rent Tool HTC'!$D$31,IF(L36="tc60%",'Income-Rent Tool HTC'!$D$32,IF(L36="tc65%",'Income-Rent Tool HTC'!#REF!,IF(L36="tc70%",'Income-Rent Tool HTC'!$D$33,IF(M36="tc80%",'Income-Rent Tool HTC'!$D$34,""))))))))</f>
        <v/>
      </c>
      <c r="AO36" s="1029"/>
      <c r="AP36" s="1030" t="e">
        <f t="shared" si="12"/>
        <v>#VALUE!</v>
      </c>
      <c r="AQ36" s="1031">
        <f t="shared" si="13"/>
        <v>0</v>
      </c>
      <c r="AR36" s="1030">
        <f t="shared" si="29"/>
        <v>0</v>
      </c>
      <c r="AS36" s="1032">
        <f t="shared" si="14"/>
        <v>0</v>
      </c>
      <c r="AT36" s="1033">
        <f t="shared" si="15"/>
        <v>0</v>
      </c>
      <c r="AU36" s="1033">
        <f t="shared" si="16"/>
        <v>0</v>
      </c>
      <c r="AV36" s="1033">
        <f t="shared" si="17"/>
        <v>0</v>
      </c>
      <c r="AW36" s="1033">
        <f t="shared" si="18"/>
        <v>0</v>
      </c>
      <c r="AX36" s="1033">
        <f t="shared" si="19"/>
        <v>0</v>
      </c>
      <c r="AY36" s="873"/>
      <c r="AZ36" s="1033">
        <f t="shared" si="20"/>
        <v>0</v>
      </c>
      <c r="BA36" s="1034">
        <f t="shared" si="21"/>
        <v>0</v>
      </c>
      <c r="BB36" s="1034">
        <f t="shared" si="22"/>
        <v>0</v>
      </c>
      <c r="BC36" s="1035">
        <f t="shared" si="23"/>
        <v>0</v>
      </c>
      <c r="BD36" s="1033">
        <f t="shared" si="24"/>
        <v>0</v>
      </c>
      <c r="BE36" s="873"/>
      <c r="BF36" s="873"/>
      <c r="BG36" s="1036"/>
      <c r="BH36" s="1037">
        <f t="shared" si="25"/>
        <v>0</v>
      </c>
      <c r="BI36" s="1037">
        <f t="shared" si="26"/>
        <v>0</v>
      </c>
      <c r="BJ36" s="1038"/>
      <c r="BK36" s="1037" t="str">
        <f t="shared" si="30"/>
        <v>NA</v>
      </c>
      <c r="BL36" s="1039">
        <f t="shared" si="31"/>
        <v>0</v>
      </c>
      <c r="BM36" s="1033">
        <f t="shared" si="32"/>
        <v>0</v>
      </c>
      <c r="BN36" s="1040">
        <f t="shared" si="33"/>
        <v>0</v>
      </c>
      <c r="BO36" s="1032">
        <f t="shared" si="34"/>
        <v>0</v>
      </c>
      <c r="CD36" s="210"/>
      <c r="CE36" s="965" t="s">
        <v>76</v>
      </c>
      <c r="CF36" s="210"/>
      <c r="CG36" s="210"/>
      <c r="CH36" s="966"/>
      <c r="CI36" s="966"/>
      <c r="CJ36" s="967"/>
      <c r="CK36" s="213"/>
      <c r="CL36" s="214"/>
      <c r="CM36" s="215"/>
      <c r="CN36" s="215"/>
      <c r="CO36" s="218" t="s">
        <v>21</v>
      </c>
      <c r="CP36" s="209"/>
      <c r="CQ36" s="979"/>
      <c r="CR36" s="979"/>
    </row>
    <row r="37" spans="1:96">
      <c r="A37" s="1220"/>
      <c r="B37" s="1221">
        <f>'Rent Schedule'!A25</f>
        <v>0</v>
      </c>
      <c r="C37" s="1010" t="str">
        <f>IF(OR(B37="MR",B37&lt;=0,B37="EO"),"",VLOOKUP(AI37,'Income-Rent Tool HTC'!$D$28:$J$34,(Q37+2),FALSE))</f>
        <v/>
      </c>
      <c r="D37" s="1009">
        <f>'Rent Schedule'!B25</f>
        <v>0</v>
      </c>
      <c r="E37" s="1010" t="str">
        <f>IF(OR(D37="MR",D37&lt;=0,D37="EO"),"",VLOOKUP(AJ37,'Income-Rent Tool HOME'!$D$28:$J$35,(Q37+2),FALSE))</f>
        <v/>
      </c>
      <c r="F37" s="1009">
        <f>'Rent Schedule'!C25</f>
        <v>0</v>
      </c>
      <c r="G37" s="1010" t="str">
        <f>IF(OR(F37="MR",F37&lt;=0,F37="EO"),"",VLOOKUP(AK37,'Income-Rent Tool NHTF'!$D$28:$K$35,(Q37+2),FALSE))</f>
        <v/>
      </c>
      <c r="H37" s="1009">
        <f>'Rent Schedule'!D25</f>
        <v>0</v>
      </c>
      <c r="I37" s="1010" t="str">
        <f>IF(OR(H37="MR",H37&lt;=0,H37="EO"),"",VLOOKUP(AM37,'Income-Rent Tool NSP'!$D$28:$J$35,(Q37+2),FALSE))</f>
        <v/>
      </c>
      <c r="J37" s="1009">
        <f>'Rent Schedule'!E25</f>
        <v>0</v>
      </c>
      <c r="K37" s="1010" t="str">
        <f>IF(OR(J37="MR",J37&lt;=0,J37="EO"),"",VLOOKUP(AL37,'Income-Rent Tool MRB'!$D$28:$J$33,(Q37+2),FALSE))</f>
        <v/>
      </c>
      <c r="L37" s="1221">
        <f>'Rent Schedule'!F25</f>
        <v>0</v>
      </c>
      <c r="M37" s="1010" t="str">
        <f>IF(OR(L37="MR",L37&lt;=0,L37="EO"),"",VLOOKUP(AI37,'Income-Rent Tool HTC'!$D$28:$J$34,(Q37+2),FALSE))</f>
        <v/>
      </c>
      <c r="N37" s="1268">
        <f>'Exhibit 3 (Rent Schedule)'!G25</f>
        <v>0</v>
      </c>
      <c r="O37" s="1011"/>
      <c r="P37" s="1012">
        <f>'Rent Schedule'!H25</f>
        <v>0</v>
      </c>
      <c r="Q37" s="1012">
        <f>'Rent Schedule'!I25</f>
        <v>0</v>
      </c>
      <c r="R37" s="1012">
        <f>'Rent Schedule'!J25</f>
        <v>0</v>
      </c>
      <c r="S37" s="1282">
        <f>'Rent Schedule'!J29</f>
        <v>0</v>
      </c>
      <c r="T37" s="1013">
        <f t="shared" si="3"/>
        <v>0</v>
      </c>
      <c r="U37" s="1014">
        <f t="shared" si="27"/>
        <v>0</v>
      </c>
      <c r="V37" s="1015">
        <f t="shared" si="4"/>
        <v>0</v>
      </c>
      <c r="W37" s="1016">
        <f t="shared" si="5"/>
        <v>0</v>
      </c>
      <c r="X37" s="1017">
        <f>'Exhibit 3 (Rent Schedule)'!O25</f>
        <v>0</v>
      </c>
      <c r="Y37" s="1041">
        <f t="shared" si="6"/>
        <v>0</v>
      </c>
      <c r="Z37" s="1019" t="str">
        <f t="shared" si="7"/>
        <v/>
      </c>
      <c r="AA37" s="1020" t="str">
        <f t="shared" si="8"/>
        <v/>
      </c>
      <c r="AB37" s="1021" t="str">
        <f t="shared" si="9"/>
        <v/>
      </c>
      <c r="AC37" s="1022" t="str">
        <f t="shared" si="10"/>
        <v/>
      </c>
      <c r="AD37" s="1023"/>
      <c r="AE37" s="1024" t="e">
        <f t="shared" si="11"/>
        <v>#DIV/0!</v>
      </c>
      <c r="AF37" s="1022" t="str">
        <f t="shared" si="28"/>
        <v/>
      </c>
      <c r="AG37" s="1025"/>
      <c r="AH37" s="1026"/>
      <c r="AI37" s="1027" t="str">
        <f>IF(B37="tc20%",'Income-Rent Tool HTC'!$D$28, IF(B37="tc30%",'Income-Rent Tool HTC'!$D$29,IF(B37="tc40%",'Income-Rent Tool HTC'!$D$30,IF(B37="tc50%",'Income-Rent Tool HTC'!$D$31,IF(B37="tc60%",'Income-Rent Tool HTC'!$D$32,IF(B37="tc65%",'Income-Rent Tool HTC'!#REF!,IF(B37="tc70%",'Income-Rent Tool HTC'!$D$33,IF(B37="tc80%",'Income-Rent Tool HTC'!$D$34,""))))))))</f>
        <v/>
      </c>
      <c r="AJ37" s="1028" t="str">
        <f>IF(D37="30%/30%",'Income-Rent Tool HOME'!$D$29,IF(D37="40%/40%",'Income-Rent Tool HOME'!$D$30,IF(D37="LH/50%",'Income-Rent Tool HOME'!$D$32,IF(D37="LH/50% Match",'Income-Rent Tool HOME'!$D$32,IF(D37="HH/60%",'Income-Rent Tool HOME'!$D$31,IF(D37="HH/60% Match",'Income-Rent Tool HOME'!$D$31,IF(D37="HH/80%",'Income-Rent Tool HOME'!$D$35,IF(D37="HH/80% Match",'Income-Rent Tool HOME'!$D$35,""))))))))</f>
        <v/>
      </c>
      <c r="AK37" s="1028" t="str">
        <f>IF(F37="15%/15%",'Income-Rent Tool NHTF'!$D$29,IF(F37="30%/30%",'Income-Rent Tool NHTF'!$D$30,""))</f>
        <v/>
      </c>
      <c r="AL37" s="1028" t="str">
        <f>IF(J37="mrb20%",'Income-Rent Tool MRB'!$D$28,IF(J37="mrb30%",'Income-Rent Tool MRB'!$D$29,IF(J37="mrb40%",'Income-Rent Tool MRB'!$D$30,IF(J37="mrb50%",'Income-Rent Tool MRB'!$D$31,IF(J37="mrb60%",'Income-Rent Tool MRB'!$D$32,IF(J37="mrb70%",'Income-Rent Tool MRB'!#REF!,IF(J37="mrb80%",'Income-Rent Tool MRB'!$D$33,"")))))))</f>
        <v/>
      </c>
      <c r="AM37" s="1028" t="str">
        <f>IF(H37="30%/30%",'Income-Rent Tool NSP'!$D$29,IF(H37="40%/40%",'Income-Rent Tool NSP'!$D$30,IF(H37="lh/50%",'Income-Rent Tool NSP'!$D$31,IF(H37="hh/60%",'Income-Rent Tool NSP'!$D$32,IF(H37="hh/80%",'Income-Rent Tool NSP'!$D$35,"")))))</f>
        <v/>
      </c>
      <c r="AN37" s="1027" t="str">
        <f>IF(L37="tc20%",'Income-Rent Tool HTC'!$D$28, IF(L37="tc30%",'Income-Rent Tool HTC'!$D$29,IF(L37="tc40%",'Income-Rent Tool HTC'!$D$30,IF(L37="tc50%",'Income-Rent Tool HTC'!$D$31,IF(L37="tc60%",'Income-Rent Tool HTC'!$D$32,IF(L37="tc65%",'Income-Rent Tool HTC'!#REF!,IF(L37="tc70%",'Income-Rent Tool HTC'!$D$33,IF(M37="tc80%",'Income-Rent Tool HTC'!$D$34,""))))))))</f>
        <v/>
      </c>
      <c r="AO37" s="1029"/>
      <c r="AP37" s="1030" t="e">
        <f t="shared" si="12"/>
        <v>#VALUE!</v>
      </c>
      <c r="AQ37" s="1031">
        <f t="shared" si="13"/>
        <v>0</v>
      </c>
      <c r="AR37" s="1030">
        <f t="shared" si="29"/>
        <v>0</v>
      </c>
      <c r="AS37" s="1032">
        <f t="shared" si="14"/>
        <v>0</v>
      </c>
      <c r="AT37" s="1033">
        <f t="shared" si="15"/>
        <v>0</v>
      </c>
      <c r="AU37" s="1033">
        <f t="shared" si="16"/>
        <v>0</v>
      </c>
      <c r="AV37" s="1033">
        <f t="shared" si="17"/>
        <v>0</v>
      </c>
      <c r="AW37" s="1033">
        <f t="shared" si="18"/>
        <v>0</v>
      </c>
      <c r="AX37" s="1033">
        <f t="shared" si="19"/>
        <v>0</v>
      </c>
      <c r="AY37" s="873"/>
      <c r="AZ37" s="1033">
        <f t="shared" si="20"/>
        <v>0</v>
      </c>
      <c r="BA37" s="1034">
        <f t="shared" si="21"/>
        <v>0</v>
      </c>
      <c r="BB37" s="1034">
        <f t="shared" si="22"/>
        <v>0</v>
      </c>
      <c r="BC37" s="1035">
        <f t="shared" si="23"/>
        <v>0</v>
      </c>
      <c r="BD37" s="1033">
        <f t="shared" si="24"/>
        <v>0</v>
      </c>
      <c r="BE37" s="873"/>
      <c r="BF37" s="873"/>
      <c r="BG37" s="1036"/>
      <c r="BH37" s="1037">
        <f t="shared" si="25"/>
        <v>0</v>
      </c>
      <c r="BI37" s="1037">
        <f t="shared" si="26"/>
        <v>0</v>
      </c>
      <c r="BJ37" s="1038"/>
      <c r="BK37" s="1037" t="str">
        <f t="shared" si="30"/>
        <v>NA</v>
      </c>
      <c r="BL37" s="1039">
        <f t="shared" si="31"/>
        <v>0</v>
      </c>
      <c r="BM37" s="1033">
        <f t="shared" si="32"/>
        <v>0</v>
      </c>
      <c r="BN37" s="1040">
        <f t="shared" si="33"/>
        <v>0</v>
      </c>
      <c r="BO37" s="1032">
        <f t="shared" si="34"/>
        <v>0</v>
      </c>
      <c r="CD37" s="210"/>
      <c r="CE37" s="965" t="s">
        <v>79</v>
      </c>
      <c r="CF37" s="210"/>
      <c r="CG37" s="210"/>
      <c r="CH37" s="966"/>
      <c r="CI37" s="966"/>
      <c r="CJ37" s="967"/>
      <c r="CK37" s="213"/>
      <c r="CL37" s="214"/>
      <c r="CM37" s="215"/>
      <c r="CN37" s="215"/>
      <c r="CO37" s="218" t="s">
        <v>127</v>
      </c>
      <c r="CP37" s="209"/>
      <c r="CQ37" s="979"/>
      <c r="CR37" s="979"/>
    </row>
    <row r="38" spans="1:96">
      <c r="A38" s="1220"/>
      <c r="B38" s="1221">
        <f>'Rent Schedule'!A26</f>
        <v>0</v>
      </c>
      <c r="C38" s="1010" t="str">
        <f>IF(OR(B38="MR",B38&lt;=0,B38="EO"),"",VLOOKUP(AI38,'Income-Rent Tool HTC'!$D$28:$J$34,(Q38+2),FALSE))</f>
        <v/>
      </c>
      <c r="D38" s="1009">
        <f>'Rent Schedule'!B26</f>
        <v>0</v>
      </c>
      <c r="E38" s="1010" t="str">
        <f>IF(OR(D38="MR",D38&lt;=0,D38="EO"),"",VLOOKUP(AJ38,'Income-Rent Tool HOME'!$D$28:$J$35,(Q38+2),FALSE))</f>
        <v/>
      </c>
      <c r="F38" s="1009">
        <f>'Rent Schedule'!C26</f>
        <v>0</v>
      </c>
      <c r="G38" s="1010" t="str">
        <f>IF(OR(F38="MR",F38&lt;=0,F38="EO"),"",VLOOKUP(AK38,'Income-Rent Tool NHTF'!$D$28:$K$35,(Q38+2),FALSE))</f>
        <v/>
      </c>
      <c r="H38" s="1009">
        <f>'Rent Schedule'!D26</f>
        <v>0</v>
      </c>
      <c r="I38" s="1010" t="str">
        <f>IF(OR(H38="MR",H38&lt;=0,H38="EO"),"",VLOOKUP(AM38,'Income-Rent Tool NSP'!$D$28:$J$35,(Q38+2),FALSE))</f>
        <v/>
      </c>
      <c r="J38" s="1009">
        <f>'Rent Schedule'!E26</f>
        <v>0</v>
      </c>
      <c r="K38" s="1010" t="str">
        <f>IF(OR(J38="MR",J38&lt;=0,J38="EO"),"",VLOOKUP(AL38,'Income-Rent Tool MRB'!$D$28:$J$33,(Q38+2),FALSE))</f>
        <v/>
      </c>
      <c r="L38" s="1221">
        <f>'Rent Schedule'!F26</f>
        <v>0</v>
      </c>
      <c r="M38" s="1010" t="str">
        <f>IF(OR(L38="MR",L38&lt;=0,L38="EO"),"",VLOOKUP(AI38,'Income-Rent Tool HTC'!$D$28:$J$34,(Q38+2),FALSE))</f>
        <v/>
      </c>
      <c r="N38" s="1268">
        <f>'Exhibit 3 (Rent Schedule)'!G26</f>
        <v>0</v>
      </c>
      <c r="O38" s="1011"/>
      <c r="P38" s="1012">
        <f>'Rent Schedule'!H26</f>
        <v>0</v>
      </c>
      <c r="Q38" s="1012">
        <f>'Rent Schedule'!I26</f>
        <v>0</v>
      </c>
      <c r="R38" s="1012">
        <f>'Rent Schedule'!J26</f>
        <v>0</v>
      </c>
      <c r="S38" s="1282">
        <f>'Rent Schedule'!J30</f>
        <v>0</v>
      </c>
      <c r="T38" s="1013">
        <f t="shared" si="3"/>
        <v>0</v>
      </c>
      <c r="U38" s="1014">
        <f t="shared" si="27"/>
        <v>0</v>
      </c>
      <c r="V38" s="1015">
        <f t="shared" si="4"/>
        <v>0</v>
      </c>
      <c r="W38" s="1016">
        <f t="shared" si="5"/>
        <v>0</v>
      </c>
      <c r="X38" s="1017">
        <f>'Exhibit 3 (Rent Schedule)'!O26</f>
        <v>0</v>
      </c>
      <c r="Y38" s="1041">
        <f t="shared" si="6"/>
        <v>0</v>
      </c>
      <c r="Z38" s="1019" t="str">
        <f t="shared" si="7"/>
        <v/>
      </c>
      <c r="AA38" s="1020" t="str">
        <f t="shared" si="8"/>
        <v/>
      </c>
      <c r="AB38" s="1021" t="str">
        <f t="shared" si="9"/>
        <v/>
      </c>
      <c r="AC38" s="1022" t="str">
        <f t="shared" si="10"/>
        <v/>
      </c>
      <c r="AD38" s="1023"/>
      <c r="AE38" s="1024" t="e">
        <f t="shared" si="11"/>
        <v>#DIV/0!</v>
      </c>
      <c r="AF38" s="1022" t="str">
        <f t="shared" si="28"/>
        <v/>
      </c>
      <c r="AG38" s="1025"/>
      <c r="AH38" s="1026"/>
      <c r="AI38" s="1027" t="str">
        <f>IF(B38="tc20%",'Income-Rent Tool HTC'!$D$28, IF(B38="tc30%",'Income-Rent Tool HTC'!$D$29,IF(B38="tc40%",'Income-Rent Tool HTC'!$D$30,IF(B38="tc50%",'Income-Rent Tool HTC'!$D$31,IF(B38="tc60%",'Income-Rent Tool HTC'!$D$32,IF(B38="tc65%",'Income-Rent Tool HTC'!#REF!,IF(B38="tc70%",'Income-Rent Tool HTC'!$D$33,IF(B38="tc80%",'Income-Rent Tool HTC'!$D$34,""))))))))</f>
        <v/>
      </c>
      <c r="AJ38" s="1028" t="str">
        <f>IF(D38="30%/30%",'Income-Rent Tool HOME'!$D$29,IF(D38="40%/40%",'Income-Rent Tool HOME'!$D$30,IF(D38="LH/50%",'Income-Rent Tool HOME'!$D$32,IF(D38="LH/50% Match",'Income-Rent Tool HOME'!$D$32,IF(D38="HH/60%",'Income-Rent Tool HOME'!$D$31,IF(D38="HH/60% Match",'Income-Rent Tool HOME'!$D$31,IF(D38="HH/80%",'Income-Rent Tool HOME'!$D$35,IF(D38="HH/80% Match",'Income-Rent Tool HOME'!$D$35,""))))))))</f>
        <v/>
      </c>
      <c r="AK38" s="1028" t="str">
        <f>IF(F38="15%/15%",'Income-Rent Tool NHTF'!$D$29,IF(F38="30%/30%",'Income-Rent Tool NHTF'!$D$30,""))</f>
        <v/>
      </c>
      <c r="AL38" s="1028" t="str">
        <f>IF(J38="mrb20%",'Income-Rent Tool MRB'!$D$28,IF(J38="mrb30%",'Income-Rent Tool MRB'!$D$29,IF(J38="mrb40%",'Income-Rent Tool MRB'!$D$30,IF(J38="mrb50%",'Income-Rent Tool MRB'!$D$31,IF(J38="mrb60%",'Income-Rent Tool MRB'!$D$32,IF(J38="mrb70%",'Income-Rent Tool MRB'!#REF!,IF(J38="mrb80%",'Income-Rent Tool MRB'!$D$33,"")))))))</f>
        <v/>
      </c>
      <c r="AM38" s="1028" t="str">
        <f>IF(H38="30%/30%",'Income-Rent Tool NSP'!$D$29,IF(H38="40%/40%",'Income-Rent Tool NSP'!$D$30,IF(H38="lh/50%",'Income-Rent Tool NSP'!$D$31,IF(H38="hh/60%",'Income-Rent Tool NSP'!$D$32,IF(H38="hh/80%",'Income-Rent Tool NSP'!$D$35,"")))))</f>
        <v/>
      </c>
      <c r="AN38" s="1027" t="str">
        <f>IF(L38="tc20%",'Income-Rent Tool HTC'!$D$28, IF(L38="tc30%",'Income-Rent Tool HTC'!$D$29,IF(L38="tc40%",'Income-Rent Tool HTC'!$D$30,IF(L38="tc50%",'Income-Rent Tool HTC'!$D$31,IF(L38="tc60%",'Income-Rent Tool HTC'!$D$32,IF(L38="tc65%",'Income-Rent Tool HTC'!#REF!,IF(L38="tc70%",'Income-Rent Tool HTC'!$D$33,IF(M38="tc80%",'Income-Rent Tool HTC'!$D$34,""))))))))</f>
        <v/>
      </c>
      <c r="AO38" s="1029"/>
      <c r="AP38" s="1030" t="e">
        <f t="shared" si="12"/>
        <v>#VALUE!</v>
      </c>
      <c r="AQ38" s="1031">
        <f t="shared" si="13"/>
        <v>0</v>
      </c>
      <c r="AR38" s="1030">
        <f t="shared" si="29"/>
        <v>0</v>
      </c>
      <c r="AS38" s="1032">
        <f t="shared" si="14"/>
        <v>0</v>
      </c>
      <c r="AT38" s="1033">
        <f t="shared" si="15"/>
        <v>0</v>
      </c>
      <c r="AU38" s="1033">
        <f t="shared" si="16"/>
        <v>0</v>
      </c>
      <c r="AV38" s="1033">
        <f t="shared" si="17"/>
        <v>0</v>
      </c>
      <c r="AW38" s="1033">
        <f t="shared" si="18"/>
        <v>0</v>
      </c>
      <c r="AX38" s="1033">
        <f t="shared" si="19"/>
        <v>0</v>
      </c>
      <c r="AY38" s="873"/>
      <c r="AZ38" s="1033">
        <f t="shared" si="20"/>
        <v>0</v>
      </c>
      <c r="BA38" s="1034">
        <f t="shared" si="21"/>
        <v>0</v>
      </c>
      <c r="BB38" s="1034">
        <f t="shared" si="22"/>
        <v>0</v>
      </c>
      <c r="BC38" s="1035">
        <f t="shared" si="23"/>
        <v>0</v>
      </c>
      <c r="BD38" s="1033">
        <f t="shared" si="24"/>
        <v>0</v>
      </c>
      <c r="BE38" s="873"/>
      <c r="BF38" s="873"/>
      <c r="BG38" s="1036"/>
      <c r="BH38" s="1037">
        <f t="shared" si="25"/>
        <v>0</v>
      </c>
      <c r="BI38" s="1037">
        <f t="shared" si="26"/>
        <v>0</v>
      </c>
      <c r="BJ38" s="1038"/>
      <c r="BK38" s="1037" t="str">
        <f t="shared" si="30"/>
        <v>NA</v>
      </c>
      <c r="BL38" s="1039">
        <f t="shared" si="31"/>
        <v>0</v>
      </c>
      <c r="BM38" s="1033">
        <f t="shared" si="32"/>
        <v>0</v>
      </c>
      <c r="BN38" s="1040">
        <f t="shared" si="33"/>
        <v>0</v>
      </c>
      <c r="BO38" s="1032">
        <f t="shared" si="34"/>
        <v>0</v>
      </c>
      <c r="CD38" s="210"/>
      <c r="CE38" s="965" t="s">
        <v>81</v>
      </c>
      <c r="CF38" s="210"/>
      <c r="CG38" s="210"/>
      <c r="CH38" s="966"/>
      <c r="CI38" s="966"/>
      <c r="CJ38" s="967"/>
      <c r="CK38" s="213"/>
      <c r="CL38" s="214"/>
      <c r="CM38" s="215"/>
      <c r="CN38" s="215"/>
      <c r="CO38" s="218" t="s">
        <v>129</v>
      </c>
      <c r="CP38" s="209"/>
      <c r="CQ38" s="979"/>
      <c r="CR38" s="979"/>
    </row>
    <row r="39" spans="1:96">
      <c r="A39" s="1220"/>
      <c r="B39" s="1221">
        <f>'Rent Schedule'!A27</f>
        <v>0</v>
      </c>
      <c r="C39" s="1010" t="str">
        <f>IF(OR(B39="MR",B39&lt;=0,B39="EO"),"",VLOOKUP(AI39,'Income-Rent Tool HTC'!$D$28:$J$34,(Q39+2),FALSE))</f>
        <v/>
      </c>
      <c r="D39" s="1009">
        <f>'Rent Schedule'!B27</f>
        <v>0</v>
      </c>
      <c r="E39" s="1010" t="str">
        <f>IF(OR(D39="MR",D39&lt;=0,D39="EO"),"",VLOOKUP(AJ39,'Income-Rent Tool HOME'!$D$28:$J$35,(Q39+2),FALSE))</f>
        <v/>
      </c>
      <c r="F39" s="1009">
        <f>'Rent Schedule'!C27</f>
        <v>0</v>
      </c>
      <c r="G39" s="1010" t="str">
        <f>IF(OR(F39="MR",F39&lt;=0,F39="EO"),"",VLOOKUP(AK39,'Income-Rent Tool NHTF'!$D$28:$K$35,(Q39+2),FALSE))</f>
        <v/>
      </c>
      <c r="H39" s="1009">
        <f>'Rent Schedule'!D27</f>
        <v>0</v>
      </c>
      <c r="I39" s="1010" t="str">
        <f>IF(OR(H39="MR",H39&lt;=0,H39="EO"),"",VLOOKUP(AM39,'Income-Rent Tool NSP'!$D$28:$J$35,(Q39+2),FALSE))</f>
        <v/>
      </c>
      <c r="J39" s="1009">
        <f>'Rent Schedule'!E27</f>
        <v>0</v>
      </c>
      <c r="K39" s="1010" t="str">
        <f>IF(OR(J39="MR",J39&lt;=0,J39="EO"),"",VLOOKUP(AL39,'Income-Rent Tool MRB'!$D$28:$J$33,(Q39+2),FALSE))</f>
        <v/>
      </c>
      <c r="L39" s="1221">
        <f>'Rent Schedule'!F27</f>
        <v>0</v>
      </c>
      <c r="M39" s="1010" t="str">
        <f>IF(OR(L39="MR",L39&lt;=0,L39="EO"),"",VLOOKUP(AI39,'Income-Rent Tool HTC'!$D$28:$J$34,(Q39+2),FALSE))</f>
        <v/>
      </c>
      <c r="N39" s="1268">
        <f>'Exhibit 3 (Rent Schedule)'!G27</f>
        <v>0</v>
      </c>
      <c r="O39" s="1011"/>
      <c r="P39" s="1012">
        <f>'Rent Schedule'!H27</f>
        <v>0</v>
      </c>
      <c r="Q39" s="1012">
        <f>'Rent Schedule'!I27</f>
        <v>0</v>
      </c>
      <c r="R39" s="1012">
        <f>'Rent Schedule'!J27</f>
        <v>0</v>
      </c>
      <c r="S39" s="1282">
        <f>'Rent Schedule'!J31</f>
        <v>0</v>
      </c>
      <c r="T39" s="1013">
        <f t="shared" si="3"/>
        <v>0</v>
      </c>
      <c r="U39" s="1014">
        <f t="shared" si="27"/>
        <v>0</v>
      </c>
      <c r="V39" s="1015">
        <f t="shared" si="4"/>
        <v>0</v>
      </c>
      <c r="W39" s="1016">
        <f t="shared" si="5"/>
        <v>0</v>
      </c>
      <c r="X39" s="1017">
        <f>'Exhibit 3 (Rent Schedule)'!O27</f>
        <v>0</v>
      </c>
      <c r="Y39" s="1041">
        <f t="shared" si="6"/>
        <v>0</v>
      </c>
      <c r="Z39" s="1019" t="str">
        <f t="shared" si="7"/>
        <v/>
      </c>
      <c r="AA39" s="1020" t="str">
        <f t="shared" si="8"/>
        <v/>
      </c>
      <c r="AB39" s="1021" t="str">
        <f t="shared" si="9"/>
        <v/>
      </c>
      <c r="AC39" s="1022" t="str">
        <f t="shared" si="10"/>
        <v/>
      </c>
      <c r="AD39" s="1023"/>
      <c r="AE39" s="1024" t="e">
        <f t="shared" si="11"/>
        <v>#DIV/0!</v>
      </c>
      <c r="AF39" s="1022" t="str">
        <f t="shared" si="28"/>
        <v/>
      </c>
      <c r="AG39" s="1025"/>
      <c r="AH39" s="1026"/>
      <c r="AI39" s="1027" t="str">
        <f>IF(B39="tc20%",'Income-Rent Tool HTC'!$D$28, IF(B39="tc30%",'Income-Rent Tool HTC'!$D$29,IF(B39="tc40%",'Income-Rent Tool HTC'!$D$30,IF(B39="tc50%",'Income-Rent Tool HTC'!$D$31,IF(B39="tc60%",'Income-Rent Tool HTC'!$D$32,IF(B39="tc65%",'Income-Rent Tool HTC'!#REF!,IF(B39="tc70%",'Income-Rent Tool HTC'!$D$33,IF(B39="tc80%",'Income-Rent Tool HTC'!$D$34,""))))))))</f>
        <v/>
      </c>
      <c r="AJ39" s="1028" t="str">
        <f>IF(D39="30%/30%",'Income-Rent Tool HOME'!$D$29,IF(D39="40%/40%",'Income-Rent Tool HOME'!$D$30,IF(D39="LH/50%",'Income-Rent Tool HOME'!$D$32,IF(D39="LH/50% Match",'Income-Rent Tool HOME'!$D$32,IF(D39="HH/60%",'Income-Rent Tool HOME'!$D$31,IF(D39="HH/60% Match",'Income-Rent Tool HOME'!$D$31,IF(D39="HH/80%",'Income-Rent Tool HOME'!$D$35,IF(D39="HH/80% Match",'Income-Rent Tool HOME'!$D$35,""))))))))</f>
        <v/>
      </c>
      <c r="AK39" s="1028" t="str">
        <f>IF(F39="15%/15%",'Income-Rent Tool NHTF'!$D$29,IF(F39="30%/30%",'Income-Rent Tool NHTF'!$D$30,""))</f>
        <v/>
      </c>
      <c r="AL39" s="1028" t="str">
        <f>IF(J39="mrb20%",'Income-Rent Tool MRB'!$D$28,IF(J39="mrb30%",'Income-Rent Tool MRB'!$D$29,IF(J39="mrb40%",'Income-Rent Tool MRB'!$D$30,IF(J39="mrb50%",'Income-Rent Tool MRB'!$D$31,IF(J39="mrb60%",'Income-Rent Tool MRB'!$D$32,IF(J39="mrb70%",'Income-Rent Tool MRB'!#REF!,IF(J39="mrb80%",'Income-Rent Tool MRB'!$D$33,"")))))))</f>
        <v/>
      </c>
      <c r="AM39" s="1028" t="str">
        <f>IF(H39="30%/30%",'Income-Rent Tool NSP'!$D$29,IF(H39="40%/40%",'Income-Rent Tool NSP'!$D$30,IF(H39="lh/50%",'Income-Rent Tool NSP'!$D$31,IF(H39="hh/60%",'Income-Rent Tool NSP'!$D$32,IF(H39="hh/80%",'Income-Rent Tool NSP'!$D$35,"")))))</f>
        <v/>
      </c>
      <c r="AN39" s="1027" t="str">
        <f>IF(L39="tc20%",'Income-Rent Tool HTC'!$D$28, IF(L39="tc30%",'Income-Rent Tool HTC'!$D$29,IF(L39="tc40%",'Income-Rent Tool HTC'!$D$30,IF(L39="tc50%",'Income-Rent Tool HTC'!$D$31,IF(L39="tc60%",'Income-Rent Tool HTC'!$D$32,IF(L39="tc65%",'Income-Rent Tool HTC'!#REF!,IF(L39="tc70%",'Income-Rent Tool HTC'!$D$33,IF(M39="tc80%",'Income-Rent Tool HTC'!$D$34,""))))))))</f>
        <v/>
      </c>
      <c r="AO39" s="1029"/>
      <c r="AP39" s="1030" t="e">
        <f t="shared" si="12"/>
        <v>#VALUE!</v>
      </c>
      <c r="AQ39" s="1031">
        <f t="shared" si="13"/>
        <v>0</v>
      </c>
      <c r="AR39" s="1030">
        <f t="shared" si="29"/>
        <v>0</v>
      </c>
      <c r="AS39" s="1032">
        <f t="shared" si="14"/>
        <v>0</v>
      </c>
      <c r="AT39" s="1033">
        <f t="shared" si="15"/>
        <v>0</v>
      </c>
      <c r="AU39" s="1033">
        <f t="shared" si="16"/>
        <v>0</v>
      </c>
      <c r="AV39" s="1033">
        <f t="shared" si="17"/>
        <v>0</v>
      </c>
      <c r="AW39" s="1033">
        <f t="shared" si="18"/>
        <v>0</v>
      </c>
      <c r="AX39" s="1033">
        <f t="shared" si="19"/>
        <v>0</v>
      </c>
      <c r="AY39" s="873"/>
      <c r="AZ39" s="1033">
        <f t="shared" si="20"/>
        <v>0</v>
      </c>
      <c r="BA39" s="1034">
        <f t="shared" si="21"/>
        <v>0</v>
      </c>
      <c r="BB39" s="1034">
        <f t="shared" si="22"/>
        <v>0</v>
      </c>
      <c r="BC39" s="1035">
        <f t="shared" si="23"/>
        <v>0</v>
      </c>
      <c r="BD39" s="1033">
        <f t="shared" si="24"/>
        <v>0</v>
      </c>
      <c r="BE39" s="873"/>
      <c r="BF39" s="873"/>
      <c r="BG39" s="1036"/>
      <c r="BH39" s="1037">
        <f t="shared" si="25"/>
        <v>0</v>
      </c>
      <c r="BI39" s="1037">
        <f t="shared" si="26"/>
        <v>0</v>
      </c>
      <c r="BJ39" s="1038"/>
      <c r="BK39" s="1037" t="str">
        <f t="shared" si="30"/>
        <v>NA</v>
      </c>
      <c r="BL39" s="1039">
        <f t="shared" si="31"/>
        <v>0</v>
      </c>
      <c r="BM39" s="1033">
        <f t="shared" si="32"/>
        <v>0</v>
      </c>
      <c r="BN39" s="1040">
        <f t="shared" si="33"/>
        <v>0</v>
      </c>
      <c r="BO39" s="1032">
        <f t="shared" si="34"/>
        <v>0</v>
      </c>
      <c r="CD39" s="210"/>
      <c r="CE39" s="965" t="s">
        <v>85</v>
      </c>
      <c r="CF39" s="210"/>
      <c r="CG39" s="210"/>
      <c r="CH39" s="966"/>
      <c r="CI39" s="966"/>
      <c r="CJ39" s="967"/>
      <c r="CK39" s="213"/>
      <c r="CL39" s="214"/>
      <c r="CM39" s="215"/>
      <c r="CN39" s="215"/>
      <c r="CO39" s="218" t="s">
        <v>131</v>
      </c>
      <c r="CP39" s="209"/>
      <c r="CQ39" s="979"/>
      <c r="CR39" s="979"/>
    </row>
    <row r="40" spans="1:96">
      <c r="A40" s="1220"/>
      <c r="B40" s="1221">
        <f>'Rent Schedule'!A28</f>
        <v>0</v>
      </c>
      <c r="C40" s="1010" t="str">
        <f>IF(OR(B40="MR",B40&lt;=0,B40="EO"),"",VLOOKUP(AI40,'Income-Rent Tool HTC'!$D$28:$J$34,(Q40+2),FALSE))</f>
        <v/>
      </c>
      <c r="D40" s="1009">
        <f>'Rent Schedule'!B28</f>
        <v>0</v>
      </c>
      <c r="E40" s="1010" t="str">
        <f>IF(OR(D40="MR",D40&lt;=0,D40="EO"),"",VLOOKUP(AJ40,'Income-Rent Tool HOME'!$D$28:$J$35,(Q40+2),FALSE))</f>
        <v/>
      </c>
      <c r="F40" s="1009">
        <f>'Rent Schedule'!C28</f>
        <v>0</v>
      </c>
      <c r="G40" s="1010" t="str">
        <f>IF(OR(F40="MR",F40&lt;=0,F40="EO"),"",VLOOKUP(AK40,'Income-Rent Tool NHTF'!$D$28:$K$35,(Q40+2),FALSE))</f>
        <v/>
      </c>
      <c r="H40" s="1009">
        <f>'Rent Schedule'!D28</f>
        <v>0</v>
      </c>
      <c r="I40" s="1010" t="str">
        <f>IF(OR(H40="MR",H40&lt;=0,H40="EO"),"",VLOOKUP(AM40,'Income-Rent Tool NSP'!$D$28:$J$35,(Q40+2),FALSE))</f>
        <v/>
      </c>
      <c r="J40" s="1009">
        <f>'Rent Schedule'!E28</f>
        <v>0</v>
      </c>
      <c r="K40" s="1010" t="str">
        <f>IF(OR(J40="MR",J40&lt;=0,J40="EO"),"",VLOOKUP(AL40,'Income-Rent Tool MRB'!$D$28:$J$33,(Q40+2),FALSE))</f>
        <v/>
      </c>
      <c r="L40" s="1221">
        <f>'Rent Schedule'!F28</f>
        <v>0</v>
      </c>
      <c r="M40" s="1010" t="str">
        <f>IF(OR(L40="MR",L40&lt;=0,L40="EO"),"",VLOOKUP(AI40,'Income-Rent Tool HTC'!$D$28:$J$34,(Q40+2),FALSE))</f>
        <v/>
      </c>
      <c r="N40" s="1268">
        <f>'Exhibit 3 (Rent Schedule)'!G28</f>
        <v>0</v>
      </c>
      <c r="O40" s="1011"/>
      <c r="P40" s="1012">
        <f>'Rent Schedule'!H28</f>
        <v>0</v>
      </c>
      <c r="Q40" s="1012">
        <f>'Rent Schedule'!I28</f>
        <v>0</v>
      </c>
      <c r="R40" s="1012">
        <f>'Rent Schedule'!J28</f>
        <v>0</v>
      </c>
      <c r="S40" s="1282">
        <f>'Rent Schedule'!J32</f>
        <v>0</v>
      </c>
      <c r="T40" s="1013">
        <f t="shared" si="3"/>
        <v>0</v>
      </c>
      <c r="U40" s="1014">
        <f t="shared" si="27"/>
        <v>0</v>
      </c>
      <c r="V40" s="1015">
        <f t="shared" si="4"/>
        <v>0</v>
      </c>
      <c r="W40" s="1016">
        <f t="shared" si="5"/>
        <v>0</v>
      </c>
      <c r="X40" s="1017">
        <f>'Exhibit 3 (Rent Schedule)'!O28</f>
        <v>0</v>
      </c>
      <c r="Y40" s="1041">
        <f t="shared" si="6"/>
        <v>0</v>
      </c>
      <c r="Z40" s="1019" t="str">
        <f t="shared" si="7"/>
        <v/>
      </c>
      <c r="AA40" s="1020" t="str">
        <f t="shared" si="8"/>
        <v/>
      </c>
      <c r="AB40" s="1021" t="str">
        <f t="shared" si="9"/>
        <v/>
      </c>
      <c r="AC40" s="1022" t="str">
        <f t="shared" si="10"/>
        <v/>
      </c>
      <c r="AD40" s="1023"/>
      <c r="AE40" s="1024" t="e">
        <f t="shared" si="11"/>
        <v>#DIV/0!</v>
      </c>
      <c r="AF40" s="1022" t="str">
        <f t="shared" si="28"/>
        <v/>
      </c>
      <c r="AG40" s="1025"/>
      <c r="AH40" s="1026"/>
      <c r="AI40" s="1027" t="str">
        <f>IF(B40="tc20%",'Income-Rent Tool HTC'!$D$28, IF(B40="tc30%",'Income-Rent Tool HTC'!$D$29,IF(B40="tc40%",'Income-Rent Tool HTC'!$D$30,IF(B40="tc50%",'Income-Rent Tool HTC'!$D$31,IF(B40="tc60%",'Income-Rent Tool HTC'!$D$32,IF(B40="tc65%",'Income-Rent Tool HTC'!#REF!,IF(B40="tc70%",'Income-Rent Tool HTC'!$D$33,IF(B40="tc80%",'Income-Rent Tool HTC'!$D$34,""))))))))</f>
        <v/>
      </c>
      <c r="AJ40" s="1028" t="str">
        <f>IF(D40="30%/30%",'Income-Rent Tool HOME'!$D$29,IF(D40="40%/40%",'Income-Rent Tool HOME'!$D$30,IF(D40="LH/50%",'Income-Rent Tool HOME'!$D$32,IF(D40="LH/50% Match",'Income-Rent Tool HOME'!$D$32,IF(D40="HH/60%",'Income-Rent Tool HOME'!$D$31,IF(D40="HH/60% Match",'Income-Rent Tool HOME'!$D$31,IF(D40="HH/80%",'Income-Rent Tool HOME'!$D$35,IF(D40="HH/80% Match",'Income-Rent Tool HOME'!$D$35,""))))))))</f>
        <v/>
      </c>
      <c r="AK40" s="1028" t="str">
        <f>IF(F40="15%/15%",'Income-Rent Tool NHTF'!$D$29,IF(F40="30%/30%",'Income-Rent Tool NHTF'!$D$30,""))</f>
        <v/>
      </c>
      <c r="AL40" s="1028" t="str">
        <f>IF(J40="mrb20%",'Income-Rent Tool MRB'!$D$28,IF(J40="mrb30%",'Income-Rent Tool MRB'!$D$29,IF(J40="mrb40%",'Income-Rent Tool MRB'!$D$30,IF(J40="mrb50%",'Income-Rent Tool MRB'!$D$31,IF(J40="mrb60%",'Income-Rent Tool MRB'!$D$32,IF(J40="mrb70%",'Income-Rent Tool MRB'!#REF!,IF(J40="mrb80%",'Income-Rent Tool MRB'!$D$33,"")))))))</f>
        <v/>
      </c>
      <c r="AM40" s="1028" t="str">
        <f>IF(H40="30%/30%",'Income-Rent Tool NSP'!$D$29,IF(H40="40%/40%",'Income-Rent Tool NSP'!$D$30,IF(H40="lh/50%",'Income-Rent Tool NSP'!$D$31,IF(H40="hh/60%",'Income-Rent Tool NSP'!$D$32,IF(H40="hh/80%",'Income-Rent Tool NSP'!$D$35,"")))))</f>
        <v/>
      </c>
      <c r="AN40" s="1027" t="str">
        <f>IF(L40="tc20%",'Income-Rent Tool HTC'!$D$28, IF(L40="tc30%",'Income-Rent Tool HTC'!$D$29,IF(L40="tc40%",'Income-Rent Tool HTC'!$D$30,IF(L40="tc50%",'Income-Rent Tool HTC'!$D$31,IF(L40="tc60%",'Income-Rent Tool HTC'!$D$32,IF(L40="tc65%",'Income-Rent Tool HTC'!#REF!,IF(L40="tc70%",'Income-Rent Tool HTC'!$D$33,IF(M40="tc80%",'Income-Rent Tool HTC'!$D$34,""))))))))</f>
        <v/>
      </c>
      <c r="AO40" s="1029"/>
      <c r="AP40" s="1030" t="e">
        <f t="shared" si="12"/>
        <v>#VALUE!</v>
      </c>
      <c r="AQ40" s="1031">
        <f t="shared" si="13"/>
        <v>0</v>
      </c>
      <c r="AR40" s="1030">
        <f t="shared" si="29"/>
        <v>0</v>
      </c>
      <c r="AS40" s="1032">
        <f t="shared" si="14"/>
        <v>0</v>
      </c>
      <c r="AT40" s="1033">
        <f t="shared" si="15"/>
        <v>0</v>
      </c>
      <c r="AU40" s="1033">
        <f t="shared" si="16"/>
        <v>0</v>
      </c>
      <c r="AV40" s="1033">
        <f t="shared" si="17"/>
        <v>0</v>
      </c>
      <c r="AW40" s="1033">
        <f t="shared" si="18"/>
        <v>0</v>
      </c>
      <c r="AX40" s="1033">
        <f t="shared" si="19"/>
        <v>0</v>
      </c>
      <c r="AY40" s="873"/>
      <c r="AZ40" s="1033">
        <f t="shared" si="20"/>
        <v>0</v>
      </c>
      <c r="BA40" s="1034">
        <f t="shared" si="21"/>
        <v>0</v>
      </c>
      <c r="BB40" s="1034">
        <f t="shared" si="22"/>
        <v>0</v>
      </c>
      <c r="BC40" s="1035">
        <f t="shared" si="23"/>
        <v>0</v>
      </c>
      <c r="BD40" s="1033">
        <f t="shared" si="24"/>
        <v>0</v>
      </c>
      <c r="BE40" s="873"/>
      <c r="BF40" s="873"/>
      <c r="BG40" s="1036"/>
      <c r="BH40" s="1037">
        <f t="shared" si="25"/>
        <v>0</v>
      </c>
      <c r="BI40" s="1037">
        <f t="shared" si="26"/>
        <v>0</v>
      </c>
      <c r="BJ40" s="1038"/>
      <c r="BK40" s="1037" t="str">
        <f t="shared" si="30"/>
        <v>NA</v>
      </c>
      <c r="BL40" s="1039">
        <f t="shared" si="31"/>
        <v>0</v>
      </c>
      <c r="BM40" s="1033">
        <f t="shared" si="32"/>
        <v>0</v>
      </c>
      <c r="BN40" s="1040">
        <f t="shared" si="33"/>
        <v>0</v>
      </c>
      <c r="BO40" s="1032">
        <f t="shared" si="34"/>
        <v>0</v>
      </c>
      <c r="CD40" s="210"/>
      <c r="CE40" s="965" t="s">
        <v>87</v>
      </c>
      <c r="CF40" s="210"/>
      <c r="CG40" s="210"/>
      <c r="CH40" s="966"/>
      <c r="CI40" s="966"/>
      <c r="CJ40" s="967"/>
      <c r="CK40" s="213"/>
      <c r="CL40" s="214"/>
      <c r="CM40" s="215"/>
      <c r="CN40" s="215"/>
      <c r="CO40" s="218"/>
      <c r="CP40" s="209"/>
      <c r="CQ40" s="979"/>
      <c r="CR40" s="979"/>
    </row>
    <row r="41" spans="1:96">
      <c r="A41" s="1220"/>
      <c r="B41" s="1221">
        <f>'Rent Schedule'!A29</f>
        <v>0</v>
      </c>
      <c r="C41" s="1010" t="str">
        <f>IF(OR(B41="MR",B41&lt;=0,B41="EO"),"",VLOOKUP(AI41,'Income-Rent Tool HTC'!$D$28:$J$34,(Q41+2),FALSE))</f>
        <v/>
      </c>
      <c r="D41" s="1009">
        <f>'Rent Schedule'!B29</f>
        <v>0</v>
      </c>
      <c r="E41" s="1010" t="str">
        <f>IF(OR(D41="MR",D41&lt;=0,D41="EO"),"",VLOOKUP(AJ41,'Income-Rent Tool HOME'!$D$28:$J$35,(Q41+2),FALSE))</f>
        <v/>
      </c>
      <c r="F41" s="1009">
        <f>'Rent Schedule'!C29</f>
        <v>0</v>
      </c>
      <c r="G41" s="1010" t="str">
        <f>IF(OR(F41="MR",F41&lt;=0,F41="EO"),"",VLOOKUP(AK41,'Income-Rent Tool NHTF'!$D$28:$K$35,(Q41+2),FALSE))</f>
        <v/>
      </c>
      <c r="H41" s="1009">
        <f>'Rent Schedule'!D29</f>
        <v>0</v>
      </c>
      <c r="I41" s="1010" t="str">
        <f>IF(OR(H41="MR",H41&lt;=0,H41="EO"),"",VLOOKUP(AM41,'Income-Rent Tool NSP'!$D$28:$J$35,(Q41+2),FALSE))</f>
        <v/>
      </c>
      <c r="J41" s="1009">
        <f>'Rent Schedule'!E29</f>
        <v>0</v>
      </c>
      <c r="K41" s="1010" t="str">
        <f>IF(OR(J41="MR",J41&lt;=0,J41="EO"),"",VLOOKUP(AL41,'Income-Rent Tool MRB'!$D$28:$J$33,(Q41+2),FALSE))</f>
        <v/>
      </c>
      <c r="L41" s="1221">
        <f>'Rent Schedule'!F29</f>
        <v>0</v>
      </c>
      <c r="M41" s="1010" t="str">
        <f>IF(OR(L41="MR",L41&lt;=0,L41="EO"),"",VLOOKUP(AI41,'Income-Rent Tool HTC'!$D$28:$J$34,(Q41+2),FALSE))</f>
        <v/>
      </c>
      <c r="N41" s="1268">
        <f>'Exhibit 3 (Rent Schedule)'!G29</f>
        <v>0</v>
      </c>
      <c r="O41" s="1011"/>
      <c r="P41" s="1012">
        <f>'Rent Schedule'!H29</f>
        <v>0</v>
      </c>
      <c r="Q41" s="1012">
        <f>'Rent Schedule'!I29</f>
        <v>0</v>
      </c>
      <c r="R41" s="1012">
        <f>'Rent Schedule'!J29</f>
        <v>0</v>
      </c>
      <c r="S41" s="1282">
        <f>'Rent Schedule'!J33</f>
        <v>0</v>
      </c>
      <c r="T41" s="1013">
        <f t="shared" si="3"/>
        <v>0</v>
      </c>
      <c r="U41" s="1014">
        <f t="shared" si="27"/>
        <v>0</v>
      </c>
      <c r="V41" s="1015">
        <f t="shared" si="4"/>
        <v>0</v>
      </c>
      <c r="W41" s="1016">
        <f t="shared" si="5"/>
        <v>0</v>
      </c>
      <c r="X41" s="1017">
        <f>'Exhibit 3 (Rent Schedule)'!O29</f>
        <v>0</v>
      </c>
      <c r="Y41" s="1041">
        <f t="shared" si="6"/>
        <v>0</v>
      </c>
      <c r="Z41" s="1019" t="str">
        <f t="shared" si="7"/>
        <v/>
      </c>
      <c r="AA41" s="1020" t="str">
        <f t="shared" si="8"/>
        <v/>
      </c>
      <c r="AB41" s="1021" t="str">
        <f t="shared" si="9"/>
        <v/>
      </c>
      <c r="AC41" s="1022" t="str">
        <f t="shared" si="10"/>
        <v/>
      </c>
      <c r="AD41" s="1023"/>
      <c r="AE41" s="1024" t="e">
        <f t="shared" si="11"/>
        <v>#DIV/0!</v>
      </c>
      <c r="AF41" s="1022" t="str">
        <f t="shared" si="28"/>
        <v/>
      </c>
      <c r="AG41" s="1025"/>
      <c r="AH41" s="1026"/>
      <c r="AI41" s="1027" t="str">
        <f>IF(B41="tc20%",'Income-Rent Tool HTC'!$D$28, IF(B41="tc30%",'Income-Rent Tool HTC'!$D$29,IF(B41="tc40%",'Income-Rent Tool HTC'!$D$30,IF(B41="tc50%",'Income-Rent Tool HTC'!$D$31,IF(B41="tc60%",'Income-Rent Tool HTC'!$D$32,IF(B41="tc65%",'Income-Rent Tool HTC'!#REF!,IF(B41="tc70%",'Income-Rent Tool HTC'!$D$33,IF(B41="tc80%",'Income-Rent Tool HTC'!$D$34,""))))))))</f>
        <v/>
      </c>
      <c r="AJ41" s="1028" t="str">
        <f>IF(D41="30%/30%",'Income-Rent Tool HOME'!$D$29,IF(D41="40%/40%",'Income-Rent Tool HOME'!$D$30,IF(D41="LH/50%",'Income-Rent Tool HOME'!$D$32,IF(D41="LH/50% Match",'Income-Rent Tool HOME'!$D$32,IF(D41="HH/60%",'Income-Rent Tool HOME'!$D$31,IF(D41="HH/60% Match",'Income-Rent Tool HOME'!$D$31,IF(D41="HH/80%",'Income-Rent Tool HOME'!$D$35,IF(D41="HH/80% Match",'Income-Rent Tool HOME'!$D$35,""))))))))</f>
        <v/>
      </c>
      <c r="AK41" s="1028" t="str">
        <f>IF(F41="15%/15%",'Income-Rent Tool NHTF'!$D$29,IF(F41="30%/30%",'Income-Rent Tool NHTF'!$D$30,""))</f>
        <v/>
      </c>
      <c r="AL41" s="1028" t="str">
        <f>IF(J41="mrb20%",'Income-Rent Tool MRB'!$D$28,IF(J41="mrb30%",'Income-Rent Tool MRB'!$D$29,IF(J41="mrb40%",'Income-Rent Tool MRB'!$D$30,IF(J41="mrb50%",'Income-Rent Tool MRB'!$D$31,IF(J41="mrb60%",'Income-Rent Tool MRB'!$D$32,IF(J41="mrb70%",'Income-Rent Tool MRB'!#REF!,IF(J41="mrb80%",'Income-Rent Tool MRB'!$D$33,"")))))))</f>
        <v/>
      </c>
      <c r="AM41" s="1028" t="str">
        <f>IF(H41="30%/30%",'Income-Rent Tool NSP'!$D$29,IF(H41="40%/40%",'Income-Rent Tool NSP'!$D$30,IF(H41="lh/50%",'Income-Rent Tool NSP'!$D$31,IF(H41="hh/60%",'Income-Rent Tool NSP'!$D$32,IF(H41="hh/80%",'Income-Rent Tool NSP'!$D$35,"")))))</f>
        <v/>
      </c>
      <c r="AN41" s="1027" t="str">
        <f>IF(L41="tc20%",'Income-Rent Tool HTC'!$D$28, IF(L41="tc30%",'Income-Rent Tool HTC'!$D$29,IF(L41="tc40%",'Income-Rent Tool HTC'!$D$30,IF(L41="tc50%",'Income-Rent Tool HTC'!$D$31,IF(L41="tc60%",'Income-Rent Tool HTC'!$D$32,IF(L41="tc65%",'Income-Rent Tool HTC'!#REF!,IF(L41="tc70%",'Income-Rent Tool HTC'!$D$33,IF(M41="tc80%",'Income-Rent Tool HTC'!$D$34,""))))))))</f>
        <v/>
      </c>
      <c r="AO41" s="1029"/>
      <c r="AP41" s="1030" t="e">
        <f t="shared" si="12"/>
        <v>#VALUE!</v>
      </c>
      <c r="AQ41" s="1031">
        <f t="shared" si="13"/>
        <v>0</v>
      </c>
      <c r="AR41" s="1030">
        <f t="shared" si="29"/>
        <v>0</v>
      </c>
      <c r="AS41" s="1032">
        <f t="shared" si="14"/>
        <v>0</v>
      </c>
      <c r="AT41" s="1033">
        <f t="shared" si="15"/>
        <v>0</v>
      </c>
      <c r="AU41" s="1033">
        <f t="shared" si="16"/>
        <v>0</v>
      </c>
      <c r="AV41" s="1033">
        <f t="shared" si="17"/>
        <v>0</v>
      </c>
      <c r="AW41" s="1033">
        <f t="shared" si="18"/>
        <v>0</v>
      </c>
      <c r="AX41" s="1033">
        <f t="shared" si="19"/>
        <v>0</v>
      </c>
      <c r="AY41" s="873"/>
      <c r="AZ41" s="1033">
        <f t="shared" si="20"/>
        <v>0</v>
      </c>
      <c r="BA41" s="1034">
        <f t="shared" si="21"/>
        <v>0</v>
      </c>
      <c r="BB41" s="1034">
        <f t="shared" si="22"/>
        <v>0</v>
      </c>
      <c r="BC41" s="1035">
        <f t="shared" si="23"/>
        <v>0</v>
      </c>
      <c r="BD41" s="1033">
        <f t="shared" si="24"/>
        <v>0</v>
      </c>
      <c r="BE41" s="873"/>
      <c r="BF41" s="873"/>
      <c r="BG41" s="1036"/>
      <c r="BH41" s="1037">
        <f t="shared" si="25"/>
        <v>0</v>
      </c>
      <c r="BI41" s="1037">
        <f t="shared" si="26"/>
        <v>0</v>
      </c>
      <c r="BJ41" s="1038"/>
      <c r="BK41" s="1037" t="str">
        <f t="shared" si="30"/>
        <v>NA</v>
      </c>
      <c r="BL41" s="1039">
        <f t="shared" si="31"/>
        <v>0</v>
      </c>
      <c r="BM41" s="1033">
        <f t="shared" si="32"/>
        <v>0</v>
      </c>
      <c r="BN41" s="1040">
        <f t="shared" si="33"/>
        <v>0</v>
      </c>
      <c r="BO41" s="1032">
        <f t="shared" si="34"/>
        <v>0</v>
      </c>
      <c r="CD41" s="210"/>
      <c r="CE41" s="965" t="s">
        <v>90</v>
      </c>
      <c r="CF41" s="210"/>
      <c r="CG41" s="210"/>
      <c r="CH41" s="966"/>
      <c r="CI41" s="966"/>
      <c r="CJ41" s="967"/>
      <c r="CK41" s="213"/>
      <c r="CL41" s="214"/>
      <c r="CM41" s="215"/>
      <c r="CN41" s="215"/>
      <c r="CO41" s="218"/>
      <c r="CP41" s="209"/>
      <c r="CQ41" s="979"/>
      <c r="CR41" s="979"/>
    </row>
    <row r="42" spans="1:96">
      <c r="A42" s="1220"/>
      <c r="B42" s="1221">
        <f>'Rent Schedule'!A30</f>
        <v>0</v>
      </c>
      <c r="C42" s="1010" t="str">
        <f>IF(OR(B42="MR",B42&lt;=0,B42="EO"),"",VLOOKUP(AI42,'Income-Rent Tool HTC'!$D$28:$J$34,(Q42+2),FALSE))</f>
        <v/>
      </c>
      <c r="D42" s="1009">
        <f>'Rent Schedule'!B30</f>
        <v>0</v>
      </c>
      <c r="E42" s="1010" t="str">
        <f>IF(OR(D42="MR",D42&lt;=0,D42="EO"),"",VLOOKUP(AJ42,'Income-Rent Tool HOME'!$D$28:$J$35,(Q42+2),FALSE))</f>
        <v/>
      </c>
      <c r="F42" s="1009">
        <f>'Rent Schedule'!C30</f>
        <v>0</v>
      </c>
      <c r="G42" s="1010" t="str">
        <f>IF(OR(F42="MR",F42&lt;=0,F42="EO"),"",VLOOKUP(AK42,'Income-Rent Tool NHTF'!$D$28:$K$35,(Q42+2),FALSE))</f>
        <v/>
      </c>
      <c r="H42" s="1009">
        <f>'Rent Schedule'!D30</f>
        <v>0</v>
      </c>
      <c r="I42" s="1010" t="str">
        <f>IF(OR(H42="MR",H42&lt;=0,H42="EO"),"",VLOOKUP(AM42,'Income-Rent Tool NSP'!$D$28:$J$35,(Q42+2),FALSE))</f>
        <v/>
      </c>
      <c r="J42" s="1009">
        <f>'Rent Schedule'!E30</f>
        <v>0</v>
      </c>
      <c r="K42" s="1010" t="str">
        <f>IF(OR(J42="MR",J42&lt;=0,J42="EO"),"",VLOOKUP(AL42,'Income-Rent Tool MRB'!$D$28:$J$33,(Q42+2),FALSE))</f>
        <v/>
      </c>
      <c r="L42" s="1221">
        <f>'Rent Schedule'!F30</f>
        <v>0</v>
      </c>
      <c r="M42" s="1010" t="str">
        <f>IF(OR(L42="MR",L42&lt;=0,L42="EO"),"",VLOOKUP(AI42,'Income-Rent Tool HTC'!$D$28:$J$34,(Q42+2),FALSE))</f>
        <v/>
      </c>
      <c r="N42" s="1268">
        <f>'Exhibit 3 (Rent Schedule)'!G30</f>
        <v>0</v>
      </c>
      <c r="O42" s="1011"/>
      <c r="P42" s="1012">
        <f>'Rent Schedule'!H30</f>
        <v>0</v>
      </c>
      <c r="Q42" s="1012">
        <f>'Rent Schedule'!I30</f>
        <v>0</v>
      </c>
      <c r="R42" s="1012">
        <f>'Rent Schedule'!J30</f>
        <v>0</v>
      </c>
      <c r="S42" s="1282">
        <f>'Rent Schedule'!J34</f>
        <v>0</v>
      </c>
      <c r="T42" s="1013">
        <f t="shared" si="3"/>
        <v>0</v>
      </c>
      <c r="U42" s="1014">
        <f t="shared" si="27"/>
        <v>0</v>
      </c>
      <c r="V42" s="1015">
        <f t="shared" si="4"/>
        <v>0</v>
      </c>
      <c r="W42" s="1016">
        <f t="shared" si="5"/>
        <v>0</v>
      </c>
      <c r="X42" s="1017">
        <f>'Exhibit 3 (Rent Schedule)'!O30</f>
        <v>0</v>
      </c>
      <c r="Y42" s="1041">
        <f t="shared" si="6"/>
        <v>0</v>
      </c>
      <c r="Z42" s="1019" t="str">
        <f t="shared" si="7"/>
        <v/>
      </c>
      <c r="AA42" s="1020" t="str">
        <f t="shared" si="8"/>
        <v/>
      </c>
      <c r="AB42" s="1021" t="str">
        <f t="shared" si="9"/>
        <v/>
      </c>
      <c r="AC42" s="1022" t="str">
        <f t="shared" si="10"/>
        <v/>
      </c>
      <c r="AD42" s="1023"/>
      <c r="AE42" s="1024" t="e">
        <f t="shared" si="11"/>
        <v>#DIV/0!</v>
      </c>
      <c r="AF42" s="1022" t="str">
        <f t="shared" si="28"/>
        <v/>
      </c>
      <c r="AG42" s="1025"/>
      <c r="AH42" s="1026"/>
      <c r="AI42" s="1027" t="str">
        <f>IF(B42="tc20%",'Income-Rent Tool HTC'!$D$28, IF(B42="tc30%",'Income-Rent Tool HTC'!$D$29,IF(B42="tc40%",'Income-Rent Tool HTC'!$D$30,IF(B42="tc50%",'Income-Rent Tool HTC'!$D$31,IF(B42="tc60%",'Income-Rent Tool HTC'!$D$32,IF(B42="tc65%",'Income-Rent Tool HTC'!#REF!,IF(B42="tc70%",'Income-Rent Tool HTC'!$D$33,IF(B42="tc80%",'Income-Rent Tool HTC'!$D$34,""))))))))</f>
        <v/>
      </c>
      <c r="AJ42" s="1028" t="str">
        <f>IF(D42="30%/30%",'Income-Rent Tool HOME'!$D$29,IF(D42="40%/40%",'Income-Rent Tool HOME'!$D$30,IF(D42="LH/50%",'Income-Rent Tool HOME'!$D$32,IF(D42="LH/50% Match",'Income-Rent Tool HOME'!$D$32,IF(D42="HH/60%",'Income-Rent Tool HOME'!$D$31,IF(D42="HH/60% Match",'Income-Rent Tool HOME'!$D$31,IF(D42="HH/80%",'Income-Rent Tool HOME'!$D$35,IF(D42="HH/80% Match",'Income-Rent Tool HOME'!$D$35,""))))))))</f>
        <v/>
      </c>
      <c r="AK42" s="1028" t="str">
        <f>IF(F42="15%/15%",'Income-Rent Tool NHTF'!$D$29,IF(F42="30%/30%",'Income-Rent Tool NHTF'!$D$30,""))</f>
        <v/>
      </c>
      <c r="AL42" s="1028" t="str">
        <f>IF(J42="mrb20%",'Income-Rent Tool MRB'!$D$28,IF(J42="mrb30%",'Income-Rent Tool MRB'!$D$29,IF(J42="mrb40%",'Income-Rent Tool MRB'!$D$30,IF(J42="mrb50%",'Income-Rent Tool MRB'!$D$31,IF(J42="mrb60%",'Income-Rent Tool MRB'!$D$32,IF(J42="mrb70%",'Income-Rent Tool MRB'!#REF!,IF(J42="mrb80%",'Income-Rent Tool MRB'!$D$33,"")))))))</f>
        <v/>
      </c>
      <c r="AM42" s="1028" t="str">
        <f>IF(H42="30%/30%",'Income-Rent Tool NSP'!$D$29,IF(H42="40%/40%",'Income-Rent Tool NSP'!$D$30,IF(H42="lh/50%",'Income-Rent Tool NSP'!$D$31,IF(H42="hh/60%",'Income-Rent Tool NSP'!$D$32,IF(H42="hh/80%",'Income-Rent Tool NSP'!$D$35,"")))))</f>
        <v/>
      </c>
      <c r="AN42" s="1027" t="str">
        <f>IF(L42="tc20%",'Income-Rent Tool HTC'!$D$28, IF(L42="tc30%",'Income-Rent Tool HTC'!$D$29,IF(L42="tc40%",'Income-Rent Tool HTC'!$D$30,IF(L42="tc50%",'Income-Rent Tool HTC'!$D$31,IF(L42="tc60%",'Income-Rent Tool HTC'!$D$32,IF(L42="tc65%",'Income-Rent Tool HTC'!#REF!,IF(L42="tc70%",'Income-Rent Tool HTC'!$D$33,IF(M42="tc80%",'Income-Rent Tool HTC'!$D$34,""))))))))</f>
        <v/>
      </c>
      <c r="AO42" s="1029"/>
      <c r="AP42" s="1030" t="e">
        <f t="shared" si="12"/>
        <v>#VALUE!</v>
      </c>
      <c r="AQ42" s="1031">
        <f t="shared" si="13"/>
        <v>0</v>
      </c>
      <c r="AR42" s="1030">
        <f t="shared" si="29"/>
        <v>0</v>
      </c>
      <c r="AS42" s="1032">
        <f t="shared" si="14"/>
        <v>0</v>
      </c>
      <c r="AT42" s="1033">
        <f t="shared" si="15"/>
        <v>0</v>
      </c>
      <c r="AU42" s="1033">
        <f t="shared" si="16"/>
        <v>0</v>
      </c>
      <c r="AV42" s="1033">
        <f t="shared" si="17"/>
        <v>0</v>
      </c>
      <c r="AW42" s="1033">
        <f t="shared" si="18"/>
        <v>0</v>
      </c>
      <c r="AX42" s="1033">
        <f t="shared" si="19"/>
        <v>0</v>
      </c>
      <c r="AY42" s="873"/>
      <c r="AZ42" s="1033">
        <f t="shared" si="20"/>
        <v>0</v>
      </c>
      <c r="BA42" s="1034">
        <f t="shared" si="21"/>
        <v>0</v>
      </c>
      <c r="BB42" s="1034">
        <f t="shared" si="22"/>
        <v>0</v>
      </c>
      <c r="BC42" s="1035">
        <f t="shared" si="23"/>
        <v>0</v>
      </c>
      <c r="BD42" s="1033">
        <f t="shared" si="24"/>
        <v>0</v>
      </c>
      <c r="BE42" s="873"/>
      <c r="BF42" s="873"/>
      <c r="BG42" s="1036"/>
      <c r="BH42" s="1037">
        <f t="shared" si="25"/>
        <v>0</v>
      </c>
      <c r="BI42" s="1037">
        <f t="shared" si="26"/>
        <v>0</v>
      </c>
      <c r="BJ42" s="1038"/>
      <c r="BK42" s="1037" t="str">
        <f t="shared" si="30"/>
        <v>NA</v>
      </c>
      <c r="BL42" s="1039">
        <f t="shared" si="31"/>
        <v>0</v>
      </c>
      <c r="BM42" s="1033">
        <f t="shared" si="32"/>
        <v>0</v>
      </c>
      <c r="BN42" s="1040">
        <f t="shared" si="33"/>
        <v>0</v>
      </c>
      <c r="BO42" s="1032">
        <f t="shared" si="34"/>
        <v>0</v>
      </c>
      <c r="CD42" s="210"/>
      <c r="CE42" s="965" t="s">
        <v>92</v>
      </c>
      <c r="CF42" s="210"/>
      <c r="CG42" s="210"/>
      <c r="CH42" s="966"/>
      <c r="CI42" s="966"/>
      <c r="CJ42" s="967"/>
      <c r="CK42" s="213"/>
      <c r="CL42" s="214"/>
      <c r="CM42" s="215"/>
      <c r="CN42" s="215"/>
      <c r="CO42" s="218"/>
      <c r="CP42" s="209"/>
      <c r="CQ42" s="979"/>
      <c r="CR42" s="979"/>
    </row>
    <row r="43" spans="1:96">
      <c r="A43" s="1220"/>
      <c r="B43" s="1221">
        <f>'Rent Schedule'!A31</f>
        <v>0</v>
      </c>
      <c r="C43" s="1010" t="str">
        <f>IF(OR(B43="MR",B43&lt;=0,B43="EO"),"",VLOOKUP(AI43,'Income-Rent Tool HTC'!$D$28:$J$34,(Q43+2),FALSE))</f>
        <v/>
      </c>
      <c r="D43" s="1009">
        <f>'Rent Schedule'!B31</f>
        <v>0</v>
      </c>
      <c r="E43" s="1010" t="str">
        <f>IF(OR(D43="MR",D43&lt;=0,D43="EO"),"",VLOOKUP(AJ43,'Income-Rent Tool HOME'!$D$28:$J$35,(Q43+2),FALSE))</f>
        <v/>
      </c>
      <c r="F43" s="1009">
        <f>'Rent Schedule'!C31</f>
        <v>0</v>
      </c>
      <c r="G43" s="1010" t="str">
        <f>IF(OR(F43="MR",F43&lt;=0,F43="EO"),"",VLOOKUP(AK43,'Income-Rent Tool NHTF'!$D$28:$K$35,(Q43+2),FALSE))</f>
        <v/>
      </c>
      <c r="H43" s="1009">
        <f>'Rent Schedule'!D31</f>
        <v>0</v>
      </c>
      <c r="I43" s="1010" t="str">
        <f>IF(OR(H43="MR",H43&lt;=0,H43="EO"),"",VLOOKUP(AM43,'Income-Rent Tool NSP'!$D$28:$J$35,(Q43+2),FALSE))</f>
        <v/>
      </c>
      <c r="J43" s="1009">
        <f>'Rent Schedule'!E31</f>
        <v>0</v>
      </c>
      <c r="K43" s="1010" t="str">
        <f>IF(OR(J43="MR",J43&lt;=0,J43="EO"),"",VLOOKUP(AL43,'Income-Rent Tool MRB'!$D$28:$J$33,(Q43+2),FALSE))</f>
        <v/>
      </c>
      <c r="L43" s="1221">
        <f>'Rent Schedule'!F31</f>
        <v>0</v>
      </c>
      <c r="M43" s="1010" t="str">
        <f>IF(OR(L43="MR",L43&lt;=0,L43="EO"),"",VLOOKUP(AI43,'Income-Rent Tool HTC'!$D$28:$J$34,(Q43+2),FALSE))</f>
        <v/>
      </c>
      <c r="N43" s="1268">
        <f>'Exhibit 3 (Rent Schedule)'!G31</f>
        <v>0</v>
      </c>
      <c r="O43" s="1011"/>
      <c r="P43" s="1012">
        <f>'Rent Schedule'!H31</f>
        <v>0</v>
      </c>
      <c r="Q43" s="1012">
        <f>'Rent Schedule'!I31</f>
        <v>0</v>
      </c>
      <c r="R43" s="1012">
        <f>'Rent Schedule'!J31</f>
        <v>0</v>
      </c>
      <c r="S43" s="1282">
        <f>'Rent Schedule'!J35</f>
        <v>0</v>
      </c>
      <c r="T43" s="1013">
        <f t="shared" si="3"/>
        <v>0</v>
      </c>
      <c r="U43" s="1014">
        <f t="shared" si="27"/>
        <v>0</v>
      </c>
      <c r="V43" s="1015">
        <f t="shared" si="4"/>
        <v>0</v>
      </c>
      <c r="W43" s="1016">
        <f t="shared" si="5"/>
        <v>0</v>
      </c>
      <c r="X43" s="1017">
        <f>'Exhibit 3 (Rent Schedule)'!O31</f>
        <v>0</v>
      </c>
      <c r="Y43" s="1041">
        <f t="shared" si="6"/>
        <v>0</v>
      </c>
      <c r="Z43" s="1019" t="str">
        <f t="shared" si="7"/>
        <v/>
      </c>
      <c r="AA43" s="1020" t="str">
        <f t="shared" si="8"/>
        <v/>
      </c>
      <c r="AB43" s="1021" t="str">
        <f t="shared" si="9"/>
        <v/>
      </c>
      <c r="AC43" s="1022" t="str">
        <f t="shared" si="10"/>
        <v/>
      </c>
      <c r="AD43" s="1023"/>
      <c r="AE43" s="1024" t="e">
        <f t="shared" si="11"/>
        <v>#DIV/0!</v>
      </c>
      <c r="AF43" s="1022" t="str">
        <f t="shared" si="28"/>
        <v/>
      </c>
      <c r="AG43" s="1025"/>
      <c r="AH43" s="1026"/>
      <c r="AI43" s="1027" t="str">
        <f>IF(B43="tc20%",'Income-Rent Tool HTC'!$D$28, IF(B43="tc30%",'Income-Rent Tool HTC'!$D$29,IF(B43="tc40%",'Income-Rent Tool HTC'!$D$30,IF(B43="tc50%",'Income-Rent Tool HTC'!$D$31,IF(B43="tc60%",'Income-Rent Tool HTC'!$D$32,IF(B43="tc65%",'Income-Rent Tool HTC'!#REF!,IF(B43="tc70%",'Income-Rent Tool HTC'!$D$33,IF(B43="tc80%",'Income-Rent Tool HTC'!$D$34,""))))))))</f>
        <v/>
      </c>
      <c r="AJ43" s="1028" t="str">
        <f>IF(D43="30%/30%",'Income-Rent Tool HOME'!$D$29,IF(D43="40%/40%",'Income-Rent Tool HOME'!$D$30,IF(D43="LH/50%",'Income-Rent Tool HOME'!$D$32,IF(D43="LH/50% Match",'Income-Rent Tool HOME'!$D$32,IF(D43="HH/60%",'Income-Rent Tool HOME'!$D$31,IF(D43="HH/60% Match",'Income-Rent Tool HOME'!$D$31,IF(D43="HH/80%",'Income-Rent Tool HOME'!$D$35,IF(D43="HH/80% Match",'Income-Rent Tool HOME'!$D$35,""))))))))</f>
        <v/>
      </c>
      <c r="AK43" s="1028" t="str">
        <f>IF(F43="15%/15%",'Income-Rent Tool NHTF'!$D$29,IF(F43="30%/30%",'Income-Rent Tool NHTF'!$D$30,""))</f>
        <v/>
      </c>
      <c r="AL43" s="1028" t="str">
        <f>IF(J43="mrb20%",'Income-Rent Tool MRB'!$D$28,IF(J43="mrb30%",'Income-Rent Tool MRB'!$D$29,IF(J43="mrb40%",'Income-Rent Tool MRB'!$D$30,IF(J43="mrb50%",'Income-Rent Tool MRB'!$D$31,IF(J43="mrb60%",'Income-Rent Tool MRB'!$D$32,IF(J43="mrb70%",'Income-Rent Tool MRB'!#REF!,IF(J43="mrb80%",'Income-Rent Tool MRB'!$D$33,"")))))))</f>
        <v/>
      </c>
      <c r="AM43" s="1028" t="str">
        <f>IF(H43="30%/30%",'Income-Rent Tool NSP'!$D$29,IF(H43="40%/40%",'Income-Rent Tool NSP'!$D$30,IF(H43="lh/50%",'Income-Rent Tool NSP'!$D$31,IF(H43="hh/60%",'Income-Rent Tool NSP'!$D$32,IF(H43="hh/80%",'Income-Rent Tool NSP'!$D$35,"")))))</f>
        <v/>
      </c>
      <c r="AN43" s="1027" t="str">
        <f>IF(L43="tc20%",'Income-Rent Tool HTC'!$D$28, IF(L43="tc30%",'Income-Rent Tool HTC'!$D$29,IF(L43="tc40%",'Income-Rent Tool HTC'!$D$30,IF(L43="tc50%",'Income-Rent Tool HTC'!$D$31,IF(L43="tc60%",'Income-Rent Tool HTC'!$D$32,IF(L43="tc65%",'Income-Rent Tool HTC'!#REF!,IF(L43="tc70%",'Income-Rent Tool HTC'!$D$33,IF(M43="tc80%",'Income-Rent Tool HTC'!$D$34,""))))))))</f>
        <v/>
      </c>
      <c r="AO43" s="1029"/>
      <c r="AP43" s="1030" t="e">
        <f t="shared" si="12"/>
        <v>#VALUE!</v>
      </c>
      <c r="AQ43" s="1031">
        <f t="shared" si="13"/>
        <v>0</v>
      </c>
      <c r="AR43" s="1030">
        <f t="shared" si="29"/>
        <v>0</v>
      </c>
      <c r="AS43" s="1032">
        <f t="shared" si="14"/>
        <v>0</v>
      </c>
      <c r="AT43" s="1033">
        <f t="shared" si="15"/>
        <v>0</v>
      </c>
      <c r="AU43" s="1033">
        <f t="shared" si="16"/>
        <v>0</v>
      </c>
      <c r="AV43" s="1033">
        <f t="shared" si="17"/>
        <v>0</v>
      </c>
      <c r="AW43" s="1033">
        <f t="shared" si="18"/>
        <v>0</v>
      </c>
      <c r="AX43" s="1033">
        <f t="shared" si="19"/>
        <v>0</v>
      </c>
      <c r="AY43" s="873"/>
      <c r="AZ43" s="1033">
        <f t="shared" si="20"/>
        <v>0</v>
      </c>
      <c r="BA43" s="1034">
        <f t="shared" si="21"/>
        <v>0</v>
      </c>
      <c r="BB43" s="1034">
        <f t="shared" si="22"/>
        <v>0</v>
      </c>
      <c r="BC43" s="1035">
        <f t="shared" si="23"/>
        <v>0</v>
      </c>
      <c r="BD43" s="1033">
        <f t="shared" si="24"/>
        <v>0</v>
      </c>
      <c r="BE43" s="873"/>
      <c r="BF43" s="873"/>
      <c r="BG43" s="1036"/>
      <c r="BH43" s="1037">
        <f t="shared" si="25"/>
        <v>0</v>
      </c>
      <c r="BI43" s="1037">
        <f t="shared" si="26"/>
        <v>0</v>
      </c>
      <c r="BJ43" s="1038"/>
      <c r="BK43" s="1037" t="str">
        <f t="shared" si="30"/>
        <v>NA</v>
      </c>
      <c r="BL43" s="1039">
        <f t="shared" si="31"/>
        <v>0</v>
      </c>
      <c r="BM43" s="1033">
        <f t="shared" si="32"/>
        <v>0</v>
      </c>
      <c r="BN43" s="1040">
        <f t="shared" si="33"/>
        <v>0</v>
      </c>
      <c r="BO43" s="1032">
        <f t="shared" si="34"/>
        <v>0</v>
      </c>
      <c r="CD43" s="210"/>
      <c r="CE43" s="965" t="s">
        <v>95</v>
      </c>
      <c r="CF43" s="210"/>
      <c r="CG43" s="210"/>
      <c r="CH43" s="966"/>
      <c r="CI43" s="966"/>
      <c r="CJ43" s="967"/>
      <c r="CK43" s="213"/>
      <c r="CL43" s="214"/>
      <c r="CM43" s="215"/>
      <c r="CN43" s="215"/>
      <c r="CO43" s="218"/>
      <c r="CP43" s="209"/>
      <c r="CQ43" s="979"/>
      <c r="CR43" s="979"/>
    </row>
    <row r="44" spans="1:96">
      <c r="A44" s="1220"/>
      <c r="B44" s="1221">
        <f>'Rent Schedule'!A32</f>
        <v>0</v>
      </c>
      <c r="C44" s="1010" t="str">
        <f>IF(OR(B44="MR",B44&lt;=0,B44="EO"),"",VLOOKUP(AI44,'Income-Rent Tool HTC'!$D$28:$J$34,(Q44+2),FALSE))</f>
        <v/>
      </c>
      <c r="D44" s="1009">
        <f>'Rent Schedule'!B32</f>
        <v>0</v>
      </c>
      <c r="E44" s="1010" t="str">
        <f>IF(OR(D44="MR",D44&lt;=0,D44="EO"),"",VLOOKUP(AJ44,'Income-Rent Tool HOME'!$D$28:$J$35,(Q44+2),FALSE))</f>
        <v/>
      </c>
      <c r="F44" s="1009">
        <f>'Rent Schedule'!C32</f>
        <v>0</v>
      </c>
      <c r="G44" s="1010" t="str">
        <f>IF(OR(F44="MR",F44&lt;=0,F44="EO"),"",VLOOKUP(AK44,'Income-Rent Tool NHTF'!$D$28:$K$35,(Q44+2),FALSE))</f>
        <v/>
      </c>
      <c r="H44" s="1009">
        <f>'Rent Schedule'!D32</f>
        <v>0</v>
      </c>
      <c r="I44" s="1010" t="str">
        <f>IF(OR(H44="MR",H44&lt;=0,H44="EO"),"",VLOOKUP(AM44,'Income-Rent Tool NSP'!$D$28:$J$35,(Q44+2),FALSE))</f>
        <v/>
      </c>
      <c r="J44" s="1009">
        <f>'Rent Schedule'!E32</f>
        <v>0</v>
      </c>
      <c r="K44" s="1010" t="str">
        <f>IF(OR(J44="MR",J44&lt;=0,J44="EO"),"",VLOOKUP(AL44,'Income-Rent Tool MRB'!$D$28:$J$33,(Q44+2),FALSE))</f>
        <v/>
      </c>
      <c r="L44" s="1221">
        <f>'Rent Schedule'!F32</f>
        <v>0</v>
      </c>
      <c r="M44" s="1010" t="str">
        <f>IF(OR(L44="MR",L44&lt;=0,L44="EO"),"",VLOOKUP(AI44,'Income-Rent Tool HTC'!$D$28:$J$34,(Q44+2),FALSE))</f>
        <v/>
      </c>
      <c r="N44" s="1268">
        <f>'Exhibit 3 (Rent Schedule)'!G32</f>
        <v>0</v>
      </c>
      <c r="O44" s="1011"/>
      <c r="P44" s="1012">
        <f>'Rent Schedule'!H32</f>
        <v>0</v>
      </c>
      <c r="Q44" s="1012">
        <f>'Rent Schedule'!I32</f>
        <v>0</v>
      </c>
      <c r="R44" s="1012">
        <f>'Rent Schedule'!J32</f>
        <v>0</v>
      </c>
      <c r="S44" s="1282">
        <f>'Rent Schedule'!J36</f>
        <v>0</v>
      </c>
      <c r="T44" s="1013">
        <f t="shared" si="3"/>
        <v>0</v>
      </c>
      <c r="U44" s="1014">
        <f t="shared" si="27"/>
        <v>0</v>
      </c>
      <c r="V44" s="1015">
        <f t="shared" si="4"/>
        <v>0</v>
      </c>
      <c r="W44" s="1016">
        <f t="shared" si="5"/>
        <v>0</v>
      </c>
      <c r="X44" s="1017">
        <f>'Exhibit 3 (Rent Schedule)'!O32</f>
        <v>0</v>
      </c>
      <c r="Y44" s="1041">
        <f t="shared" si="6"/>
        <v>0</v>
      </c>
      <c r="Z44" s="1019" t="str">
        <f t="shared" si="7"/>
        <v/>
      </c>
      <c r="AA44" s="1020" t="str">
        <f t="shared" ref="AA44:AA67" si="42">IF(BO44=0,"",BO44)</f>
        <v/>
      </c>
      <c r="AB44" s="1021" t="str">
        <f t="shared" si="9"/>
        <v/>
      </c>
      <c r="AC44" s="1022" t="str">
        <f t="shared" si="10"/>
        <v/>
      </c>
      <c r="AD44" s="1023"/>
      <c r="AE44" s="1024" t="e">
        <f t="shared" si="11"/>
        <v>#DIV/0!</v>
      </c>
      <c r="AF44" s="1022" t="str">
        <f t="shared" ref="AF44:AF58" si="43">IF(AD44="","",AD44-AA44)</f>
        <v/>
      </c>
      <c r="AG44" s="1025"/>
      <c r="AH44" s="1026"/>
      <c r="AI44" s="1027" t="str">
        <f>IF(B44="tc20%",'Income-Rent Tool HTC'!$D$28, IF(B44="tc30%",'Income-Rent Tool HTC'!$D$29,IF(B44="tc40%",'Income-Rent Tool HTC'!$D$30,IF(B44="tc50%",'Income-Rent Tool HTC'!$D$31,IF(B44="tc60%",'Income-Rent Tool HTC'!$D$32,IF(B44="tc65%",'Income-Rent Tool HTC'!#REF!,IF(B44="tc70%",'Income-Rent Tool HTC'!$D$33,IF(B44="tc80%",'Income-Rent Tool HTC'!$D$34,""))))))))</f>
        <v/>
      </c>
      <c r="AJ44" s="1028" t="str">
        <f>IF(D44="30%/30%",'Income-Rent Tool HOME'!$D$29,IF(D44="40%/40%",'Income-Rent Tool HOME'!$D$30,IF(D44="LH/50%",'Income-Rent Tool HOME'!$D$32,IF(D44="LH/50% Match",'Income-Rent Tool HOME'!$D$32,IF(D44="HH/60%",'Income-Rent Tool HOME'!$D$31,IF(D44="HH/60% Match",'Income-Rent Tool HOME'!$D$31,IF(D44="HH/80%",'Income-Rent Tool HOME'!$D$35,IF(D44="HH/80% Match",'Income-Rent Tool HOME'!$D$35,""))))))))</f>
        <v/>
      </c>
      <c r="AK44" s="1028" t="str">
        <f>IF(F44="15%/15%",'Income-Rent Tool NHTF'!$D$29,IF(F44="30%/30%",'Income-Rent Tool NHTF'!$D$30,""))</f>
        <v/>
      </c>
      <c r="AL44" s="1028" t="str">
        <f>IF(J44="mrb20%",'Income-Rent Tool MRB'!$D$28,IF(J44="mrb30%",'Income-Rent Tool MRB'!$D$29,IF(J44="mrb40%",'Income-Rent Tool MRB'!$D$30,IF(J44="mrb50%",'Income-Rent Tool MRB'!$D$31,IF(J44="mrb60%",'Income-Rent Tool MRB'!$D$32,IF(J44="mrb70%",'Income-Rent Tool MRB'!#REF!,IF(J44="mrb80%",'Income-Rent Tool MRB'!$D$33,"")))))))</f>
        <v/>
      </c>
      <c r="AM44" s="1028" t="str">
        <f>IF(H44="30%/30%",'Income-Rent Tool NSP'!$D$29,IF(H44="40%/40%",'Income-Rent Tool NSP'!$D$30,IF(H44="lh/50%",'Income-Rent Tool NSP'!$D$31,IF(H44="hh/60%",'Income-Rent Tool NSP'!$D$32,IF(H44="hh/80%",'Income-Rent Tool NSP'!$D$35,"")))))</f>
        <v/>
      </c>
      <c r="AN44" s="1027" t="str">
        <f>IF(L44="tc20%",'Income-Rent Tool HTC'!$D$28, IF(L44="tc30%",'Income-Rent Tool HTC'!$D$29,IF(L44="tc40%",'Income-Rent Tool HTC'!$D$30,IF(L44="tc50%",'Income-Rent Tool HTC'!$D$31,IF(L44="tc60%",'Income-Rent Tool HTC'!$D$32,IF(L44="tc65%",'Income-Rent Tool HTC'!#REF!,IF(L44="tc70%",'Income-Rent Tool HTC'!$D$33,IF(M44="tc80%",'Income-Rent Tool HTC'!$D$34,""))))))))</f>
        <v/>
      </c>
      <c r="AO44" s="1029"/>
      <c r="AP44" s="1030" t="e">
        <f t="shared" si="12"/>
        <v>#VALUE!</v>
      </c>
      <c r="AQ44" s="1031">
        <f t="shared" si="13"/>
        <v>0</v>
      </c>
      <c r="AR44" s="1030">
        <f t="shared" si="29"/>
        <v>0</v>
      </c>
      <c r="AS44" s="1032">
        <f t="shared" si="14"/>
        <v>0</v>
      </c>
      <c r="AT44" s="1033">
        <f t="shared" si="15"/>
        <v>0</v>
      </c>
      <c r="AU44" s="1033">
        <f t="shared" si="16"/>
        <v>0</v>
      </c>
      <c r="AV44" s="1033">
        <f t="shared" si="17"/>
        <v>0</v>
      </c>
      <c r="AW44" s="1033">
        <f t="shared" si="18"/>
        <v>0</v>
      </c>
      <c r="AX44" s="1033">
        <f t="shared" si="19"/>
        <v>0</v>
      </c>
      <c r="AY44" s="873"/>
      <c r="AZ44" s="1033">
        <f t="shared" si="20"/>
        <v>0</v>
      </c>
      <c r="BA44" s="1034">
        <f t="shared" si="21"/>
        <v>0</v>
      </c>
      <c r="BB44" s="1034">
        <f t="shared" ref="BB44:BB67" si="44">AZ44*BA44</f>
        <v>0</v>
      </c>
      <c r="BC44" s="1035">
        <f t="shared" si="23"/>
        <v>0</v>
      </c>
      <c r="BD44" s="1033">
        <f t="shared" ref="BD44:BD67" si="45">BA44*BC44</f>
        <v>0</v>
      </c>
      <c r="BE44" s="873"/>
      <c r="BF44" s="873"/>
      <c r="BG44" s="1036"/>
      <c r="BH44" s="1037">
        <f t="shared" si="25"/>
        <v>0</v>
      </c>
      <c r="BI44" s="1037">
        <f t="shared" si="26"/>
        <v>0</v>
      </c>
      <c r="BJ44" s="1038"/>
      <c r="BK44" s="1037" t="str">
        <f t="shared" ref="BK44:BK67" si="46">IF(AD44=0,"NA",AD44)</f>
        <v>NA</v>
      </c>
      <c r="BL44" s="1039">
        <f t="shared" ref="BL44:BL67" si="47">IF(BI44&lt;BH44, MAX(BH44,BI44), BH44)</f>
        <v>0</v>
      </c>
      <c r="BM44" s="1033">
        <f t="shared" ref="BM44:BM67" si="48">IF(BH44="NA",BK44,0)</f>
        <v>0</v>
      </c>
      <c r="BN44" s="1040">
        <f t="shared" ref="BN44:BN67" si="49">IF(BJ44="NA",MAX(BL44,BM44),MIN(BH44,BJ44))</f>
        <v>0</v>
      </c>
      <c r="BO44" s="1032">
        <f t="shared" ref="BO44:BO67" si="50">+IF(BI44&gt;BH44, MIN(BH44,BI44,BK44), MIN(BH44,BK44))</f>
        <v>0</v>
      </c>
      <c r="CD44" s="210"/>
      <c r="CE44" s="965" t="s">
        <v>97</v>
      </c>
      <c r="CF44" s="210"/>
      <c r="CG44" s="210"/>
      <c r="CH44" s="966"/>
      <c r="CI44" s="966"/>
      <c r="CJ44" s="967"/>
      <c r="CK44" s="213"/>
      <c r="CL44" s="214"/>
      <c r="CM44" s="215"/>
      <c r="CN44" s="215"/>
      <c r="CO44" s="218"/>
      <c r="CP44" s="209"/>
      <c r="CQ44" s="979"/>
      <c r="CR44" s="979"/>
    </row>
    <row r="45" spans="1:96">
      <c r="A45" s="1220"/>
      <c r="B45" s="1221">
        <f>'Rent Schedule'!A33</f>
        <v>0</v>
      </c>
      <c r="C45" s="1010" t="str">
        <f>IF(OR(B45="MR",B45&lt;=0,B45="EO"),"",VLOOKUP(AI45,'Income-Rent Tool HTC'!$D$28:$J$34,(Q45+2),FALSE))</f>
        <v/>
      </c>
      <c r="D45" s="1009">
        <f>'Rent Schedule'!B33</f>
        <v>0</v>
      </c>
      <c r="E45" s="1010" t="str">
        <f>IF(OR(D45="MR",D45&lt;=0,D45="EO"),"",VLOOKUP(AJ45,'Income-Rent Tool HOME'!$D$28:$J$35,(Q45+2),FALSE))</f>
        <v/>
      </c>
      <c r="F45" s="1009">
        <f>'Rent Schedule'!C33</f>
        <v>0</v>
      </c>
      <c r="G45" s="1010" t="str">
        <f>IF(OR(F45="MR",F45&lt;=0,F45="EO"),"",VLOOKUP(AK45,'Income-Rent Tool NHTF'!$D$28:$K$35,(Q45+2),FALSE))</f>
        <v/>
      </c>
      <c r="H45" s="1009">
        <f>'Rent Schedule'!D33</f>
        <v>0</v>
      </c>
      <c r="I45" s="1010" t="str">
        <f>IF(OR(H45="MR",H45&lt;=0,H45="EO"),"",VLOOKUP(AM45,'Income-Rent Tool NSP'!$D$28:$J$35,(Q45+2),FALSE))</f>
        <v/>
      </c>
      <c r="J45" s="1009">
        <f>'Rent Schedule'!E33</f>
        <v>0</v>
      </c>
      <c r="K45" s="1010" t="str">
        <f>IF(OR(J45="MR",J45&lt;=0,J45="EO"),"",VLOOKUP(AL45,'Income-Rent Tool MRB'!$D$28:$J$33,(Q45+2),FALSE))</f>
        <v/>
      </c>
      <c r="L45" s="1221">
        <f>'Rent Schedule'!F33</f>
        <v>0</v>
      </c>
      <c r="M45" s="1010" t="str">
        <f>IF(OR(L45="MR",L45&lt;=0,L45="EO"),"",VLOOKUP(AI45,'Income-Rent Tool HTC'!$D$28:$J$34,(Q45+2),FALSE))</f>
        <v/>
      </c>
      <c r="N45" s="1268">
        <f>'Exhibit 3 (Rent Schedule)'!G33</f>
        <v>0</v>
      </c>
      <c r="O45" s="1011"/>
      <c r="P45" s="1012">
        <f>'Rent Schedule'!H33</f>
        <v>0</v>
      </c>
      <c r="Q45" s="1012">
        <f>'Rent Schedule'!I33</f>
        <v>0</v>
      </c>
      <c r="R45" s="1012">
        <f>'Rent Schedule'!J33</f>
        <v>0</v>
      </c>
      <c r="S45" s="1282">
        <f>'Rent Schedule'!J37</f>
        <v>0</v>
      </c>
      <c r="T45" s="1013">
        <f t="shared" si="3"/>
        <v>0</v>
      </c>
      <c r="U45" s="1014">
        <f t="shared" si="27"/>
        <v>0</v>
      </c>
      <c r="V45" s="1015">
        <f t="shared" si="4"/>
        <v>0</v>
      </c>
      <c r="W45" s="1016">
        <f t="shared" si="5"/>
        <v>0</v>
      </c>
      <c r="X45" s="1017">
        <f>'Exhibit 3 (Rent Schedule)'!O33</f>
        <v>0</v>
      </c>
      <c r="Y45" s="1041">
        <f t="shared" si="6"/>
        <v>0</v>
      </c>
      <c r="Z45" s="1019" t="str">
        <f t="shared" si="7"/>
        <v/>
      </c>
      <c r="AA45" s="1020" t="str">
        <f t="shared" si="42"/>
        <v/>
      </c>
      <c r="AB45" s="1021" t="str">
        <f t="shared" si="9"/>
        <v/>
      </c>
      <c r="AC45" s="1022" t="str">
        <f t="shared" si="10"/>
        <v/>
      </c>
      <c r="AD45" s="1023"/>
      <c r="AE45" s="1024" t="e">
        <f t="shared" si="11"/>
        <v>#DIV/0!</v>
      </c>
      <c r="AF45" s="1022" t="str">
        <f t="shared" si="43"/>
        <v/>
      </c>
      <c r="AG45" s="1025"/>
      <c r="AH45" s="1026"/>
      <c r="AI45" s="1027" t="str">
        <f>IF(B45="tc20%",'Income-Rent Tool HTC'!$D$28, IF(B45="tc30%",'Income-Rent Tool HTC'!$D$29,IF(B45="tc40%",'Income-Rent Tool HTC'!$D$30,IF(B45="tc50%",'Income-Rent Tool HTC'!$D$31,IF(B45="tc60%",'Income-Rent Tool HTC'!$D$32,IF(B45="tc65%",'Income-Rent Tool HTC'!#REF!,IF(B45="tc70%",'Income-Rent Tool HTC'!$D$33,IF(B45="tc80%",'Income-Rent Tool HTC'!$D$34,""))))))))</f>
        <v/>
      </c>
      <c r="AJ45" s="1028" t="str">
        <f>IF(D45="30%/30%",'Income-Rent Tool HOME'!$D$29,IF(D45="40%/40%",'Income-Rent Tool HOME'!$D$30,IF(D45="LH/50%",'Income-Rent Tool HOME'!$D$32,IF(D45="LH/50% Match",'Income-Rent Tool HOME'!$D$32,IF(D45="HH/60%",'Income-Rent Tool HOME'!$D$31,IF(D45="HH/60% Match",'Income-Rent Tool HOME'!$D$31,IF(D45="HH/80%",'Income-Rent Tool HOME'!$D$35,IF(D45="HH/80% Match",'Income-Rent Tool HOME'!$D$35,""))))))))</f>
        <v/>
      </c>
      <c r="AK45" s="1028" t="str">
        <f>IF(F45="15%/15%",'Income-Rent Tool NHTF'!$D$29,IF(F45="30%/30%",'Income-Rent Tool NHTF'!$D$30,""))</f>
        <v/>
      </c>
      <c r="AL45" s="1028" t="str">
        <f>IF(J45="mrb20%",'Income-Rent Tool MRB'!$D$28,IF(J45="mrb30%",'Income-Rent Tool MRB'!$D$29,IF(J45="mrb40%",'Income-Rent Tool MRB'!$D$30,IF(J45="mrb50%",'Income-Rent Tool MRB'!$D$31,IF(J45="mrb60%",'Income-Rent Tool MRB'!$D$32,IF(J45="mrb70%",'Income-Rent Tool MRB'!#REF!,IF(J45="mrb80%",'Income-Rent Tool MRB'!$D$33,"")))))))</f>
        <v/>
      </c>
      <c r="AM45" s="1028" t="str">
        <f>IF(H45="30%/30%",'Income-Rent Tool NSP'!$D$29,IF(H45="40%/40%",'Income-Rent Tool NSP'!$D$30,IF(H45="lh/50%",'Income-Rent Tool NSP'!$D$31,IF(H45="hh/60%",'Income-Rent Tool NSP'!$D$32,IF(H45="hh/80%",'Income-Rent Tool NSP'!$D$35,"")))))</f>
        <v/>
      </c>
      <c r="AN45" s="1027" t="str">
        <f>IF(L45="tc20%",'Income-Rent Tool HTC'!$D$28, IF(L45="tc30%",'Income-Rent Tool HTC'!$D$29,IF(L45="tc40%",'Income-Rent Tool HTC'!$D$30,IF(L45="tc50%",'Income-Rent Tool HTC'!$D$31,IF(L45="tc60%",'Income-Rent Tool HTC'!$D$32,IF(L45="tc65%",'Income-Rent Tool HTC'!#REF!,IF(L45="tc70%",'Income-Rent Tool HTC'!$D$33,IF(M45="tc80%",'Income-Rent Tool HTC'!$D$34,""))))))))</f>
        <v/>
      </c>
      <c r="AO45" s="1029"/>
      <c r="AP45" s="1030" t="e">
        <f t="shared" si="12"/>
        <v>#VALUE!</v>
      </c>
      <c r="AQ45" s="1031">
        <f t="shared" si="13"/>
        <v>0</v>
      </c>
      <c r="AR45" s="1030">
        <f t="shared" si="29"/>
        <v>0</v>
      </c>
      <c r="AS45" s="1032">
        <f t="shared" si="14"/>
        <v>0</v>
      </c>
      <c r="AT45" s="1033">
        <f t="shared" si="15"/>
        <v>0</v>
      </c>
      <c r="AU45" s="1033">
        <f t="shared" si="16"/>
        <v>0</v>
      </c>
      <c r="AV45" s="1033">
        <f t="shared" si="17"/>
        <v>0</v>
      </c>
      <c r="AW45" s="1033">
        <f t="shared" si="18"/>
        <v>0</v>
      </c>
      <c r="AX45" s="1033">
        <f t="shared" si="19"/>
        <v>0</v>
      </c>
      <c r="AY45" s="873"/>
      <c r="AZ45" s="1033">
        <f t="shared" si="20"/>
        <v>0</v>
      </c>
      <c r="BA45" s="1034">
        <f t="shared" si="21"/>
        <v>0</v>
      </c>
      <c r="BB45" s="1034">
        <f t="shared" si="44"/>
        <v>0</v>
      </c>
      <c r="BC45" s="1035">
        <f t="shared" si="23"/>
        <v>0</v>
      </c>
      <c r="BD45" s="1033">
        <f t="shared" si="45"/>
        <v>0</v>
      </c>
      <c r="BE45" s="873"/>
      <c r="BF45" s="873"/>
      <c r="BG45" s="1036"/>
      <c r="BH45" s="1037">
        <f t="shared" si="25"/>
        <v>0</v>
      </c>
      <c r="BI45" s="1037">
        <f t="shared" si="26"/>
        <v>0</v>
      </c>
      <c r="BJ45" s="1038"/>
      <c r="BK45" s="1037" t="str">
        <f t="shared" si="46"/>
        <v>NA</v>
      </c>
      <c r="BL45" s="1039">
        <f t="shared" si="47"/>
        <v>0</v>
      </c>
      <c r="BM45" s="1033">
        <f t="shared" si="48"/>
        <v>0</v>
      </c>
      <c r="BN45" s="1040">
        <f t="shared" si="49"/>
        <v>0</v>
      </c>
      <c r="BO45" s="1032">
        <f t="shared" si="50"/>
        <v>0</v>
      </c>
      <c r="CD45" s="210"/>
      <c r="CE45" s="965" t="s">
        <v>100</v>
      </c>
      <c r="CF45" s="210"/>
      <c r="CG45" s="210"/>
      <c r="CH45" s="966"/>
      <c r="CI45" s="966"/>
      <c r="CJ45" s="967"/>
      <c r="CK45" s="213"/>
      <c r="CL45" s="214"/>
      <c r="CM45" s="215"/>
      <c r="CN45" s="215"/>
      <c r="CO45" s="218"/>
      <c r="CP45" s="209"/>
      <c r="CQ45" s="979"/>
      <c r="CR45" s="979"/>
    </row>
    <row r="46" spans="1:96">
      <c r="A46" s="1220"/>
      <c r="B46" s="1221">
        <f>'Rent Schedule'!A34</f>
        <v>0</v>
      </c>
      <c r="C46" s="1010" t="str">
        <f>IF(OR(B46="MR",B46&lt;=0,B46="EO"),"",VLOOKUP(AI46,'Income-Rent Tool HTC'!$D$28:$J$34,(Q46+2),FALSE))</f>
        <v/>
      </c>
      <c r="D46" s="1009">
        <f>'Rent Schedule'!B34</f>
        <v>0</v>
      </c>
      <c r="E46" s="1010" t="str">
        <f>IF(OR(D46="MR",D46&lt;=0,D46="EO"),"",VLOOKUP(AJ46,'Income-Rent Tool HOME'!$D$28:$J$35,(Q46+2),FALSE))</f>
        <v/>
      </c>
      <c r="F46" s="1009">
        <f>'Rent Schedule'!C34</f>
        <v>0</v>
      </c>
      <c r="G46" s="1010" t="str">
        <f>IF(OR(F46="MR",F46&lt;=0,F46="EO"),"",VLOOKUP(AK46,'Income-Rent Tool NHTF'!$D$28:$K$35,(Q46+2),FALSE))</f>
        <v/>
      </c>
      <c r="H46" s="1009">
        <f>'Rent Schedule'!D34</f>
        <v>0</v>
      </c>
      <c r="I46" s="1010" t="str">
        <f>IF(OR(H46="MR",H46&lt;=0,H46="EO"),"",VLOOKUP(AM46,'Income-Rent Tool NSP'!$D$28:$J$35,(Q46+2),FALSE))</f>
        <v/>
      </c>
      <c r="J46" s="1009">
        <f>'Rent Schedule'!E34</f>
        <v>0</v>
      </c>
      <c r="K46" s="1010" t="str">
        <f>IF(OR(J46="MR",J46&lt;=0,J46="EO"),"",VLOOKUP(AL46,'Income-Rent Tool MRB'!$D$28:$J$33,(Q46+2),FALSE))</f>
        <v/>
      </c>
      <c r="L46" s="1221">
        <f>'Rent Schedule'!F34</f>
        <v>0</v>
      </c>
      <c r="M46" s="1010" t="str">
        <f>IF(OR(L46="MR",L46&lt;=0,L46="EO"),"",VLOOKUP(AI46,'Income-Rent Tool HTC'!$D$28:$J$34,(Q46+2),FALSE))</f>
        <v/>
      </c>
      <c r="N46" s="1268">
        <f>'Exhibit 3 (Rent Schedule)'!G34</f>
        <v>0</v>
      </c>
      <c r="O46" s="1011"/>
      <c r="P46" s="1012">
        <f>'Rent Schedule'!H34</f>
        <v>0</v>
      </c>
      <c r="Q46" s="1012">
        <f>'Rent Schedule'!I34</f>
        <v>0</v>
      </c>
      <c r="R46" s="1012">
        <f>'Rent Schedule'!J34</f>
        <v>0</v>
      </c>
      <c r="S46" s="1282">
        <f>'Rent Schedule'!J38</f>
        <v>0</v>
      </c>
      <c r="T46" s="1013">
        <f t="shared" si="3"/>
        <v>0</v>
      </c>
      <c r="U46" s="1014">
        <f t="shared" si="27"/>
        <v>0</v>
      </c>
      <c r="V46" s="1015">
        <f t="shared" si="4"/>
        <v>0</v>
      </c>
      <c r="W46" s="1016">
        <f t="shared" si="5"/>
        <v>0</v>
      </c>
      <c r="X46" s="1017">
        <f>'Exhibit 3 (Rent Schedule)'!O34</f>
        <v>0</v>
      </c>
      <c r="Y46" s="1041">
        <f t="shared" si="6"/>
        <v>0</v>
      </c>
      <c r="Z46" s="1019" t="str">
        <f t="shared" si="7"/>
        <v/>
      </c>
      <c r="AA46" s="1020" t="str">
        <f t="shared" si="42"/>
        <v/>
      </c>
      <c r="AB46" s="1021" t="str">
        <f t="shared" si="9"/>
        <v/>
      </c>
      <c r="AC46" s="1022" t="str">
        <f t="shared" si="10"/>
        <v/>
      </c>
      <c r="AD46" s="1023"/>
      <c r="AE46" s="1024" t="e">
        <f t="shared" si="11"/>
        <v>#DIV/0!</v>
      </c>
      <c r="AF46" s="1022" t="str">
        <f t="shared" si="43"/>
        <v/>
      </c>
      <c r="AG46" s="1025"/>
      <c r="AH46" s="1026"/>
      <c r="AI46" s="1027" t="str">
        <f>IF(B46="tc20%",'Income-Rent Tool HTC'!$D$28, IF(B46="tc30%",'Income-Rent Tool HTC'!$D$29,IF(B46="tc40%",'Income-Rent Tool HTC'!$D$30,IF(B46="tc50%",'Income-Rent Tool HTC'!$D$31,IF(B46="tc60%",'Income-Rent Tool HTC'!$D$32,IF(B46="tc65%",'Income-Rent Tool HTC'!#REF!,IF(B46="tc70%",'Income-Rent Tool HTC'!$D$33,IF(B46="tc80%",'Income-Rent Tool HTC'!$D$34,""))))))))</f>
        <v/>
      </c>
      <c r="AJ46" s="1028" t="str">
        <f>IF(D46="30%/30%",'Income-Rent Tool HOME'!$D$29,IF(D46="40%/40%",'Income-Rent Tool HOME'!$D$30,IF(D46="LH/50%",'Income-Rent Tool HOME'!$D$32,IF(D46="LH/50% Match",'Income-Rent Tool HOME'!$D$32,IF(D46="HH/60%",'Income-Rent Tool HOME'!$D$31,IF(D46="HH/60% Match",'Income-Rent Tool HOME'!$D$31,IF(D46="HH/80%",'Income-Rent Tool HOME'!$D$35,IF(D46="HH/80% Match",'Income-Rent Tool HOME'!$D$35,""))))))))</f>
        <v/>
      </c>
      <c r="AK46" s="1028" t="str">
        <f>IF(F46="15%/15%",'Income-Rent Tool NHTF'!$D$29,IF(F46="30%/30%",'Income-Rent Tool NHTF'!$D$30,""))</f>
        <v/>
      </c>
      <c r="AL46" s="1028" t="str">
        <f>IF(J46="mrb20%",'Income-Rent Tool MRB'!$D$28,IF(J46="mrb30%",'Income-Rent Tool MRB'!$D$29,IF(J46="mrb40%",'Income-Rent Tool MRB'!$D$30,IF(J46="mrb50%",'Income-Rent Tool MRB'!$D$31,IF(J46="mrb60%",'Income-Rent Tool MRB'!$D$32,IF(J46="mrb70%",'Income-Rent Tool MRB'!#REF!,IF(J46="mrb80%",'Income-Rent Tool MRB'!$D$33,"")))))))</f>
        <v/>
      </c>
      <c r="AM46" s="1028" t="str">
        <f>IF(H46="30%/30%",'Income-Rent Tool NSP'!$D$29,IF(H46="40%/40%",'Income-Rent Tool NSP'!$D$30,IF(H46="lh/50%",'Income-Rent Tool NSP'!$D$31,IF(H46="hh/60%",'Income-Rent Tool NSP'!$D$32,IF(H46="hh/80%",'Income-Rent Tool NSP'!$D$35,"")))))</f>
        <v/>
      </c>
      <c r="AN46" s="1027" t="str">
        <f>IF(L46="tc20%",'Income-Rent Tool HTC'!$D$28, IF(L46="tc30%",'Income-Rent Tool HTC'!$D$29,IF(L46="tc40%",'Income-Rent Tool HTC'!$D$30,IF(L46="tc50%",'Income-Rent Tool HTC'!$D$31,IF(L46="tc60%",'Income-Rent Tool HTC'!$D$32,IF(L46="tc65%",'Income-Rent Tool HTC'!#REF!,IF(L46="tc70%",'Income-Rent Tool HTC'!$D$33,IF(M46="tc80%",'Income-Rent Tool HTC'!$D$34,""))))))))</f>
        <v/>
      </c>
      <c r="AO46" s="1029"/>
      <c r="AP46" s="1030" t="e">
        <f t="shared" si="12"/>
        <v>#VALUE!</v>
      </c>
      <c r="AQ46" s="1031">
        <f t="shared" si="13"/>
        <v>0</v>
      </c>
      <c r="AR46" s="1030">
        <f t="shared" si="29"/>
        <v>0</v>
      </c>
      <c r="AS46" s="1032">
        <f t="shared" si="14"/>
        <v>0</v>
      </c>
      <c r="AT46" s="1033">
        <f t="shared" si="15"/>
        <v>0</v>
      </c>
      <c r="AU46" s="1033">
        <f t="shared" si="16"/>
        <v>0</v>
      </c>
      <c r="AV46" s="1033">
        <f t="shared" si="17"/>
        <v>0</v>
      </c>
      <c r="AW46" s="1033">
        <f t="shared" si="18"/>
        <v>0</v>
      </c>
      <c r="AX46" s="1033">
        <f t="shared" si="19"/>
        <v>0</v>
      </c>
      <c r="AY46" s="873"/>
      <c r="AZ46" s="1033">
        <f t="shared" si="20"/>
        <v>0</v>
      </c>
      <c r="BA46" s="1034">
        <f t="shared" si="21"/>
        <v>0</v>
      </c>
      <c r="BB46" s="1034">
        <f t="shared" si="44"/>
        <v>0</v>
      </c>
      <c r="BC46" s="1035">
        <f t="shared" si="23"/>
        <v>0</v>
      </c>
      <c r="BD46" s="1033">
        <f t="shared" si="45"/>
        <v>0</v>
      </c>
      <c r="BE46" s="873"/>
      <c r="BF46" s="873"/>
      <c r="BG46" s="1036"/>
      <c r="BH46" s="1037">
        <f t="shared" si="25"/>
        <v>0</v>
      </c>
      <c r="BI46" s="1037">
        <f t="shared" si="26"/>
        <v>0</v>
      </c>
      <c r="BJ46" s="1038"/>
      <c r="BK46" s="1037" t="str">
        <f t="shared" si="46"/>
        <v>NA</v>
      </c>
      <c r="BL46" s="1039">
        <f t="shared" si="47"/>
        <v>0</v>
      </c>
      <c r="BM46" s="1033">
        <f t="shared" si="48"/>
        <v>0</v>
      </c>
      <c r="BN46" s="1040">
        <f t="shared" si="49"/>
        <v>0</v>
      </c>
      <c r="BO46" s="1032">
        <f t="shared" si="50"/>
        <v>0</v>
      </c>
      <c r="CD46" s="210"/>
      <c r="CE46" s="965" t="s">
        <v>104</v>
      </c>
      <c r="CF46" s="210"/>
      <c r="CG46" s="210"/>
      <c r="CH46" s="966"/>
      <c r="CI46" s="966"/>
      <c r="CJ46" s="967"/>
      <c r="CK46" s="213"/>
      <c r="CL46" s="214"/>
      <c r="CM46" s="215"/>
      <c r="CN46" s="215"/>
      <c r="CO46" s="218"/>
      <c r="CP46" s="209"/>
      <c r="CQ46" s="979"/>
      <c r="CR46" s="979"/>
    </row>
    <row r="47" spans="1:96">
      <c r="A47" s="1220"/>
      <c r="B47" s="1221">
        <f>'Rent Schedule'!A35</f>
        <v>0</v>
      </c>
      <c r="C47" s="1010" t="str">
        <f>IF(OR(B47="MR",B47&lt;=0,B47="EO"),"",VLOOKUP(AI47,'Income-Rent Tool HTC'!$D$28:$J$34,(Q47+2),FALSE))</f>
        <v/>
      </c>
      <c r="D47" s="1009">
        <f>'Rent Schedule'!B35</f>
        <v>0</v>
      </c>
      <c r="E47" s="1010" t="str">
        <f>IF(OR(D47="MR",D47&lt;=0,D47="EO"),"",VLOOKUP(AJ47,'Income-Rent Tool HOME'!$D$28:$J$35,(Q47+2),FALSE))</f>
        <v/>
      </c>
      <c r="F47" s="1009">
        <f>'Rent Schedule'!C35</f>
        <v>0</v>
      </c>
      <c r="G47" s="1010" t="str">
        <f>IF(OR(F47="MR",F47&lt;=0,F47="EO"),"",VLOOKUP(AK47,'Income-Rent Tool NHTF'!$D$28:$K$35,(Q47+2),FALSE))</f>
        <v/>
      </c>
      <c r="H47" s="1009">
        <f>'Rent Schedule'!D35</f>
        <v>0</v>
      </c>
      <c r="I47" s="1010" t="str">
        <f>IF(OR(H47="MR",H47&lt;=0,H47="EO"),"",VLOOKUP(AM47,'Income-Rent Tool NSP'!$D$28:$J$35,(Q47+2),FALSE))</f>
        <v/>
      </c>
      <c r="J47" s="1009">
        <f>'Rent Schedule'!E35</f>
        <v>0</v>
      </c>
      <c r="K47" s="1010" t="str">
        <f>IF(OR(J47="MR",J47&lt;=0,J47="EO"),"",VLOOKUP(AL47,'Income-Rent Tool MRB'!$D$28:$J$33,(Q47+2),FALSE))</f>
        <v/>
      </c>
      <c r="L47" s="1221">
        <f>'Rent Schedule'!F35</f>
        <v>0</v>
      </c>
      <c r="M47" s="1010" t="str">
        <f>IF(OR(L47="MR",L47&lt;=0,L47="EO"),"",VLOOKUP(AI47,'Income-Rent Tool HTC'!$D$28:$J$34,(Q47+2),FALSE))</f>
        <v/>
      </c>
      <c r="N47" s="1268">
        <f>'Exhibit 3 (Rent Schedule)'!G35</f>
        <v>0</v>
      </c>
      <c r="O47" s="1011"/>
      <c r="P47" s="1012">
        <f>'Rent Schedule'!H35</f>
        <v>0</v>
      </c>
      <c r="Q47" s="1012">
        <f>'Rent Schedule'!I35</f>
        <v>0</v>
      </c>
      <c r="R47" s="1012">
        <f>'Rent Schedule'!J35</f>
        <v>0</v>
      </c>
      <c r="S47" s="1282">
        <f>'Rent Schedule'!J39</f>
        <v>0</v>
      </c>
      <c r="T47" s="1013">
        <f t="shared" si="3"/>
        <v>0</v>
      </c>
      <c r="U47" s="1014">
        <f t="shared" si="27"/>
        <v>0</v>
      </c>
      <c r="V47" s="1015">
        <f t="shared" si="4"/>
        <v>0</v>
      </c>
      <c r="W47" s="1016">
        <f t="shared" si="5"/>
        <v>0</v>
      </c>
      <c r="X47" s="1017">
        <f>'Exhibit 3 (Rent Schedule)'!O35</f>
        <v>0</v>
      </c>
      <c r="Y47" s="1041">
        <f t="shared" si="6"/>
        <v>0</v>
      </c>
      <c r="Z47" s="1019" t="str">
        <f t="shared" si="7"/>
        <v/>
      </c>
      <c r="AA47" s="1020" t="str">
        <f t="shared" si="42"/>
        <v/>
      </c>
      <c r="AB47" s="1021" t="str">
        <f t="shared" si="9"/>
        <v/>
      </c>
      <c r="AC47" s="1022" t="str">
        <f t="shared" si="10"/>
        <v/>
      </c>
      <c r="AD47" s="1023"/>
      <c r="AE47" s="1024" t="e">
        <f t="shared" si="11"/>
        <v>#DIV/0!</v>
      </c>
      <c r="AF47" s="1022" t="str">
        <f t="shared" si="43"/>
        <v/>
      </c>
      <c r="AG47" s="1025"/>
      <c r="AH47" s="1026"/>
      <c r="AI47" s="1027" t="str">
        <f>IF(B47="tc20%",'Income-Rent Tool HTC'!$D$28, IF(B47="tc30%",'Income-Rent Tool HTC'!$D$29,IF(B47="tc40%",'Income-Rent Tool HTC'!$D$30,IF(B47="tc50%",'Income-Rent Tool HTC'!$D$31,IF(B47="tc60%",'Income-Rent Tool HTC'!$D$32,IF(B47="tc65%",'Income-Rent Tool HTC'!#REF!,IF(B47="tc70%",'Income-Rent Tool HTC'!$D$33,IF(B47="tc80%",'Income-Rent Tool HTC'!$D$34,""))))))))</f>
        <v/>
      </c>
      <c r="AJ47" s="1028" t="str">
        <f>IF(D47="30%/30%",'Income-Rent Tool HOME'!$D$29,IF(D47="40%/40%",'Income-Rent Tool HOME'!$D$30,IF(D47="LH/50%",'Income-Rent Tool HOME'!$D$32,IF(D47="LH/50% Match",'Income-Rent Tool HOME'!$D$32,IF(D47="HH/60%",'Income-Rent Tool HOME'!$D$31,IF(D47="HH/60% Match",'Income-Rent Tool HOME'!$D$31,IF(D47="HH/80%",'Income-Rent Tool HOME'!$D$35,IF(D47="HH/80% Match",'Income-Rent Tool HOME'!$D$35,""))))))))</f>
        <v/>
      </c>
      <c r="AK47" s="1028" t="str">
        <f>IF(F47="15%/15%",'Income-Rent Tool NHTF'!$D$29,IF(F47="30%/30%",'Income-Rent Tool NHTF'!$D$30,""))</f>
        <v/>
      </c>
      <c r="AL47" s="1028" t="str">
        <f>IF(J47="mrb20%",'Income-Rent Tool MRB'!$D$28,IF(J47="mrb30%",'Income-Rent Tool MRB'!$D$29,IF(J47="mrb40%",'Income-Rent Tool MRB'!$D$30,IF(J47="mrb50%",'Income-Rent Tool MRB'!$D$31,IF(J47="mrb60%",'Income-Rent Tool MRB'!$D$32,IF(J47="mrb70%",'Income-Rent Tool MRB'!#REF!,IF(J47="mrb80%",'Income-Rent Tool MRB'!$D$33,"")))))))</f>
        <v/>
      </c>
      <c r="AM47" s="1028" t="str">
        <f>IF(H47="30%/30%",'Income-Rent Tool NSP'!$D$29,IF(H47="40%/40%",'Income-Rent Tool NSP'!$D$30,IF(H47="lh/50%",'Income-Rent Tool NSP'!$D$31,IF(H47="hh/60%",'Income-Rent Tool NSP'!$D$32,IF(H47="hh/80%",'Income-Rent Tool NSP'!$D$35,"")))))</f>
        <v/>
      </c>
      <c r="AN47" s="1027" t="str">
        <f>IF(L47="tc20%",'Income-Rent Tool HTC'!$D$28, IF(L47="tc30%",'Income-Rent Tool HTC'!$D$29,IF(L47="tc40%",'Income-Rent Tool HTC'!$D$30,IF(L47="tc50%",'Income-Rent Tool HTC'!$D$31,IF(L47="tc60%",'Income-Rent Tool HTC'!$D$32,IF(L47="tc65%",'Income-Rent Tool HTC'!#REF!,IF(L47="tc70%",'Income-Rent Tool HTC'!$D$33,IF(M47="tc80%",'Income-Rent Tool HTC'!$D$34,""))))))))</f>
        <v/>
      </c>
      <c r="AO47" s="1029"/>
      <c r="AP47" s="1030" t="e">
        <f t="shared" si="12"/>
        <v>#VALUE!</v>
      </c>
      <c r="AQ47" s="1031">
        <f t="shared" si="13"/>
        <v>0</v>
      </c>
      <c r="AR47" s="1030">
        <f t="shared" si="29"/>
        <v>0</v>
      </c>
      <c r="AS47" s="1032">
        <f t="shared" si="14"/>
        <v>0</v>
      </c>
      <c r="AT47" s="1033">
        <f t="shared" si="15"/>
        <v>0</v>
      </c>
      <c r="AU47" s="1033">
        <f t="shared" si="16"/>
        <v>0</v>
      </c>
      <c r="AV47" s="1033">
        <f t="shared" si="17"/>
        <v>0</v>
      </c>
      <c r="AW47" s="1033">
        <f t="shared" si="18"/>
        <v>0</v>
      </c>
      <c r="AX47" s="1033">
        <f t="shared" si="19"/>
        <v>0</v>
      </c>
      <c r="AY47" s="873"/>
      <c r="AZ47" s="1033">
        <f t="shared" si="20"/>
        <v>0</v>
      </c>
      <c r="BA47" s="1034">
        <f t="shared" si="21"/>
        <v>0</v>
      </c>
      <c r="BB47" s="1034">
        <f t="shared" si="44"/>
        <v>0</v>
      </c>
      <c r="BC47" s="1035">
        <f t="shared" si="23"/>
        <v>0</v>
      </c>
      <c r="BD47" s="1033">
        <f t="shared" si="45"/>
        <v>0</v>
      </c>
      <c r="BE47" s="873"/>
      <c r="BF47" s="873"/>
      <c r="BG47" s="1036"/>
      <c r="BH47" s="1037">
        <f t="shared" si="25"/>
        <v>0</v>
      </c>
      <c r="BI47" s="1037">
        <f t="shared" si="26"/>
        <v>0</v>
      </c>
      <c r="BJ47" s="1038"/>
      <c r="BK47" s="1037" t="str">
        <f t="shared" si="46"/>
        <v>NA</v>
      </c>
      <c r="BL47" s="1039">
        <f t="shared" si="47"/>
        <v>0</v>
      </c>
      <c r="BM47" s="1033">
        <f t="shared" si="48"/>
        <v>0</v>
      </c>
      <c r="BN47" s="1040">
        <f t="shared" si="49"/>
        <v>0</v>
      </c>
      <c r="BO47" s="1032">
        <f t="shared" si="50"/>
        <v>0</v>
      </c>
      <c r="CD47" s="210"/>
      <c r="CE47" s="965" t="s">
        <v>106</v>
      </c>
      <c r="CF47" s="210"/>
      <c r="CG47" s="210"/>
      <c r="CH47" s="966"/>
      <c r="CI47" s="966"/>
      <c r="CJ47" s="967"/>
      <c r="CK47" s="213"/>
      <c r="CL47" s="214"/>
      <c r="CM47" s="215"/>
      <c r="CN47" s="215"/>
      <c r="CO47" s="218"/>
      <c r="CP47" s="209"/>
      <c r="CQ47" s="979"/>
      <c r="CR47" s="979"/>
    </row>
    <row r="48" spans="1:96">
      <c r="A48" s="1220"/>
      <c r="B48" s="1221">
        <f>'Rent Schedule'!A36</f>
        <v>0</v>
      </c>
      <c r="C48" s="1010" t="str">
        <f>IF(OR(B48="MR",B48&lt;=0,B48="EO"),"",VLOOKUP(AI48,'Income-Rent Tool HTC'!$D$28:$J$34,(Q48+2),FALSE))</f>
        <v/>
      </c>
      <c r="D48" s="1009">
        <f>'Rent Schedule'!B36</f>
        <v>0</v>
      </c>
      <c r="E48" s="1010" t="str">
        <f>IF(OR(D48="MR",D48&lt;=0,D48="EO"),"",VLOOKUP(AJ48,'Income-Rent Tool HOME'!$D$28:$J$35,(Q48+2),FALSE))</f>
        <v/>
      </c>
      <c r="F48" s="1009">
        <f>'Rent Schedule'!C36</f>
        <v>0</v>
      </c>
      <c r="G48" s="1010" t="str">
        <f>IF(OR(F48="MR",F48&lt;=0,F48="EO"),"",VLOOKUP(AK48,'Income-Rent Tool NHTF'!$D$28:$K$35,(Q48+2),FALSE))</f>
        <v/>
      </c>
      <c r="H48" s="1009">
        <f>'Rent Schedule'!D36</f>
        <v>0</v>
      </c>
      <c r="I48" s="1010" t="str">
        <f>IF(OR(H48="MR",H48&lt;=0,H48="EO"),"",VLOOKUP(AM48,'Income-Rent Tool NSP'!$D$28:$J$35,(Q48+2),FALSE))</f>
        <v/>
      </c>
      <c r="J48" s="1009">
        <f>'Rent Schedule'!E36</f>
        <v>0</v>
      </c>
      <c r="K48" s="1010" t="str">
        <f>IF(OR(J48="MR",J48&lt;=0,J48="EO"),"",VLOOKUP(AL48,'Income-Rent Tool MRB'!$D$28:$J$33,(Q48+2),FALSE))</f>
        <v/>
      </c>
      <c r="L48" s="1221">
        <f>'Rent Schedule'!F36</f>
        <v>0</v>
      </c>
      <c r="M48" s="1010" t="str">
        <f>IF(OR(L48="MR",L48&lt;=0,L48="EO"),"",VLOOKUP(AI48,'Income-Rent Tool HTC'!$D$28:$J$34,(Q48+2),FALSE))</f>
        <v/>
      </c>
      <c r="N48" s="1268">
        <f>'Exhibit 3 (Rent Schedule)'!G36</f>
        <v>0</v>
      </c>
      <c r="O48" s="1011"/>
      <c r="P48" s="1012">
        <f>'Rent Schedule'!H36</f>
        <v>0</v>
      </c>
      <c r="Q48" s="1012">
        <f>'Rent Schedule'!I36</f>
        <v>0</v>
      </c>
      <c r="R48" s="1012">
        <f>'Rent Schedule'!J36</f>
        <v>0</v>
      </c>
      <c r="S48" s="1282">
        <f>'Rent Schedule'!J40</f>
        <v>0</v>
      </c>
      <c r="T48" s="1013">
        <f t="shared" si="3"/>
        <v>0</v>
      </c>
      <c r="U48" s="1014">
        <f t="shared" si="27"/>
        <v>0</v>
      </c>
      <c r="V48" s="1015">
        <f t="shared" si="4"/>
        <v>0</v>
      </c>
      <c r="W48" s="1016">
        <f t="shared" si="5"/>
        <v>0</v>
      </c>
      <c r="X48" s="1017">
        <f>'Exhibit 3 (Rent Schedule)'!O36</f>
        <v>0</v>
      </c>
      <c r="Y48" s="1041">
        <f t="shared" si="6"/>
        <v>0</v>
      </c>
      <c r="Z48" s="1019" t="str">
        <f t="shared" si="7"/>
        <v/>
      </c>
      <c r="AA48" s="1020" t="str">
        <f t="shared" si="42"/>
        <v/>
      </c>
      <c r="AB48" s="1021" t="str">
        <f t="shared" si="9"/>
        <v/>
      </c>
      <c r="AC48" s="1022" t="str">
        <f t="shared" si="10"/>
        <v/>
      </c>
      <c r="AD48" s="1023"/>
      <c r="AE48" s="1024" t="e">
        <f t="shared" si="11"/>
        <v>#DIV/0!</v>
      </c>
      <c r="AF48" s="1022" t="str">
        <f t="shared" si="43"/>
        <v/>
      </c>
      <c r="AG48" s="1025"/>
      <c r="AH48" s="1026"/>
      <c r="AI48" s="1027" t="str">
        <f>IF(B48="tc20%",'Income-Rent Tool HTC'!$D$28, IF(B48="tc30%",'Income-Rent Tool HTC'!$D$29,IF(B48="tc40%",'Income-Rent Tool HTC'!$D$30,IF(B48="tc50%",'Income-Rent Tool HTC'!$D$31,IF(B48="tc60%",'Income-Rent Tool HTC'!$D$32,IF(B48="tc65%",'Income-Rent Tool HTC'!#REF!,IF(B48="tc70%",'Income-Rent Tool HTC'!$D$33,IF(B48="tc80%",'Income-Rent Tool HTC'!$D$34,""))))))))</f>
        <v/>
      </c>
      <c r="AJ48" s="1028" t="str">
        <f>IF(D48="30%/30%",'Income-Rent Tool HOME'!$D$29,IF(D48="40%/40%",'Income-Rent Tool HOME'!$D$30,IF(D48="LH/50%",'Income-Rent Tool HOME'!$D$32,IF(D48="LH/50% Match",'Income-Rent Tool HOME'!$D$32,IF(D48="HH/60%",'Income-Rent Tool HOME'!$D$31,IF(D48="HH/60% Match",'Income-Rent Tool HOME'!$D$31,IF(D48="HH/80%",'Income-Rent Tool HOME'!$D$35,IF(D48="HH/80% Match",'Income-Rent Tool HOME'!$D$35,""))))))))</f>
        <v/>
      </c>
      <c r="AK48" s="1028" t="str">
        <f>IF(F48="15%/15%",'Income-Rent Tool NHTF'!$D$29,IF(F48="30%/30%",'Income-Rent Tool NHTF'!$D$30,""))</f>
        <v/>
      </c>
      <c r="AL48" s="1028" t="str">
        <f>IF(J48="mrb20%",'Income-Rent Tool MRB'!$D$28,IF(J48="mrb30%",'Income-Rent Tool MRB'!$D$29,IF(J48="mrb40%",'Income-Rent Tool MRB'!$D$30,IF(J48="mrb50%",'Income-Rent Tool MRB'!$D$31,IF(J48="mrb60%",'Income-Rent Tool MRB'!$D$32,IF(J48="mrb70%",'Income-Rent Tool MRB'!#REF!,IF(J48="mrb80%",'Income-Rent Tool MRB'!$D$33,"")))))))</f>
        <v/>
      </c>
      <c r="AM48" s="1028" t="str">
        <f>IF(H48="30%/30%",'Income-Rent Tool NSP'!$D$29,IF(H48="40%/40%",'Income-Rent Tool NSP'!$D$30,IF(H48="lh/50%",'Income-Rent Tool NSP'!$D$31,IF(H48="hh/60%",'Income-Rent Tool NSP'!$D$32,IF(H48="hh/80%",'Income-Rent Tool NSP'!$D$35,"")))))</f>
        <v/>
      </c>
      <c r="AN48" s="1027" t="str">
        <f>IF(L48="tc20%",'Income-Rent Tool HTC'!$D$28, IF(L48="tc30%",'Income-Rent Tool HTC'!$D$29,IF(L48="tc40%",'Income-Rent Tool HTC'!$D$30,IF(L48="tc50%",'Income-Rent Tool HTC'!$D$31,IF(L48="tc60%",'Income-Rent Tool HTC'!$D$32,IF(L48="tc65%",'Income-Rent Tool HTC'!#REF!,IF(L48="tc70%",'Income-Rent Tool HTC'!$D$33,IF(M48="tc80%",'Income-Rent Tool HTC'!$D$34,""))))))))</f>
        <v/>
      </c>
      <c r="AO48" s="1029"/>
      <c r="AP48" s="1030" t="e">
        <f t="shared" si="12"/>
        <v>#VALUE!</v>
      </c>
      <c r="AQ48" s="1031">
        <f t="shared" si="13"/>
        <v>0</v>
      </c>
      <c r="AR48" s="1030">
        <f t="shared" si="29"/>
        <v>0</v>
      </c>
      <c r="AS48" s="1032">
        <f t="shared" si="14"/>
        <v>0</v>
      </c>
      <c r="AT48" s="1033">
        <f t="shared" si="15"/>
        <v>0</v>
      </c>
      <c r="AU48" s="1033">
        <f t="shared" si="16"/>
        <v>0</v>
      </c>
      <c r="AV48" s="1033">
        <f t="shared" si="17"/>
        <v>0</v>
      </c>
      <c r="AW48" s="1033">
        <f t="shared" si="18"/>
        <v>0</v>
      </c>
      <c r="AX48" s="1033">
        <f t="shared" si="19"/>
        <v>0</v>
      </c>
      <c r="AY48" s="873"/>
      <c r="AZ48" s="1033">
        <f t="shared" si="20"/>
        <v>0</v>
      </c>
      <c r="BA48" s="1034">
        <f t="shared" si="21"/>
        <v>0</v>
      </c>
      <c r="BB48" s="1034">
        <f t="shared" si="44"/>
        <v>0</v>
      </c>
      <c r="BC48" s="1035">
        <f t="shared" si="23"/>
        <v>0</v>
      </c>
      <c r="BD48" s="1033">
        <f t="shared" si="45"/>
        <v>0</v>
      </c>
      <c r="BE48" s="873"/>
      <c r="BF48" s="873"/>
      <c r="BG48" s="1036"/>
      <c r="BH48" s="1037">
        <f t="shared" si="25"/>
        <v>0</v>
      </c>
      <c r="BI48" s="1037">
        <f t="shared" si="26"/>
        <v>0</v>
      </c>
      <c r="BJ48" s="1038"/>
      <c r="BK48" s="1037" t="str">
        <f t="shared" si="46"/>
        <v>NA</v>
      </c>
      <c r="BL48" s="1039">
        <f t="shared" si="47"/>
        <v>0</v>
      </c>
      <c r="BM48" s="1033">
        <f t="shared" si="48"/>
        <v>0</v>
      </c>
      <c r="BN48" s="1040">
        <f t="shared" si="49"/>
        <v>0</v>
      </c>
      <c r="BO48" s="1032">
        <f t="shared" si="50"/>
        <v>0</v>
      </c>
      <c r="CD48" s="210"/>
      <c r="CE48" s="965" t="s">
        <v>109</v>
      </c>
      <c r="CF48" s="209"/>
      <c r="CG48" s="210"/>
      <c r="CH48" s="966"/>
      <c r="CI48" s="966"/>
      <c r="CJ48" s="967"/>
      <c r="CK48" s="213"/>
      <c r="CL48" s="214"/>
      <c r="CM48" s="215"/>
      <c r="CN48" s="215"/>
      <c r="CO48" s="218"/>
      <c r="CP48" s="209"/>
      <c r="CQ48" s="979"/>
      <c r="CR48" s="979"/>
    </row>
    <row r="49" spans="1:96">
      <c r="A49" s="1220"/>
      <c r="B49" s="1221">
        <f>'Rent Schedule'!A37</f>
        <v>0</v>
      </c>
      <c r="C49" s="1010" t="str">
        <f>IF(OR(B49="MR",B49&lt;=0,B49="EO"),"",VLOOKUP(AI49,'Income-Rent Tool HTC'!$D$28:$J$34,(Q49+2),FALSE))</f>
        <v/>
      </c>
      <c r="D49" s="1009">
        <f>'Rent Schedule'!B37</f>
        <v>0</v>
      </c>
      <c r="E49" s="1010" t="str">
        <f>IF(OR(D49="MR",D49&lt;=0,D49="EO"),"",VLOOKUP(AJ49,'Income-Rent Tool HOME'!$D$28:$J$35,(Q49+2),FALSE))</f>
        <v/>
      </c>
      <c r="F49" s="1009">
        <f>'Rent Schedule'!C37</f>
        <v>0</v>
      </c>
      <c r="G49" s="1010" t="str">
        <f>IF(OR(F49="MR",F49&lt;=0,F49="EO"),"",VLOOKUP(AK49,'Income-Rent Tool NHTF'!$D$28:$K$35,(Q49+2),FALSE))</f>
        <v/>
      </c>
      <c r="H49" s="1009">
        <f>'Rent Schedule'!D37</f>
        <v>0</v>
      </c>
      <c r="I49" s="1010" t="str">
        <f>IF(OR(H49="MR",H49&lt;=0,H49="EO"),"",VLOOKUP(AM49,'Income-Rent Tool NSP'!$D$28:$J$35,(Q49+2),FALSE))</f>
        <v/>
      </c>
      <c r="J49" s="1009">
        <f>'Rent Schedule'!E37</f>
        <v>0</v>
      </c>
      <c r="K49" s="1010" t="str">
        <f>IF(OR(J49="MR",J49&lt;=0,J49="EO"),"",VLOOKUP(AL49,'Income-Rent Tool MRB'!$D$28:$J$33,(Q49+2),FALSE))</f>
        <v/>
      </c>
      <c r="L49" s="1221">
        <f>'Rent Schedule'!F37</f>
        <v>0</v>
      </c>
      <c r="M49" s="1010" t="str">
        <f>IF(OR(L49="MR",L49&lt;=0,L49="EO"),"",VLOOKUP(AI49,'Income-Rent Tool HTC'!$D$28:$J$34,(Q49+2),FALSE))</f>
        <v/>
      </c>
      <c r="N49" s="1268">
        <f>'Exhibit 3 (Rent Schedule)'!G37</f>
        <v>0</v>
      </c>
      <c r="O49" s="1011"/>
      <c r="P49" s="1012">
        <f>'Rent Schedule'!H37</f>
        <v>0</v>
      </c>
      <c r="Q49" s="1012">
        <f>'Rent Schedule'!I37</f>
        <v>0</v>
      </c>
      <c r="R49" s="1012">
        <f>'Rent Schedule'!J37</f>
        <v>0</v>
      </c>
      <c r="S49" s="1282">
        <f>'Rent Schedule'!J41</f>
        <v>0</v>
      </c>
      <c r="T49" s="1013">
        <f t="shared" si="3"/>
        <v>0</v>
      </c>
      <c r="U49" s="1014">
        <f t="shared" si="27"/>
        <v>0</v>
      </c>
      <c r="V49" s="1015">
        <f t="shared" si="4"/>
        <v>0</v>
      </c>
      <c r="W49" s="1016">
        <f t="shared" si="5"/>
        <v>0</v>
      </c>
      <c r="X49" s="1017">
        <f>'Exhibit 3 (Rent Schedule)'!O37</f>
        <v>0</v>
      </c>
      <c r="Y49" s="1041">
        <f t="shared" si="6"/>
        <v>0</v>
      </c>
      <c r="Z49" s="1019" t="str">
        <f t="shared" si="7"/>
        <v/>
      </c>
      <c r="AA49" s="1020" t="str">
        <f t="shared" si="42"/>
        <v/>
      </c>
      <c r="AB49" s="1021" t="str">
        <f t="shared" si="9"/>
        <v/>
      </c>
      <c r="AC49" s="1022" t="str">
        <f t="shared" si="10"/>
        <v/>
      </c>
      <c r="AD49" s="1023"/>
      <c r="AE49" s="1024" t="e">
        <f t="shared" si="11"/>
        <v>#DIV/0!</v>
      </c>
      <c r="AF49" s="1022" t="str">
        <f t="shared" si="43"/>
        <v/>
      </c>
      <c r="AG49" s="1025"/>
      <c r="AH49" s="1026"/>
      <c r="AI49" s="1027" t="str">
        <f>IF(B49="tc20%",'Income-Rent Tool HTC'!$D$28, IF(B49="tc30%",'Income-Rent Tool HTC'!$D$29,IF(B49="tc40%",'Income-Rent Tool HTC'!$D$30,IF(B49="tc50%",'Income-Rent Tool HTC'!$D$31,IF(B49="tc60%",'Income-Rent Tool HTC'!$D$32,IF(B49="tc65%",'Income-Rent Tool HTC'!#REF!,IF(B49="tc70%",'Income-Rent Tool HTC'!$D$33,IF(B49="tc80%",'Income-Rent Tool HTC'!$D$34,""))))))))</f>
        <v/>
      </c>
      <c r="AJ49" s="1028" t="str">
        <f>IF(D49="30%/30%",'Income-Rent Tool HOME'!$D$29,IF(D49="40%/40%",'Income-Rent Tool HOME'!$D$30,IF(D49="LH/50%",'Income-Rent Tool HOME'!$D$32,IF(D49="LH/50% Match",'Income-Rent Tool HOME'!$D$32,IF(D49="HH/60%",'Income-Rent Tool HOME'!$D$31,IF(D49="HH/60% Match",'Income-Rent Tool HOME'!$D$31,IF(D49="HH/80%",'Income-Rent Tool HOME'!$D$35,IF(D49="HH/80% Match",'Income-Rent Tool HOME'!$D$35,""))))))))</f>
        <v/>
      </c>
      <c r="AK49" s="1028" t="str">
        <f>IF(F49="15%/15%",'Income-Rent Tool NHTF'!$D$29,IF(F49="30%/30%",'Income-Rent Tool NHTF'!$D$30,""))</f>
        <v/>
      </c>
      <c r="AL49" s="1028" t="str">
        <f>IF(J49="mrb20%",'Income-Rent Tool MRB'!$D$28,IF(J49="mrb30%",'Income-Rent Tool MRB'!$D$29,IF(J49="mrb40%",'Income-Rent Tool MRB'!$D$30,IF(J49="mrb50%",'Income-Rent Tool MRB'!$D$31,IF(J49="mrb60%",'Income-Rent Tool MRB'!$D$32,IF(J49="mrb70%",'Income-Rent Tool MRB'!#REF!,IF(J49="mrb80%",'Income-Rent Tool MRB'!$D$33,"")))))))</f>
        <v/>
      </c>
      <c r="AM49" s="1028" t="str">
        <f>IF(H49="30%/30%",'Income-Rent Tool NSP'!$D$29,IF(H49="40%/40%",'Income-Rent Tool NSP'!$D$30,IF(H49="lh/50%",'Income-Rent Tool NSP'!$D$31,IF(H49="hh/60%",'Income-Rent Tool NSP'!$D$32,IF(H49="hh/80%",'Income-Rent Tool NSP'!$D$35,"")))))</f>
        <v/>
      </c>
      <c r="AN49" s="1027" t="str">
        <f>IF(L49="tc20%",'Income-Rent Tool HTC'!$D$28, IF(L49="tc30%",'Income-Rent Tool HTC'!$D$29,IF(L49="tc40%",'Income-Rent Tool HTC'!$D$30,IF(L49="tc50%",'Income-Rent Tool HTC'!$D$31,IF(L49="tc60%",'Income-Rent Tool HTC'!$D$32,IF(L49="tc65%",'Income-Rent Tool HTC'!#REF!,IF(L49="tc70%",'Income-Rent Tool HTC'!$D$33,IF(M49="tc80%",'Income-Rent Tool HTC'!$D$34,""))))))))</f>
        <v/>
      </c>
      <c r="AO49" s="1029"/>
      <c r="AP49" s="1030" t="e">
        <f t="shared" si="12"/>
        <v>#VALUE!</v>
      </c>
      <c r="AQ49" s="1031">
        <f t="shared" si="13"/>
        <v>0</v>
      </c>
      <c r="AR49" s="1030">
        <f t="shared" si="29"/>
        <v>0</v>
      </c>
      <c r="AS49" s="1032">
        <f t="shared" si="14"/>
        <v>0</v>
      </c>
      <c r="AT49" s="1033">
        <f t="shared" si="15"/>
        <v>0</v>
      </c>
      <c r="AU49" s="1033">
        <f t="shared" si="16"/>
        <v>0</v>
      </c>
      <c r="AV49" s="1033">
        <f t="shared" si="17"/>
        <v>0</v>
      </c>
      <c r="AW49" s="1033">
        <f t="shared" si="18"/>
        <v>0</v>
      </c>
      <c r="AX49" s="1033">
        <f t="shared" si="19"/>
        <v>0</v>
      </c>
      <c r="AY49" s="873"/>
      <c r="AZ49" s="1033">
        <f t="shared" si="20"/>
        <v>0</v>
      </c>
      <c r="BA49" s="1034">
        <f t="shared" si="21"/>
        <v>0</v>
      </c>
      <c r="BB49" s="1034">
        <f t="shared" si="44"/>
        <v>0</v>
      </c>
      <c r="BC49" s="1035">
        <f t="shared" si="23"/>
        <v>0</v>
      </c>
      <c r="BD49" s="1033">
        <f t="shared" si="45"/>
        <v>0</v>
      </c>
      <c r="BE49" s="873"/>
      <c r="BF49" s="873"/>
      <c r="BG49" s="1036"/>
      <c r="BH49" s="1037">
        <f t="shared" si="25"/>
        <v>0</v>
      </c>
      <c r="BI49" s="1037">
        <f t="shared" si="26"/>
        <v>0</v>
      </c>
      <c r="BJ49" s="1038"/>
      <c r="BK49" s="1037" t="str">
        <f t="shared" si="46"/>
        <v>NA</v>
      </c>
      <c r="BL49" s="1039">
        <f t="shared" si="47"/>
        <v>0</v>
      </c>
      <c r="BM49" s="1033">
        <f t="shared" si="48"/>
        <v>0</v>
      </c>
      <c r="BN49" s="1040">
        <f t="shared" si="49"/>
        <v>0</v>
      </c>
      <c r="BO49" s="1032">
        <f t="shared" si="50"/>
        <v>0</v>
      </c>
      <c r="CD49" s="210"/>
      <c r="CE49" s="965" t="s">
        <v>111</v>
      </c>
      <c r="CF49" s="210"/>
      <c r="CG49" s="210"/>
      <c r="CH49" s="966"/>
      <c r="CI49" s="966"/>
      <c r="CJ49" s="967"/>
      <c r="CK49" s="213"/>
      <c r="CL49" s="214"/>
      <c r="CM49" s="215"/>
      <c r="CN49" s="215"/>
      <c r="CO49" s="218"/>
      <c r="CP49" s="209"/>
      <c r="CQ49" s="979"/>
      <c r="CR49" s="979"/>
    </row>
    <row r="50" spans="1:96">
      <c r="A50" s="1220"/>
      <c r="B50" s="1221">
        <f>'Rent Schedule'!A38</f>
        <v>0</v>
      </c>
      <c r="C50" s="1010" t="str">
        <f>IF(OR(B50="MR",B50&lt;=0,B50="EO"),"",VLOOKUP(AI50,'Income-Rent Tool HTC'!$D$28:$J$34,(Q50+2),FALSE))</f>
        <v/>
      </c>
      <c r="D50" s="1009">
        <f>'Rent Schedule'!B38</f>
        <v>0</v>
      </c>
      <c r="E50" s="1010" t="str">
        <f>IF(OR(D50="MR",D50&lt;=0,D50="EO"),"",VLOOKUP(AJ50,'Income-Rent Tool HOME'!$D$28:$J$35,(Q50+2),FALSE))</f>
        <v/>
      </c>
      <c r="F50" s="1009">
        <f>'Rent Schedule'!C38</f>
        <v>0</v>
      </c>
      <c r="G50" s="1010" t="str">
        <f>IF(OR(F50="MR",F50&lt;=0,F50="EO"),"",VLOOKUP(AK50,'Income-Rent Tool NHTF'!$D$28:$K$35,(Q50+2),FALSE))</f>
        <v/>
      </c>
      <c r="H50" s="1009">
        <f>'Rent Schedule'!D38</f>
        <v>0</v>
      </c>
      <c r="I50" s="1010" t="str">
        <f>IF(OR(H50="MR",H50&lt;=0,H50="EO"),"",VLOOKUP(AM50,'Income-Rent Tool NSP'!$D$28:$J$35,(Q50+2),FALSE))</f>
        <v/>
      </c>
      <c r="J50" s="1009">
        <f>'Rent Schedule'!E38</f>
        <v>0</v>
      </c>
      <c r="K50" s="1010" t="str">
        <f>IF(OR(J50="MR",J50&lt;=0,J50="EO"),"",VLOOKUP(AL50,'Income-Rent Tool MRB'!$D$28:$J$33,(Q50+2),FALSE))</f>
        <v/>
      </c>
      <c r="L50" s="1221">
        <f>'Rent Schedule'!F38</f>
        <v>0</v>
      </c>
      <c r="M50" s="1010" t="str">
        <f>IF(OR(L50="MR",L50&lt;=0,L50="EO"),"",VLOOKUP(AI50,'Income-Rent Tool HTC'!$D$28:$J$34,(Q50+2),FALSE))</f>
        <v/>
      </c>
      <c r="N50" s="1268">
        <f>'Exhibit 3 (Rent Schedule)'!G38</f>
        <v>0</v>
      </c>
      <c r="O50" s="1011"/>
      <c r="P50" s="1012">
        <f>'Rent Schedule'!H38</f>
        <v>0</v>
      </c>
      <c r="Q50" s="1012">
        <f>'Rent Schedule'!I38</f>
        <v>0</v>
      </c>
      <c r="R50" s="1012">
        <f>'Rent Schedule'!J38</f>
        <v>0</v>
      </c>
      <c r="S50" s="1282">
        <f>'Rent Schedule'!J42</f>
        <v>0</v>
      </c>
      <c r="T50" s="1013">
        <f t="shared" si="3"/>
        <v>0</v>
      </c>
      <c r="U50" s="1014">
        <f t="shared" si="27"/>
        <v>0</v>
      </c>
      <c r="V50" s="1015">
        <f t="shared" si="4"/>
        <v>0</v>
      </c>
      <c r="W50" s="1016">
        <f t="shared" si="5"/>
        <v>0</v>
      </c>
      <c r="X50" s="1017">
        <f>'Exhibit 3 (Rent Schedule)'!O38</f>
        <v>0</v>
      </c>
      <c r="Y50" s="1041">
        <f t="shared" si="6"/>
        <v>0</v>
      </c>
      <c r="Z50" s="1019" t="str">
        <f t="shared" si="7"/>
        <v/>
      </c>
      <c r="AA50" s="1020" t="str">
        <f t="shared" si="42"/>
        <v/>
      </c>
      <c r="AB50" s="1021" t="str">
        <f t="shared" si="9"/>
        <v/>
      </c>
      <c r="AC50" s="1022" t="str">
        <f t="shared" si="10"/>
        <v/>
      </c>
      <c r="AD50" s="1023"/>
      <c r="AE50" s="1024" t="e">
        <f t="shared" si="11"/>
        <v>#DIV/0!</v>
      </c>
      <c r="AF50" s="1022" t="str">
        <f t="shared" si="43"/>
        <v/>
      </c>
      <c r="AG50" s="1025"/>
      <c r="AH50" s="1026"/>
      <c r="AI50" s="1027" t="str">
        <f>IF(B50="tc20%",'Income-Rent Tool HTC'!$D$28, IF(B50="tc30%",'Income-Rent Tool HTC'!$D$29,IF(B50="tc40%",'Income-Rent Tool HTC'!$D$30,IF(B50="tc50%",'Income-Rent Tool HTC'!$D$31,IF(B50="tc60%",'Income-Rent Tool HTC'!$D$32,IF(B50="tc65%",'Income-Rent Tool HTC'!#REF!,IF(B50="tc70%",'Income-Rent Tool HTC'!$D$33,IF(B50="tc80%",'Income-Rent Tool HTC'!$D$34,""))))))))</f>
        <v/>
      </c>
      <c r="AJ50" s="1028" t="str">
        <f>IF(D50="30%/30%",'Income-Rent Tool HOME'!$D$29,IF(D50="40%/40%",'Income-Rent Tool HOME'!$D$30,IF(D50="LH/50%",'Income-Rent Tool HOME'!$D$32,IF(D50="LH/50% Match",'Income-Rent Tool HOME'!$D$32,IF(D50="HH/60%",'Income-Rent Tool HOME'!$D$31,IF(D50="HH/60% Match",'Income-Rent Tool HOME'!$D$31,IF(D50="HH/80%",'Income-Rent Tool HOME'!$D$35,IF(D50="HH/80% Match",'Income-Rent Tool HOME'!$D$35,""))))))))</f>
        <v/>
      </c>
      <c r="AK50" s="1028" t="str">
        <f>IF(F50="15%/15%",'Income-Rent Tool NHTF'!$D$29,IF(F50="30%/30%",'Income-Rent Tool NHTF'!$D$30,""))</f>
        <v/>
      </c>
      <c r="AL50" s="1028" t="str">
        <f>IF(J50="mrb20%",'Income-Rent Tool MRB'!$D$28,IF(J50="mrb30%",'Income-Rent Tool MRB'!$D$29,IF(J50="mrb40%",'Income-Rent Tool MRB'!$D$30,IF(J50="mrb50%",'Income-Rent Tool MRB'!$D$31,IF(J50="mrb60%",'Income-Rent Tool MRB'!$D$32,IF(J50="mrb70%",'Income-Rent Tool MRB'!#REF!,IF(J50="mrb80%",'Income-Rent Tool MRB'!$D$33,"")))))))</f>
        <v/>
      </c>
      <c r="AM50" s="1028" t="str">
        <f>IF(H50="30%/30%",'Income-Rent Tool NSP'!$D$29,IF(H50="40%/40%",'Income-Rent Tool NSP'!$D$30,IF(H50="lh/50%",'Income-Rent Tool NSP'!$D$31,IF(H50="hh/60%",'Income-Rent Tool NSP'!$D$32,IF(H50="hh/80%",'Income-Rent Tool NSP'!$D$35,"")))))</f>
        <v/>
      </c>
      <c r="AN50" s="1027" t="str">
        <f>IF(L50="tc20%",'Income-Rent Tool HTC'!$D$28, IF(L50="tc30%",'Income-Rent Tool HTC'!$D$29,IF(L50="tc40%",'Income-Rent Tool HTC'!$D$30,IF(L50="tc50%",'Income-Rent Tool HTC'!$D$31,IF(L50="tc60%",'Income-Rent Tool HTC'!$D$32,IF(L50="tc65%",'Income-Rent Tool HTC'!#REF!,IF(L50="tc70%",'Income-Rent Tool HTC'!$D$33,IF(M50="tc80%",'Income-Rent Tool HTC'!$D$34,""))))))))</f>
        <v/>
      </c>
      <c r="AO50" s="1029"/>
      <c r="AP50" s="1030" t="e">
        <f t="shared" si="12"/>
        <v>#VALUE!</v>
      </c>
      <c r="AQ50" s="1031">
        <f t="shared" si="13"/>
        <v>0</v>
      </c>
      <c r="AR50" s="1030">
        <f t="shared" si="29"/>
        <v>0</v>
      </c>
      <c r="AS50" s="1032">
        <f t="shared" si="14"/>
        <v>0</v>
      </c>
      <c r="AT50" s="1033">
        <f t="shared" si="15"/>
        <v>0</v>
      </c>
      <c r="AU50" s="1033">
        <f t="shared" si="16"/>
        <v>0</v>
      </c>
      <c r="AV50" s="1033">
        <f t="shared" si="17"/>
        <v>0</v>
      </c>
      <c r="AW50" s="1033">
        <f t="shared" si="18"/>
        <v>0</v>
      </c>
      <c r="AX50" s="1033">
        <f t="shared" si="19"/>
        <v>0</v>
      </c>
      <c r="AY50" s="873"/>
      <c r="AZ50" s="1033">
        <f t="shared" si="20"/>
        <v>0</v>
      </c>
      <c r="BA50" s="1034">
        <f t="shared" si="21"/>
        <v>0</v>
      </c>
      <c r="BB50" s="1034">
        <f t="shared" si="44"/>
        <v>0</v>
      </c>
      <c r="BC50" s="1035">
        <f t="shared" si="23"/>
        <v>0</v>
      </c>
      <c r="BD50" s="1033">
        <f t="shared" si="45"/>
        <v>0</v>
      </c>
      <c r="BE50" s="873"/>
      <c r="BF50" s="873"/>
      <c r="BG50" s="1036"/>
      <c r="BH50" s="1037">
        <f t="shared" si="25"/>
        <v>0</v>
      </c>
      <c r="BI50" s="1037">
        <f t="shared" si="26"/>
        <v>0</v>
      </c>
      <c r="BJ50" s="1038"/>
      <c r="BK50" s="1037" t="str">
        <f t="shared" si="46"/>
        <v>NA</v>
      </c>
      <c r="BL50" s="1039">
        <f t="shared" si="47"/>
        <v>0</v>
      </c>
      <c r="BM50" s="1033">
        <f t="shared" si="48"/>
        <v>0</v>
      </c>
      <c r="BN50" s="1040">
        <f t="shared" si="49"/>
        <v>0</v>
      </c>
      <c r="BO50" s="1032">
        <f t="shared" si="50"/>
        <v>0</v>
      </c>
      <c r="CD50" s="210"/>
      <c r="CE50" s="965" t="s">
        <v>114</v>
      </c>
      <c r="CF50" s="210"/>
      <c r="CG50" s="210"/>
      <c r="CH50" s="966"/>
      <c r="CI50" s="966"/>
      <c r="CJ50" s="967"/>
      <c r="CK50" s="213"/>
      <c r="CL50" s="214"/>
      <c r="CM50" s="215"/>
      <c r="CN50" s="215"/>
      <c r="CO50" s="218"/>
      <c r="CP50" s="209"/>
      <c r="CQ50" s="979"/>
      <c r="CR50" s="979"/>
    </row>
    <row r="51" spans="1:96">
      <c r="A51" s="1220"/>
      <c r="B51" s="1221">
        <f>'Rent Schedule'!A39</f>
        <v>0</v>
      </c>
      <c r="C51" s="1010" t="str">
        <f>IF(OR(B51="MR",B51&lt;=0,B51="EO"),"",VLOOKUP(AI51,'Income-Rent Tool HTC'!$D$28:$J$34,(Q51+2),FALSE))</f>
        <v/>
      </c>
      <c r="D51" s="1009">
        <f>'Rent Schedule'!B39</f>
        <v>0</v>
      </c>
      <c r="E51" s="1010" t="str">
        <f>IF(OR(D51="MR",D51&lt;=0,D51="EO"),"",VLOOKUP(AJ51,'Income-Rent Tool HOME'!$D$28:$J$35,(Q51+2),FALSE))</f>
        <v/>
      </c>
      <c r="F51" s="1009">
        <f>'Rent Schedule'!C39</f>
        <v>0</v>
      </c>
      <c r="G51" s="1010" t="str">
        <f>IF(OR(F51="MR",F51&lt;=0,F51="EO"),"",VLOOKUP(AK51,'Income-Rent Tool NHTF'!$D$28:$K$35,(Q51+2),FALSE))</f>
        <v/>
      </c>
      <c r="H51" s="1009">
        <f>'Rent Schedule'!D39</f>
        <v>0</v>
      </c>
      <c r="I51" s="1010" t="str">
        <f>IF(OR(H51="MR",H51&lt;=0,H51="EO"),"",VLOOKUP(AM51,'Income-Rent Tool NSP'!$D$28:$J$35,(Q51+2),FALSE))</f>
        <v/>
      </c>
      <c r="J51" s="1009">
        <f>'Rent Schedule'!E39</f>
        <v>0</v>
      </c>
      <c r="K51" s="1010" t="str">
        <f>IF(OR(J51="MR",J51&lt;=0,J51="EO"),"",VLOOKUP(AL51,'Income-Rent Tool MRB'!$D$28:$J$33,(Q51+2),FALSE))</f>
        <v/>
      </c>
      <c r="L51" s="1221">
        <f>'Rent Schedule'!F39</f>
        <v>0</v>
      </c>
      <c r="M51" s="1010" t="str">
        <f>IF(OR(L51="MR",L51&lt;=0,L51="EO"),"",VLOOKUP(AI51,'Income-Rent Tool HTC'!$D$28:$J$34,(Q51+2),FALSE))</f>
        <v/>
      </c>
      <c r="N51" s="1268">
        <f>'Exhibit 3 (Rent Schedule)'!G39</f>
        <v>0</v>
      </c>
      <c r="O51" s="1011"/>
      <c r="P51" s="1012">
        <f>'Rent Schedule'!H39</f>
        <v>0</v>
      </c>
      <c r="Q51" s="1012">
        <f>'Rent Schedule'!I39</f>
        <v>0</v>
      </c>
      <c r="R51" s="1012">
        <f>'Rent Schedule'!J39</f>
        <v>0</v>
      </c>
      <c r="S51" s="1282">
        <f>'Rent Schedule'!J43</f>
        <v>0</v>
      </c>
      <c r="T51" s="1013">
        <f t="shared" si="3"/>
        <v>0</v>
      </c>
      <c r="U51" s="1014">
        <f t="shared" si="27"/>
        <v>0</v>
      </c>
      <c r="V51" s="1015">
        <f t="shared" si="4"/>
        <v>0</v>
      </c>
      <c r="W51" s="1016">
        <f t="shared" si="5"/>
        <v>0</v>
      </c>
      <c r="X51" s="1017">
        <f>'Exhibit 3 (Rent Schedule)'!O39</f>
        <v>0</v>
      </c>
      <c r="Y51" s="1041">
        <f t="shared" si="6"/>
        <v>0</v>
      </c>
      <c r="Z51" s="1019" t="str">
        <f t="shared" si="7"/>
        <v/>
      </c>
      <c r="AA51" s="1020" t="str">
        <f t="shared" si="42"/>
        <v/>
      </c>
      <c r="AB51" s="1021" t="str">
        <f t="shared" si="9"/>
        <v/>
      </c>
      <c r="AC51" s="1022" t="str">
        <f t="shared" si="10"/>
        <v/>
      </c>
      <c r="AD51" s="1023"/>
      <c r="AE51" s="1024" t="e">
        <f t="shared" si="11"/>
        <v>#DIV/0!</v>
      </c>
      <c r="AF51" s="1022" t="str">
        <f t="shared" si="43"/>
        <v/>
      </c>
      <c r="AG51" s="1025"/>
      <c r="AH51" s="1026"/>
      <c r="AI51" s="1027" t="str">
        <f>IF(B51="tc20%",'Income-Rent Tool HTC'!$D$28, IF(B51="tc30%",'Income-Rent Tool HTC'!$D$29,IF(B51="tc40%",'Income-Rent Tool HTC'!$D$30,IF(B51="tc50%",'Income-Rent Tool HTC'!$D$31,IF(B51="tc60%",'Income-Rent Tool HTC'!$D$32,IF(B51="tc65%",'Income-Rent Tool HTC'!#REF!,IF(B51="tc70%",'Income-Rent Tool HTC'!$D$33,IF(B51="tc80%",'Income-Rent Tool HTC'!$D$34,""))))))))</f>
        <v/>
      </c>
      <c r="AJ51" s="1028" t="str">
        <f>IF(D51="30%/30%",'Income-Rent Tool HOME'!$D$29,IF(D51="40%/40%",'Income-Rent Tool HOME'!$D$30,IF(D51="LH/50%",'Income-Rent Tool HOME'!$D$32,IF(D51="LH/50% Match",'Income-Rent Tool HOME'!$D$32,IF(D51="HH/60%",'Income-Rent Tool HOME'!$D$31,IF(D51="HH/60% Match",'Income-Rent Tool HOME'!$D$31,IF(D51="HH/80%",'Income-Rent Tool HOME'!$D$35,IF(D51="HH/80% Match",'Income-Rent Tool HOME'!$D$35,""))))))))</f>
        <v/>
      </c>
      <c r="AK51" s="1028" t="str">
        <f>IF(F51="15%/15%",'Income-Rent Tool NHTF'!$D$29,IF(F51="30%/30%",'Income-Rent Tool NHTF'!$D$30,""))</f>
        <v/>
      </c>
      <c r="AL51" s="1028" t="str">
        <f>IF(J51="mrb20%",'Income-Rent Tool MRB'!$D$28,IF(J51="mrb30%",'Income-Rent Tool MRB'!$D$29,IF(J51="mrb40%",'Income-Rent Tool MRB'!$D$30,IF(J51="mrb50%",'Income-Rent Tool MRB'!$D$31,IF(J51="mrb60%",'Income-Rent Tool MRB'!$D$32,IF(J51="mrb70%",'Income-Rent Tool MRB'!#REF!,IF(J51="mrb80%",'Income-Rent Tool MRB'!$D$33,"")))))))</f>
        <v/>
      </c>
      <c r="AM51" s="1028" t="str">
        <f>IF(H51="30%/30%",'Income-Rent Tool NSP'!$D$29,IF(H51="40%/40%",'Income-Rent Tool NSP'!$D$30,IF(H51="lh/50%",'Income-Rent Tool NSP'!$D$31,IF(H51="hh/60%",'Income-Rent Tool NSP'!$D$32,IF(H51="hh/80%",'Income-Rent Tool NSP'!$D$35,"")))))</f>
        <v/>
      </c>
      <c r="AN51" s="1027" t="str">
        <f>IF(L51="tc20%",'Income-Rent Tool HTC'!$D$28, IF(L51="tc30%",'Income-Rent Tool HTC'!$D$29,IF(L51="tc40%",'Income-Rent Tool HTC'!$D$30,IF(L51="tc50%",'Income-Rent Tool HTC'!$D$31,IF(L51="tc60%",'Income-Rent Tool HTC'!$D$32,IF(L51="tc65%",'Income-Rent Tool HTC'!#REF!,IF(L51="tc70%",'Income-Rent Tool HTC'!$D$33,IF(M51="tc80%",'Income-Rent Tool HTC'!$D$34,""))))))))</f>
        <v/>
      </c>
      <c r="AO51" s="1029"/>
      <c r="AP51" s="1030" t="e">
        <f t="shared" si="12"/>
        <v>#VALUE!</v>
      </c>
      <c r="AQ51" s="1031">
        <f t="shared" si="13"/>
        <v>0</v>
      </c>
      <c r="AR51" s="1030">
        <f t="shared" si="29"/>
        <v>0</v>
      </c>
      <c r="AS51" s="1032">
        <f t="shared" si="14"/>
        <v>0</v>
      </c>
      <c r="AT51" s="1033">
        <f t="shared" si="15"/>
        <v>0</v>
      </c>
      <c r="AU51" s="1033">
        <f t="shared" si="16"/>
        <v>0</v>
      </c>
      <c r="AV51" s="1033">
        <f t="shared" si="17"/>
        <v>0</v>
      </c>
      <c r="AW51" s="1033">
        <f t="shared" si="18"/>
        <v>0</v>
      </c>
      <c r="AX51" s="1033">
        <f t="shared" si="19"/>
        <v>0</v>
      </c>
      <c r="AY51" s="873"/>
      <c r="AZ51" s="1033">
        <f t="shared" si="20"/>
        <v>0</v>
      </c>
      <c r="BA51" s="1034">
        <f t="shared" si="21"/>
        <v>0</v>
      </c>
      <c r="BB51" s="1034">
        <f t="shared" si="44"/>
        <v>0</v>
      </c>
      <c r="BC51" s="1035">
        <f t="shared" si="23"/>
        <v>0</v>
      </c>
      <c r="BD51" s="1033">
        <f t="shared" si="45"/>
        <v>0</v>
      </c>
      <c r="BE51" s="873"/>
      <c r="BF51" s="873"/>
      <c r="BG51" s="1036"/>
      <c r="BH51" s="1037">
        <f t="shared" si="25"/>
        <v>0</v>
      </c>
      <c r="BI51" s="1037">
        <f t="shared" si="26"/>
        <v>0</v>
      </c>
      <c r="BJ51" s="1038"/>
      <c r="BK51" s="1037" t="str">
        <f t="shared" si="46"/>
        <v>NA</v>
      </c>
      <c r="BL51" s="1039">
        <f t="shared" si="47"/>
        <v>0</v>
      </c>
      <c r="BM51" s="1033">
        <f t="shared" si="48"/>
        <v>0</v>
      </c>
      <c r="BN51" s="1040">
        <f t="shared" si="49"/>
        <v>0</v>
      </c>
      <c r="BO51" s="1032">
        <f t="shared" si="50"/>
        <v>0</v>
      </c>
      <c r="CD51" s="210"/>
      <c r="CE51" s="965" t="s">
        <v>116</v>
      </c>
      <c r="CF51" s="210"/>
      <c r="CG51" s="210"/>
      <c r="CH51" s="966"/>
      <c r="CI51" s="966"/>
      <c r="CJ51" s="967"/>
      <c r="CK51" s="213"/>
      <c r="CL51" s="214"/>
      <c r="CM51" s="215"/>
      <c r="CN51" s="215"/>
      <c r="CO51" s="218"/>
      <c r="CP51" s="209"/>
      <c r="CQ51" s="979"/>
      <c r="CR51" s="979"/>
    </row>
    <row r="52" spans="1:96">
      <c r="A52" s="1220"/>
      <c r="B52" s="1221">
        <f>'Rent Schedule'!A40</f>
        <v>0</v>
      </c>
      <c r="C52" s="1010" t="str">
        <f>IF(OR(B52="MR",B52&lt;=0,B52="EO"),"",VLOOKUP(AI52,'Income-Rent Tool HTC'!$D$28:$J$34,(Q52+2),FALSE))</f>
        <v/>
      </c>
      <c r="D52" s="1009">
        <f>'Rent Schedule'!B40</f>
        <v>0</v>
      </c>
      <c r="E52" s="1010" t="str">
        <f>IF(OR(D52="MR",D52&lt;=0,D52="EO"),"",VLOOKUP(AJ52,'Income-Rent Tool HOME'!$D$28:$J$35,(Q52+2),FALSE))</f>
        <v/>
      </c>
      <c r="F52" s="1009">
        <f>'Rent Schedule'!C40</f>
        <v>0</v>
      </c>
      <c r="G52" s="1010" t="str">
        <f>IF(OR(F52="MR",F52&lt;=0,F52="EO"),"",VLOOKUP(AK52,'Income-Rent Tool NHTF'!$D$28:$K$35,(Q52+2),FALSE))</f>
        <v/>
      </c>
      <c r="H52" s="1009">
        <f>'Rent Schedule'!D40</f>
        <v>0</v>
      </c>
      <c r="I52" s="1010" t="str">
        <f>IF(OR(H52="MR",H52&lt;=0,H52="EO"),"",VLOOKUP(AM52,'Income-Rent Tool NSP'!$D$28:$J$35,(Q52+2),FALSE))</f>
        <v/>
      </c>
      <c r="J52" s="1009">
        <f>'Rent Schedule'!E40</f>
        <v>0</v>
      </c>
      <c r="K52" s="1010" t="str">
        <f>IF(OR(J52="MR",J52&lt;=0,J52="EO"),"",VLOOKUP(AL52,'Income-Rent Tool MRB'!$D$28:$J$33,(Q52+2),FALSE))</f>
        <v/>
      </c>
      <c r="L52" s="1221">
        <f>'Rent Schedule'!F40</f>
        <v>0</v>
      </c>
      <c r="M52" s="1010" t="str">
        <f>IF(OR(L52="MR",L52&lt;=0,L52="EO"),"",VLOOKUP(AI52,'Income-Rent Tool HTC'!$D$28:$J$34,(Q52+2),FALSE))</f>
        <v/>
      </c>
      <c r="N52" s="1268">
        <f>'Exhibit 3 (Rent Schedule)'!G40</f>
        <v>0</v>
      </c>
      <c r="O52" s="1011"/>
      <c r="P52" s="1012">
        <f>'Rent Schedule'!H40</f>
        <v>0</v>
      </c>
      <c r="Q52" s="1012">
        <f>'Rent Schedule'!I40</f>
        <v>0</v>
      </c>
      <c r="R52" s="1012">
        <f>'Rent Schedule'!J40</f>
        <v>0</v>
      </c>
      <c r="S52" s="1282">
        <f>'Rent Schedule'!J44</f>
        <v>0</v>
      </c>
      <c r="T52" s="1013">
        <f t="shared" si="3"/>
        <v>0</v>
      </c>
      <c r="U52" s="1014">
        <f t="shared" si="27"/>
        <v>0</v>
      </c>
      <c r="V52" s="1015">
        <f t="shared" si="4"/>
        <v>0</v>
      </c>
      <c r="W52" s="1016">
        <f t="shared" si="5"/>
        <v>0</v>
      </c>
      <c r="X52" s="1017">
        <f>'Exhibit 3 (Rent Schedule)'!O40</f>
        <v>0</v>
      </c>
      <c r="Y52" s="1041">
        <f t="shared" si="6"/>
        <v>0</v>
      </c>
      <c r="Z52" s="1019" t="str">
        <f t="shared" si="7"/>
        <v/>
      </c>
      <c r="AA52" s="1020" t="str">
        <f t="shared" si="42"/>
        <v/>
      </c>
      <c r="AB52" s="1021" t="str">
        <f t="shared" si="9"/>
        <v/>
      </c>
      <c r="AC52" s="1022" t="str">
        <f t="shared" si="10"/>
        <v/>
      </c>
      <c r="AD52" s="1023"/>
      <c r="AE52" s="1024" t="e">
        <f t="shared" si="11"/>
        <v>#DIV/0!</v>
      </c>
      <c r="AF52" s="1022" t="str">
        <f t="shared" si="43"/>
        <v/>
      </c>
      <c r="AG52" s="1025"/>
      <c r="AH52" s="1026"/>
      <c r="AI52" s="1027" t="str">
        <f>IF(B52="tc20%",'Income-Rent Tool HTC'!$D$28, IF(B52="tc30%",'Income-Rent Tool HTC'!$D$29,IF(B52="tc40%",'Income-Rent Tool HTC'!$D$30,IF(B52="tc50%",'Income-Rent Tool HTC'!$D$31,IF(B52="tc60%",'Income-Rent Tool HTC'!$D$32,IF(B52="tc65%",'Income-Rent Tool HTC'!#REF!,IF(B52="tc70%",'Income-Rent Tool HTC'!$D$33,IF(B52="tc80%",'Income-Rent Tool HTC'!$D$34,""))))))))</f>
        <v/>
      </c>
      <c r="AJ52" s="1028" t="str">
        <f>IF(D52="30%/30%",'Income-Rent Tool HOME'!$D$29,IF(D52="40%/40%",'Income-Rent Tool HOME'!$D$30,IF(D52="LH/50%",'Income-Rent Tool HOME'!$D$32,IF(D52="LH/50% Match",'Income-Rent Tool HOME'!$D$32,IF(D52="HH/60%",'Income-Rent Tool HOME'!$D$31,IF(D52="HH/60% Match",'Income-Rent Tool HOME'!$D$31,IF(D52="HH/80%",'Income-Rent Tool HOME'!$D$35,IF(D52="HH/80% Match",'Income-Rent Tool HOME'!$D$35,""))))))))</f>
        <v/>
      </c>
      <c r="AK52" s="1028" t="str">
        <f>IF(F52="15%/15%",'Income-Rent Tool NHTF'!$D$29,IF(F52="30%/30%",'Income-Rent Tool NHTF'!$D$30,""))</f>
        <v/>
      </c>
      <c r="AL52" s="1028" t="str">
        <f>IF(J52="mrb20%",'Income-Rent Tool MRB'!$D$28,IF(J52="mrb30%",'Income-Rent Tool MRB'!$D$29,IF(J52="mrb40%",'Income-Rent Tool MRB'!$D$30,IF(J52="mrb50%",'Income-Rent Tool MRB'!$D$31,IF(J52="mrb60%",'Income-Rent Tool MRB'!$D$32,IF(J52="mrb70%",'Income-Rent Tool MRB'!#REF!,IF(J52="mrb80%",'Income-Rent Tool MRB'!$D$33,"")))))))</f>
        <v/>
      </c>
      <c r="AM52" s="1028" t="str">
        <f>IF(H52="30%/30%",'Income-Rent Tool NSP'!$D$29,IF(H52="40%/40%",'Income-Rent Tool NSP'!$D$30,IF(H52="lh/50%",'Income-Rent Tool NSP'!$D$31,IF(H52="hh/60%",'Income-Rent Tool NSP'!$D$32,IF(H52="hh/80%",'Income-Rent Tool NSP'!$D$35,"")))))</f>
        <v/>
      </c>
      <c r="AN52" s="1027" t="str">
        <f>IF(L52="tc20%",'Income-Rent Tool HTC'!$D$28, IF(L52="tc30%",'Income-Rent Tool HTC'!$D$29,IF(L52="tc40%",'Income-Rent Tool HTC'!$D$30,IF(L52="tc50%",'Income-Rent Tool HTC'!$D$31,IF(L52="tc60%",'Income-Rent Tool HTC'!$D$32,IF(L52="tc65%",'Income-Rent Tool HTC'!#REF!,IF(L52="tc70%",'Income-Rent Tool HTC'!$D$33,IF(M52="tc80%",'Income-Rent Tool HTC'!$D$34,""))))))))</f>
        <v/>
      </c>
      <c r="AO52" s="1029"/>
      <c r="AP52" s="1030" t="e">
        <f t="shared" si="12"/>
        <v>#VALUE!</v>
      </c>
      <c r="AQ52" s="1031">
        <f t="shared" si="13"/>
        <v>0</v>
      </c>
      <c r="AR52" s="1030">
        <f t="shared" si="29"/>
        <v>0</v>
      </c>
      <c r="AS52" s="1032">
        <f t="shared" si="14"/>
        <v>0</v>
      </c>
      <c r="AT52" s="1033">
        <f t="shared" si="15"/>
        <v>0</v>
      </c>
      <c r="AU52" s="1033">
        <f t="shared" si="16"/>
        <v>0</v>
      </c>
      <c r="AV52" s="1033">
        <f t="shared" si="17"/>
        <v>0</v>
      </c>
      <c r="AW52" s="1033">
        <f t="shared" si="18"/>
        <v>0</v>
      </c>
      <c r="AX52" s="1033">
        <f t="shared" si="19"/>
        <v>0</v>
      </c>
      <c r="AY52" s="873"/>
      <c r="AZ52" s="1033">
        <f t="shared" si="20"/>
        <v>0</v>
      </c>
      <c r="BA52" s="1034">
        <f t="shared" si="21"/>
        <v>0</v>
      </c>
      <c r="BB52" s="1034">
        <f t="shared" si="44"/>
        <v>0</v>
      </c>
      <c r="BC52" s="1035">
        <f t="shared" si="23"/>
        <v>0</v>
      </c>
      <c r="BD52" s="1033">
        <f t="shared" si="45"/>
        <v>0</v>
      </c>
      <c r="BE52" s="873"/>
      <c r="BF52" s="873"/>
      <c r="BG52" s="1036"/>
      <c r="BH52" s="1037">
        <f t="shared" si="25"/>
        <v>0</v>
      </c>
      <c r="BI52" s="1037">
        <f t="shared" si="26"/>
        <v>0</v>
      </c>
      <c r="BJ52" s="1038"/>
      <c r="BK52" s="1037" t="str">
        <f t="shared" si="46"/>
        <v>NA</v>
      </c>
      <c r="BL52" s="1039">
        <f t="shared" si="47"/>
        <v>0</v>
      </c>
      <c r="BM52" s="1033">
        <f t="shared" si="48"/>
        <v>0</v>
      </c>
      <c r="BN52" s="1040">
        <f t="shared" si="49"/>
        <v>0</v>
      </c>
      <c r="BO52" s="1032">
        <f t="shared" si="50"/>
        <v>0</v>
      </c>
      <c r="CD52" s="210"/>
      <c r="CE52" s="965" t="s">
        <v>118</v>
      </c>
      <c r="CF52" s="210"/>
      <c r="CG52" s="210"/>
      <c r="CH52" s="211"/>
      <c r="CI52" s="211"/>
      <c r="CJ52" s="967"/>
      <c r="CK52" s="213"/>
      <c r="CL52" s="214"/>
      <c r="CM52" s="215"/>
      <c r="CN52" s="215"/>
      <c r="CO52" s="218" t="s">
        <v>136</v>
      </c>
      <c r="CP52" s="209"/>
      <c r="CQ52" s="979"/>
      <c r="CR52" s="979"/>
    </row>
    <row r="53" spans="1:96">
      <c r="A53" s="1220"/>
      <c r="B53" s="1221">
        <f>'Rent Schedule'!A41</f>
        <v>0</v>
      </c>
      <c r="C53" s="1010" t="str">
        <f>IF(OR(B53="MR",B53&lt;=0,B53="EO"),"",VLOOKUP(AI53,'Income-Rent Tool HTC'!$D$28:$J$34,(Q53+2),FALSE))</f>
        <v/>
      </c>
      <c r="D53" s="1009">
        <f>'Rent Schedule'!B41</f>
        <v>0</v>
      </c>
      <c r="E53" s="1010" t="str">
        <f>IF(OR(D53="MR",D53&lt;=0,D53="EO"),"",VLOOKUP(AJ53,'Income-Rent Tool HOME'!$D$28:$J$35,(Q53+2),FALSE))</f>
        <v/>
      </c>
      <c r="F53" s="1009">
        <f>'Rent Schedule'!C41</f>
        <v>0</v>
      </c>
      <c r="G53" s="1010" t="str">
        <f>IF(OR(F53="MR",F53&lt;=0,F53="EO"),"",VLOOKUP(AK53,'Income-Rent Tool NHTF'!$D$28:$K$35,(Q53+2),FALSE))</f>
        <v/>
      </c>
      <c r="H53" s="1009">
        <f>'Rent Schedule'!D41</f>
        <v>0</v>
      </c>
      <c r="I53" s="1010" t="str">
        <f>IF(OR(H53="MR",H53&lt;=0,H53="EO"),"",VLOOKUP(AM53,'Income-Rent Tool NSP'!$D$28:$J$35,(Q53+2),FALSE))</f>
        <v/>
      </c>
      <c r="J53" s="1009">
        <f>'Rent Schedule'!E41</f>
        <v>0</v>
      </c>
      <c r="K53" s="1010" t="str">
        <f>IF(OR(J53="MR",J53&lt;=0,J53="EO"),"",VLOOKUP(AL53,'Income-Rent Tool MRB'!$D$28:$J$33,(Q53+2),FALSE))</f>
        <v/>
      </c>
      <c r="L53" s="1221">
        <f>'Rent Schedule'!F41</f>
        <v>0</v>
      </c>
      <c r="M53" s="1010" t="str">
        <f>IF(OR(L53="MR",L53&lt;=0,L53="EO"),"",VLOOKUP(AI53,'Income-Rent Tool HTC'!$D$28:$J$34,(Q53+2),FALSE))</f>
        <v/>
      </c>
      <c r="N53" s="1268">
        <f>'Exhibit 3 (Rent Schedule)'!G41</f>
        <v>0</v>
      </c>
      <c r="O53" s="1011"/>
      <c r="P53" s="1012">
        <f>'Rent Schedule'!H41</f>
        <v>0</v>
      </c>
      <c r="Q53" s="1012">
        <f>'Rent Schedule'!I41</f>
        <v>0</v>
      </c>
      <c r="R53" s="1012">
        <f>'Rent Schedule'!J41</f>
        <v>0</v>
      </c>
      <c r="S53" s="1282">
        <f>'Rent Schedule'!J45</f>
        <v>0</v>
      </c>
      <c r="T53" s="1013">
        <f t="shared" si="3"/>
        <v>0</v>
      </c>
      <c r="U53" s="1014">
        <f t="shared" si="27"/>
        <v>0</v>
      </c>
      <c r="V53" s="1015">
        <f t="shared" si="4"/>
        <v>0</v>
      </c>
      <c r="W53" s="1016">
        <f t="shared" si="5"/>
        <v>0</v>
      </c>
      <c r="X53" s="1017">
        <f>'Exhibit 3 (Rent Schedule)'!O41</f>
        <v>0</v>
      </c>
      <c r="Y53" s="1041">
        <f t="shared" si="6"/>
        <v>0</v>
      </c>
      <c r="Z53" s="1019" t="str">
        <f t="shared" si="7"/>
        <v/>
      </c>
      <c r="AA53" s="1020" t="str">
        <f t="shared" si="42"/>
        <v/>
      </c>
      <c r="AB53" s="1021" t="str">
        <f t="shared" si="9"/>
        <v/>
      </c>
      <c r="AC53" s="1022" t="str">
        <f t="shared" si="10"/>
        <v/>
      </c>
      <c r="AD53" s="1023"/>
      <c r="AE53" s="1024" t="e">
        <f t="shared" si="11"/>
        <v>#DIV/0!</v>
      </c>
      <c r="AF53" s="1022" t="str">
        <f t="shared" si="43"/>
        <v/>
      </c>
      <c r="AG53" s="1025"/>
      <c r="AH53" s="1026"/>
      <c r="AI53" s="1027" t="str">
        <f>IF(B53="tc20%",'Income-Rent Tool HTC'!$D$28, IF(B53="tc30%",'Income-Rent Tool HTC'!$D$29,IF(B53="tc40%",'Income-Rent Tool HTC'!$D$30,IF(B53="tc50%",'Income-Rent Tool HTC'!$D$31,IF(B53="tc60%",'Income-Rent Tool HTC'!$D$32,IF(B53="tc65%",'Income-Rent Tool HTC'!#REF!,IF(B53="tc70%",'Income-Rent Tool HTC'!$D$33,IF(B53="tc80%",'Income-Rent Tool HTC'!$D$34,""))))))))</f>
        <v/>
      </c>
      <c r="AJ53" s="1028" t="str">
        <f>IF(D53="30%/30%",'Income-Rent Tool HOME'!$D$29,IF(D53="40%/40%",'Income-Rent Tool HOME'!$D$30,IF(D53="LH/50%",'Income-Rent Tool HOME'!$D$32,IF(D53="LH/50% Match",'Income-Rent Tool HOME'!$D$32,IF(D53="HH/60%",'Income-Rent Tool HOME'!$D$31,IF(D53="HH/60% Match",'Income-Rent Tool HOME'!$D$31,IF(D53="HH/80%",'Income-Rent Tool HOME'!$D$35,IF(D53="HH/80% Match",'Income-Rent Tool HOME'!$D$35,""))))))))</f>
        <v/>
      </c>
      <c r="AK53" s="1028" t="str">
        <f>IF(F53="15%/15%",'Income-Rent Tool NHTF'!$D$29,IF(F53="30%/30%",'Income-Rent Tool NHTF'!$D$30,""))</f>
        <v/>
      </c>
      <c r="AL53" s="1028" t="str">
        <f>IF(J53="mrb20%",'Income-Rent Tool MRB'!$D$28,IF(J53="mrb30%",'Income-Rent Tool MRB'!$D$29,IF(J53="mrb40%",'Income-Rent Tool MRB'!$D$30,IF(J53="mrb50%",'Income-Rent Tool MRB'!$D$31,IF(J53="mrb60%",'Income-Rent Tool MRB'!$D$32,IF(J53="mrb70%",'Income-Rent Tool MRB'!#REF!,IF(J53="mrb80%",'Income-Rent Tool MRB'!$D$33,"")))))))</f>
        <v/>
      </c>
      <c r="AM53" s="1028" t="str">
        <f>IF(H53="30%/30%",'Income-Rent Tool NSP'!$D$29,IF(H53="40%/40%",'Income-Rent Tool NSP'!$D$30,IF(H53="lh/50%",'Income-Rent Tool NSP'!$D$31,IF(H53="hh/60%",'Income-Rent Tool NSP'!$D$32,IF(H53="hh/80%",'Income-Rent Tool NSP'!$D$35,"")))))</f>
        <v/>
      </c>
      <c r="AN53" s="1027" t="str">
        <f>IF(L53="tc20%",'Income-Rent Tool HTC'!$D$28, IF(L53="tc30%",'Income-Rent Tool HTC'!$D$29,IF(L53="tc40%",'Income-Rent Tool HTC'!$D$30,IF(L53="tc50%",'Income-Rent Tool HTC'!$D$31,IF(L53="tc60%",'Income-Rent Tool HTC'!$D$32,IF(L53="tc65%",'Income-Rent Tool HTC'!#REF!,IF(L53="tc70%",'Income-Rent Tool HTC'!$D$33,IF(M53="tc80%",'Income-Rent Tool HTC'!$D$34,""))))))))</f>
        <v/>
      </c>
      <c r="AO53" s="1029"/>
      <c r="AP53" s="1030" t="e">
        <f t="shared" si="12"/>
        <v>#VALUE!</v>
      </c>
      <c r="AQ53" s="1031">
        <f t="shared" si="13"/>
        <v>0</v>
      </c>
      <c r="AR53" s="1030">
        <f t="shared" si="29"/>
        <v>0</v>
      </c>
      <c r="AS53" s="1032">
        <f t="shared" si="14"/>
        <v>0</v>
      </c>
      <c r="AT53" s="1033">
        <f t="shared" si="15"/>
        <v>0</v>
      </c>
      <c r="AU53" s="1033">
        <f t="shared" si="16"/>
        <v>0</v>
      </c>
      <c r="AV53" s="1033">
        <f t="shared" si="17"/>
        <v>0</v>
      </c>
      <c r="AW53" s="1033">
        <f t="shared" si="18"/>
        <v>0</v>
      </c>
      <c r="AX53" s="1033">
        <f t="shared" si="19"/>
        <v>0</v>
      </c>
      <c r="AY53" s="873"/>
      <c r="AZ53" s="1033">
        <f t="shared" si="20"/>
        <v>0</v>
      </c>
      <c r="BA53" s="1034">
        <f t="shared" si="21"/>
        <v>0</v>
      </c>
      <c r="BB53" s="1034">
        <f t="shared" si="44"/>
        <v>0</v>
      </c>
      <c r="BC53" s="1035">
        <f t="shared" si="23"/>
        <v>0</v>
      </c>
      <c r="BD53" s="1033">
        <f t="shared" si="45"/>
        <v>0</v>
      </c>
      <c r="BE53" s="873"/>
      <c r="BF53" s="873"/>
      <c r="BG53" s="1036"/>
      <c r="BH53" s="1037">
        <f t="shared" si="25"/>
        <v>0</v>
      </c>
      <c r="BI53" s="1037">
        <f t="shared" si="26"/>
        <v>0</v>
      </c>
      <c r="BJ53" s="1038"/>
      <c r="BK53" s="1037" t="str">
        <f t="shared" si="46"/>
        <v>NA</v>
      </c>
      <c r="BL53" s="1039">
        <f t="shared" si="47"/>
        <v>0</v>
      </c>
      <c r="BM53" s="1033">
        <f t="shared" si="48"/>
        <v>0</v>
      </c>
      <c r="BN53" s="1040">
        <f t="shared" si="49"/>
        <v>0</v>
      </c>
      <c r="BO53" s="1032">
        <f t="shared" si="50"/>
        <v>0</v>
      </c>
      <c r="CD53" s="210"/>
      <c r="CE53" s="965" t="s">
        <v>119</v>
      </c>
      <c r="CF53" s="210"/>
      <c r="CG53" s="210"/>
      <c r="CH53" s="966"/>
      <c r="CI53" s="211"/>
      <c r="CJ53" s="967"/>
      <c r="CK53" s="213"/>
      <c r="CL53" s="214"/>
      <c r="CM53" s="215"/>
      <c r="CN53" s="215"/>
      <c r="CO53" s="218" t="s">
        <v>138</v>
      </c>
      <c r="CP53" s="209"/>
      <c r="CQ53" s="979"/>
      <c r="CR53" s="979"/>
    </row>
    <row r="54" spans="1:96">
      <c r="A54" s="1220"/>
      <c r="B54" s="1221">
        <f>'Rent Schedule'!A42</f>
        <v>0</v>
      </c>
      <c r="C54" s="1010" t="str">
        <f>IF(OR(B54="MR",B54&lt;=0,B54="EO"),"",VLOOKUP(AI54,'Income-Rent Tool HTC'!$D$28:$J$34,(Q54+2),FALSE))</f>
        <v/>
      </c>
      <c r="D54" s="1009">
        <f>'Rent Schedule'!B42</f>
        <v>0</v>
      </c>
      <c r="E54" s="1010" t="str">
        <f>IF(OR(D54="MR",D54&lt;=0,D54="EO"),"",VLOOKUP(AJ54,'Income-Rent Tool HOME'!$D$28:$J$35,(Q54+2),FALSE))</f>
        <v/>
      </c>
      <c r="F54" s="1009">
        <f>'Rent Schedule'!C42</f>
        <v>0</v>
      </c>
      <c r="G54" s="1010" t="str">
        <f>IF(OR(F54="MR",F54&lt;=0,F54="EO"),"",VLOOKUP(AK54,'Income-Rent Tool NHTF'!$D$28:$K$35,(Q54+2),FALSE))</f>
        <v/>
      </c>
      <c r="H54" s="1009">
        <f>'Rent Schedule'!D42</f>
        <v>0</v>
      </c>
      <c r="I54" s="1010" t="str">
        <f>IF(OR(H54="MR",H54&lt;=0,H54="EO"),"",VLOOKUP(AM54,'Income-Rent Tool NSP'!$D$28:$J$35,(Q54+2),FALSE))</f>
        <v/>
      </c>
      <c r="J54" s="1009">
        <f>'Rent Schedule'!E42</f>
        <v>0</v>
      </c>
      <c r="K54" s="1010" t="str">
        <f>IF(OR(J54="MR",J54&lt;=0,J54="EO"),"",VLOOKUP(AL54,'Income-Rent Tool MRB'!$D$28:$J$33,(Q54+2),FALSE))</f>
        <v/>
      </c>
      <c r="L54" s="1221">
        <f>'Rent Schedule'!F42</f>
        <v>0</v>
      </c>
      <c r="M54" s="1010" t="str">
        <f>IF(OR(L54="MR",L54&lt;=0,L54="EO"),"",VLOOKUP(AI54,'Income-Rent Tool HTC'!$D$28:$J$34,(Q54+2),FALSE))</f>
        <v/>
      </c>
      <c r="N54" s="1268">
        <f>'Exhibit 3 (Rent Schedule)'!G42</f>
        <v>0</v>
      </c>
      <c r="O54" s="1011"/>
      <c r="P54" s="1012">
        <f>'Rent Schedule'!H42</f>
        <v>0</v>
      </c>
      <c r="Q54" s="1012">
        <f>'Rent Schedule'!I42</f>
        <v>0</v>
      </c>
      <c r="R54" s="1012">
        <f>'Rent Schedule'!J42</f>
        <v>0</v>
      </c>
      <c r="S54" s="1282">
        <f>'Rent Schedule'!J46</f>
        <v>0</v>
      </c>
      <c r="T54" s="1013">
        <f t="shared" si="3"/>
        <v>0</v>
      </c>
      <c r="U54" s="1014">
        <f t="shared" si="27"/>
        <v>0</v>
      </c>
      <c r="V54" s="1015">
        <f t="shared" si="4"/>
        <v>0</v>
      </c>
      <c r="W54" s="1016">
        <f t="shared" si="5"/>
        <v>0</v>
      </c>
      <c r="X54" s="1017">
        <f>'Exhibit 3 (Rent Schedule)'!O42</f>
        <v>0</v>
      </c>
      <c r="Y54" s="1041">
        <f t="shared" si="6"/>
        <v>0</v>
      </c>
      <c r="Z54" s="1019" t="str">
        <f t="shared" si="7"/>
        <v/>
      </c>
      <c r="AA54" s="1020" t="str">
        <f t="shared" si="42"/>
        <v/>
      </c>
      <c r="AB54" s="1021" t="str">
        <f t="shared" si="9"/>
        <v/>
      </c>
      <c r="AC54" s="1022" t="str">
        <f t="shared" si="10"/>
        <v/>
      </c>
      <c r="AD54" s="1023"/>
      <c r="AE54" s="1024" t="e">
        <f t="shared" si="11"/>
        <v>#DIV/0!</v>
      </c>
      <c r="AF54" s="1022" t="str">
        <f t="shared" si="43"/>
        <v/>
      </c>
      <c r="AG54" s="1025"/>
      <c r="AH54" s="1026"/>
      <c r="AI54" s="1027" t="str">
        <f>IF(B54="tc20%",'Income-Rent Tool HTC'!$D$28, IF(B54="tc30%",'Income-Rent Tool HTC'!$D$29,IF(B54="tc40%",'Income-Rent Tool HTC'!$D$30,IF(B54="tc50%",'Income-Rent Tool HTC'!$D$31,IF(B54="tc60%",'Income-Rent Tool HTC'!$D$32,IF(B54="tc65%",'Income-Rent Tool HTC'!#REF!,IF(B54="tc70%",'Income-Rent Tool HTC'!$D$33,IF(B54="tc80%",'Income-Rent Tool HTC'!$D$34,""))))))))</f>
        <v/>
      </c>
      <c r="AJ54" s="1028" t="str">
        <f>IF(D54="30%/30%",'Income-Rent Tool HOME'!$D$29,IF(D54="40%/40%",'Income-Rent Tool HOME'!$D$30,IF(D54="LH/50%",'Income-Rent Tool HOME'!$D$32,IF(D54="LH/50% Match",'Income-Rent Tool HOME'!$D$32,IF(D54="HH/60%",'Income-Rent Tool HOME'!$D$31,IF(D54="HH/60% Match",'Income-Rent Tool HOME'!$D$31,IF(D54="HH/80%",'Income-Rent Tool HOME'!$D$35,IF(D54="HH/80% Match",'Income-Rent Tool HOME'!$D$35,""))))))))</f>
        <v/>
      </c>
      <c r="AK54" s="1028" t="str">
        <f>IF(F54="15%/15%",'Income-Rent Tool NHTF'!$D$29,IF(F54="30%/30%",'Income-Rent Tool NHTF'!$D$30,""))</f>
        <v/>
      </c>
      <c r="AL54" s="1028" t="str">
        <f>IF(J54="mrb20%",'Income-Rent Tool MRB'!$D$28,IF(J54="mrb30%",'Income-Rent Tool MRB'!$D$29,IF(J54="mrb40%",'Income-Rent Tool MRB'!$D$30,IF(J54="mrb50%",'Income-Rent Tool MRB'!$D$31,IF(J54="mrb60%",'Income-Rent Tool MRB'!$D$32,IF(J54="mrb70%",'Income-Rent Tool MRB'!#REF!,IF(J54="mrb80%",'Income-Rent Tool MRB'!$D$33,"")))))))</f>
        <v/>
      </c>
      <c r="AM54" s="1028" t="str">
        <f>IF(H54="30%/30%",'Income-Rent Tool NSP'!$D$29,IF(H54="40%/40%",'Income-Rent Tool NSP'!$D$30,IF(H54="lh/50%",'Income-Rent Tool NSP'!$D$31,IF(H54="hh/60%",'Income-Rent Tool NSP'!$D$32,IF(H54="hh/80%",'Income-Rent Tool NSP'!$D$35,"")))))</f>
        <v/>
      </c>
      <c r="AN54" s="1027" t="str">
        <f>IF(L54="tc20%",'Income-Rent Tool HTC'!$D$28, IF(L54="tc30%",'Income-Rent Tool HTC'!$D$29,IF(L54="tc40%",'Income-Rent Tool HTC'!$D$30,IF(L54="tc50%",'Income-Rent Tool HTC'!$D$31,IF(L54="tc60%",'Income-Rent Tool HTC'!$D$32,IF(L54="tc65%",'Income-Rent Tool HTC'!#REF!,IF(L54="tc70%",'Income-Rent Tool HTC'!$D$33,IF(M54="tc80%",'Income-Rent Tool HTC'!$D$34,""))))))))</f>
        <v/>
      </c>
      <c r="AO54" s="1029"/>
      <c r="AP54" s="1030" t="e">
        <f t="shared" si="12"/>
        <v>#VALUE!</v>
      </c>
      <c r="AQ54" s="1031">
        <f t="shared" si="13"/>
        <v>0</v>
      </c>
      <c r="AR54" s="1030">
        <f t="shared" si="29"/>
        <v>0</v>
      </c>
      <c r="AS54" s="1032">
        <f t="shared" si="14"/>
        <v>0</v>
      </c>
      <c r="AT54" s="1033">
        <f t="shared" si="15"/>
        <v>0</v>
      </c>
      <c r="AU54" s="1033">
        <f t="shared" si="16"/>
        <v>0</v>
      </c>
      <c r="AV54" s="1033">
        <f t="shared" si="17"/>
        <v>0</v>
      </c>
      <c r="AW54" s="1033">
        <f t="shared" si="18"/>
        <v>0</v>
      </c>
      <c r="AX54" s="1033">
        <f t="shared" si="19"/>
        <v>0</v>
      </c>
      <c r="AY54" s="873"/>
      <c r="AZ54" s="1033">
        <f t="shared" si="20"/>
        <v>0</v>
      </c>
      <c r="BA54" s="1034">
        <f t="shared" si="21"/>
        <v>0</v>
      </c>
      <c r="BB54" s="1034">
        <f t="shared" si="44"/>
        <v>0</v>
      </c>
      <c r="BC54" s="1035">
        <f t="shared" si="23"/>
        <v>0</v>
      </c>
      <c r="BD54" s="1033">
        <f t="shared" si="45"/>
        <v>0</v>
      </c>
      <c r="BE54" s="873"/>
      <c r="BF54" s="873"/>
      <c r="BG54" s="1036"/>
      <c r="BH54" s="1037">
        <f t="shared" si="25"/>
        <v>0</v>
      </c>
      <c r="BI54" s="1037">
        <f t="shared" si="26"/>
        <v>0</v>
      </c>
      <c r="BJ54" s="1038"/>
      <c r="BK54" s="1037" t="str">
        <f t="shared" si="46"/>
        <v>NA</v>
      </c>
      <c r="BL54" s="1039">
        <f t="shared" si="47"/>
        <v>0</v>
      </c>
      <c r="BM54" s="1033">
        <f t="shared" si="48"/>
        <v>0</v>
      </c>
      <c r="BN54" s="1040">
        <f t="shared" si="49"/>
        <v>0</v>
      </c>
      <c r="BO54" s="1032">
        <f t="shared" si="50"/>
        <v>0</v>
      </c>
      <c r="CD54" s="210"/>
      <c r="CE54" s="965" t="s">
        <v>121</v>
      </c>
      <c r="CF54" s="209"/>
      <c r="CG54" s="210"/>
      <c r="CH54" s="966"/>
      <c r="CI54" s="966"/>
      <c r="CJ54" s="967"/>
      <c r="CK54" s="213"/>
      <c r="CL54" s="214"/>
      <c r="CM54" s="215"/>
      <c r="CN54" s="215"/>
      <c r="CO54" s="218" t="s">
        <v>150</v>
      </c>
      <c r="CP54" s="209"/>
      <c r="CQ54" s="979"/>
      <c r="CR54" s="979"/>
    </row>
    <row r="55" spans="1:96">
      <c r="A55" s="1220"/>
      <c r="B55" s="1221">
        <f>'Rent Schedule'!A43</f>
        <v>0</v>
      </c>
      <c r="C55" s="1010" t="str">
        <f>IF(OR(B55="MR",B55&lt;=0,B55="EO"),"",VLOOKUP(AI55,'Income-Rent Tool HTC'!$D$28:$J$34,(Q55+2),FALSE))</f>
        <v/>
      </c>
      <c r="D55" s="1009">
        <f>'Rent Schedule'!B43</f>
        <v>0</v>
      </c>
      <c r="E55" s="1010" t="str">
        <f>IF(OR(D55="MR",D55&lt;=0,D55="EO"),"",VLOOKUP(AJ55,'Income-Rent Tool HOME'!$D$28:$J$35,(Q55+2),FALSE))</f>
        <v/>
      </c>
      <c r="F55" s="1009">
        <f>'Rent Schedule'!C43</f>
        <v>0</v>
      </c>
      <c r="G55" s="1010" t="str">
        <f>IF(OR(F55="MR",F55&lt;=0,F55="EO"),"",VLOOKUP(AK55,'Income-Rent Tool NHTF'!$D$28:$K$35,(Q55+2),FALSE))</f>
        <v/>
      </c>
      <c r="H55" s="1009">
        <f>'Rent Schedule'!D43</f>
        <v>0</v>
      </c>
      <c r="I55" s="1010" t="str">
        <f>IF(OR(H55="MR",H55&lt;=0,H55="EO"),"",VLOOKUP(AM55,'Income-Rent Tool NSP'!$D$28:$J$35,(Q55+2),FALSE))</f>
        <v/>
      </c>
      <c r="J55" s="1009">
        <f>'Rent Schedule'!E43</f>
        <v>0</v>
      </c>
      <c r="K55" s="1010" t="str">
        <f>IF(OR(J55="MR",J55&lt;=0,J55="EO"),"",VLOOKUP(AL55,'Income-Rent Tool MRB'!$D$28:$J$33,(Q55+2),FALSE))</f>
        <v/>
      </c>
      <c r="L55" s="1221">
        <f>'Rent Schedule'!F43</f>
        <v>0</v>
      </c>
      <c r="M55" s="1010" t="str">
        <f>IF(OR(L55="MR",L55&lt;=0,L55="EO"),"",VLOOKUP(AI55,'Income-Rent Tool HTC'!$D$28:$J$34,(Q55+2),FALSE))</f>
        <v/>
      </c>
      <c r="N55" s="1268">
        <f>'Exhibit 3 (Rent Schedule)'!G43</f>
        <v>0</v>
      </c>
      <c r="O55" s="1011"/>
      <c r="P55" s="1012">
        <f>'Rent Schedule'!H43</f>
        <v>0</v>
      </c>
      <c r="Q55" s="1012">
        <f>'Rent Schedule'!I43</f>
        <v>0</v>
      </c>
      <c r="R55" s="1012">
        <f>'Rent Schedule'!J43</f>
        <v>0</v>
      </c>
      <c r="S55" s="1282">
        <f>'Rent Schedule'!J47</f>
        <v>0</v>
      </c>
      <c r="T55" s="1013">
        <f t="shared" si="3"/>
        <v>0</v>
      </c>
      <c r="U55" s="1014">
        <f t="shared" si="27"/>
        <v>0</v>
      </c>
      <c r="V55" s="1015">
        <f t="shared" si="4"/>
        <v>0</v>
      </c>
      <c r="W55" s="1016">
        <f t="shared" si="5"/>
        <v>0</v>
      </c>
      <c r="X55" s="1017">
        <f>'Exhibit 3 (Rent Schedule)'!O43</f>
        <v>0</v>
      </c>
      <c r="Y55" s="1041">
        <f t="shared" si="6"/>
        <v>0</v>
      </c>
      <c r="Z55" s="1019" t="str">
        <f t="shared" si="7"/>
        <v/>
      </c>
      <c r="AA55" s="1020" t="str">
        <f t="shared" si="42"/>
        <v/>
      </c>
      <c r="AB55" s="1021" t="str">
        <f t="shared" si="9"/>
        <v/>
      </c>
      <c r="AC55" s="1022" t="str">
        <f t="shared" si="10"/>
        <v/>
      </c>
      <c r="AD55" s="1023"/>
      <c r="AE55" s="1024" t="e">
        <f t="shared" si="11"/>
        <v>#DIV/0!</v>
      </c>
      <c r="AF55" s="1022" t="str">
        <f t="shared" si="43"/>
        <v/>
      </c>
      <c r="AG55" s="1025"/>
      <c r="AH55" s="1026"/>
      <c r="AI55" s="1027" t="str">
        <f>IF(B55="tc20%",'Income-Rent Tool HTC'!$D$28, IF(B55="tc30%",'Income-Rent Tool HTC'!$D$29,IF(B55="tc40%",'Income-Rent Tool HTC'!$D$30,IF(B55="tc50%",'Income-Rent Tool HTC'!$D$31,IF(B55="tc60%",'Income-Rent Tool HTC'!$D$32,IF(B55="tc65%",'Income-Rent Tool HTC'!#REF!,IF(B55="tc70%",'Income-Rent Tool HTC'!$D$33,IF(B55="tc80%",'Income-Rent Tool HTC'!$D$34,""))))))))</f>
        <v/>
      </c>
      <c r="AJ55" s="1028" t="str">
        <f>IF(D55="30%/30%",'Income-Rent Tool HOME'!$D$29,IF(D55="40%/40%",'Income-Rent Tool HOME'!$D$30,IF(D55="LH/50%",'Income-Rent Tool HOME'!$D$32,IF(D55="LH/50% Match",'Income-Rent Tool HOME'!$D$32,IF(D55="HH/60%",'Income-Rent Tool HOME'!$D$31,IF(D55="HH/60% Match",'Income-Rent Tool HOME'!$D$31,IF(D55="HH/80%",'Income-Rent Tool HOME'!$D$35,IF(D55="HH/80% Match",'Income-Rent Tool HOME'!$D$35,""))))))))</f>
        <v/>
      </c>
      <c r="AK55" s="1028" t="str">
        <f>IF(F55="15%/15%",'Income-Rent Tool NHTF'!$D$29,IF(F55="30%/30%",'Income-Rent Tool NHTF'!$D$30,""))</f>
        <v/>
      </c>
      <c r="AL55" s="1028" t="str">
        <f>IF(J55="mrb20%",'Income-Rent Tool MRB'!$D$28,IF(J55="mrb30%",'Income-Rent Tool MRB'!$D$29,IF(J55="mrb40%",'Income-Rent Tool MRB'!$D$30,IF(J55="mrb50%",'Income-Rent Tool MRB'!$D$31,IF(J55="mrb60%",'Income-Rent Tool MRB'!$D$32,IF(J55="mrb70%",'Income-Rent Tool MRB'!#REF!,IF(J55="mrb80%",'Income-Rent Tool MRB'!$D$33,"")))))))</f>
        <v/>
      </c>
      <c r="AM55" s="1028" t="str">
        <f>IF(H55="30%/30%",'Income-Rent Tool NSP'!$D$29,IF(H55="40%/40%",'Income-Rent Tool NSP'!$D$30,IF(H55="lh/50%",'Income-Rent Tool NSP'!$D$31,IF(H55="hh/60%",'Income-Rent Tool NSP'!$D$32,IF(H55="hh/80%",'Income-Rent Tool NSP'!$D$35,"")))))</f>
        <v/>
      </c>
      <c r="AN55" s="1027" t="str">
        <f>IF(L55="tc20%",'Income-Rent Tool HTC'!$D$28, IF(L55="tc30%",'Income-Rent Tool HTC'!$D$29,IF(L55="tc40%",'Income-Rent Tool HTC'!$D$30,IF(L55="tc50%",'Income-Rent Tool HTC'!$D$31,IF(L55="tc60%",'Income-Rent Tool HTC'!$D$32,IF(L55="tc65%",'Income-Rent Tool HTC'!#REF!,IF(L55="tc70%",'Income-Rent Tool HTC'!$D$33,IF(M55="tc80%",'Income-Rent Tool HTC'!$D$34,""))))))))</f>
        <v/>
      </c>
      <c r="AO55" s="1029"/>
      <c r="AP55" s="1030" t="e">
        <f t="shared" si="12"/>
        <v>#VALUE!</v>
      </c>
      <c r="AQ55" s="1031">
        <f t="shared" si="13"/>
        <v>0</v>
      </c>
      <c r="AR55" s="1030">
        <f t="shared" si="29"/>
        <v>0</v>
      </c>
      <c r="AS55" s="1032">
        <f t="shared" si="14"/>
        <v>0</v>
      </c>
      <c r="AT55" s="1033">
        <f t="shared" si="15"/>
        <v>0</v>
      </c>
      <c r="AU55" s="1033">
        <f t="shared" si="16"/>
        <v>0</v>
      </c>
      <c r="AV55" s="1033">
        <f t="shared" si="17"/>
        <v>0</v>
      </c>
      <c r="AW55" s="1033">
        <f t="shared" si="18"/>
        <v>0</v>
      </c>
      <c r="AX55" s="1033">
        <f t="shared" si="19"/>
        <v>0</v>
      </c>
      <c r="AY55" s="873"/>
      <c r="AZ55" s="1033">
        <f t="shared" si="20"/>
        <v>0</v>
      </c>
      <c r="BA55" s="1034">
        <f t="shared" si="21"/>
        <v>0</v>
      </c>
      <c r="BB55" s="1034">
        <f t="shared" si="44"/>
        <v>0</v>
      </c>
      <c r="BC55" s="1035">
        <f t="shared" si="23"/>
        <v>0</v>
      </c>
      <c r="BD55" s="1033">
        <f t="shared" si="45"/>
        <v>0</v>
      </c>
      <c r="BE55" s="873"/>
      <c r="BF55" s="873"/>
      <c r="BG55" s="1036"/>
      <c r="BH55" s="1037">
        <f t="shared" si="25"/>
        <v>0</v>
      </c>
      <c r="BI55" s="1037">
        <f t="shared" si="26"/>
        <v>0</v>
      </c>
      <c r="BJ55" s="1038"/>
      <c r="BK55" s="1037" t="str">
        <f t="shared" si="46"/>
        <v>NA</v>
      </c>
      <c r="BL55" s="1039">
        <f t="shared" si="47"/>
        <v>0</v>
      </c>
      <c r="BM55" s="1033">
        <f t="shared" si="48"/>
        <v>0</v>
      </c>
      <c r="BN55" s="1040">
        <f t="shared" si="49"/>
        <v>0</v>
      </c>
      <c r="BO55" s="1032">
        <f t="shared" si="50"/>
        <v>0</v>
      </c>
      <c r="CD55" s="210"/>
      <c r="CE55" s="965" t="s">
        <v>124</v>
      </c>
      <c r="CF55" s="210"/>
      <c r="CG55" s="210"/>
      <c r="CH55" s="211"/>
      <c r="CI55" s="966"/>
      <c r="CJ55" s="967"/>
      <c r="CK55" s="213"/>
      <c r="CL55" s="214"/>
      <c r="CM55" s="215"/>
      <c r="CN55" s="215"/>
      <c r="CO55" s="218" t="s">
        <v>152</v>
      </c>
      <c r="CP55" s="209"/>
      <c r="CQ55" s="979"/>
      <c r="CR55" s="979"/>
    </row>
    <row r="56" spans="1:96">
      <c r="A56" s="1220"/>
      <c r="B56" s="1221">
        <f>'Rent Schedule'!A44</f>
        <v>0</v>
      </c>
      <c r="C56" s="1010" t="str">
        <f>IF(OR(B56="MR",B56&lt;=0,B56="EO"),"",VLOOKUP(AI56,'Income-Rent Tool HTC'!$D$28:$J$34,(Q56+2),FALSE))</f>
        <v/>
      </c>
      <c r="D56" s="1009">
        <f>'Rent Schedule'!B44</f>
        <v>0</v>
      </c>
      <c r="E56" s="1010" t="str">
        <f>IF(OR(D56="MR",D56&lt;=0,D56="EO"),"",VLOOKUP(AJ56,'Income-Rent Tool HOME'!$D$28:$J$35,(Q56+2),FALSE))</f>
        <v/>
      </c>
      <c r="F56" s="1009">
        <f>'Rent Schedule'!C44</f>
        <v>0</v>
      </c>
      <c r="G56" s="1010" t="str">
        <f>IF(OR(F56="MR",F56&lt;=0,F56="EO"),"",VLOOKUP(AK56,'Income-Rent Tool NHTF'!$D$28:$K$35,(Q56+2),FALSE))</f>
        <v/>
      </c>
      <c r="H56" s="1009">
        <f>'Rent Schedule'!D44</f>
        <v>0</v>
      </c>
      <c r="I56" s="1010" t="str">
        <f>IF(OR(H56="MR",H56&lt;=0,H56="EO"),"",VLOOKUP(AM56,'Income-Rent Tool NSP'!$D$28:$J$35,(Q56+2),FALSE))</f>
        <v/>
      </c>
      <c r="J56" s="1009">
        <f>'Rent Schedule'!E44</f>
        <v>0</v>
      </c>
      <c r="K56" s="1010" t="str">
        <f>IF(OR(J56="MR",J56&lt;=0,J56="EO"),"",VLOOKUP(AL56,'Income-Rent Tool MRB'!$D$28:$J$33,(Q56+2),FALSE))</f>
        <v/>
      </c>
      <c r="L56" s="1221">
        <f>'Rent Schedule'!F44</f>
        <v>0</v>
      </c>
      <c r="M56" s="1010" t="str">
        <f>IF(OR(L56="MR",L56&lt;=0,L56="EO"),"",VLOOKUP(AI56,'Income-Rent Tool HTC'!$D$28:$J$34,(Q56+2),FALSE))</f>
        <v/>
      </c>
      <c r="N56" s="1268">
        <f>'Exhibit 3 (Rent Schedule)'!G44</f>
        <v>0</v>
      </c>
      <c r="O56" s="1011"/>
      <c r="P56" s="1012">
        <f>'Rent Schedule'!H44</f>
        <v>0</v>
      </c>
      <c r="Q56" s="1012">
        <f>'Rent Schedule'!I44</f>
        <v>0</v>
      </c>
      <c r="R56" s="1012">
        <f>'Rent Schedule'!J44</f>
        <v>0</v>
      </c>
      <c r="S56" s="1282">
        <f>'Rent Schedule'!J48</f>
        <v>0</v>
      </c>
      <c r="T56" s="1013">
        <f t="shared" si="3"/>
        <v>0</v>
      </c>
      <c r="U56" s="1014">
        <f t="shared" si="27"/>
        <v>0</v>
      </c>
      <c r="V56" s="1015">
        <f t="shared" si="4"/>
        <v>0</v>
      </c>
      <c r="W56" s="1016">
        <f t="shared" si="5"/>
        <v>0</v>
      </c>
      <c r="X56" s="1017">
        <f>'Exhibit 3 (Rent Schedule)'!O44</f>
        <v>0</v>
      </c>
      <c r="Y56" s="1041">
        <f t="shared" si="6"/>
        <v>0</v>
      </c>
      <c r="Z56" s="1019" t="str">
        <f t="shared" si="7"/>
        <v/>
      </c>
      <c r="AA56" s="1020" t="str">
        <f t="shared" si="42"/>
        <v/>
      </c>
      <c r="AB56" s="1021" t="str">
        <f t="shared" si="9"/>
        <v/>
      </c>
      <c r="AC56" s="1022" t="str">
        <f t="shared" si="10"/>
        <v/>
      </c>
      <c r="AD56" s="1023"/>
      <c r="AE56" s="1024" t="e">
        <f t="shared" si="11"/>
        <v>#DIV/0!</v>
      </c>
      <c r="AF56" s="1022" t="str">
        <f t="shared" si="43"/>
        <v/>
      </c>
      <c r="AG56" s="1025"/>
      <c r="AH56" s="1026"/>
      <c r="AI56" s="1027" t="str">
        <f>IF(B56="tc20%",'Income-Rent Tool HTC'!$D$28, IF(B56="tc30%",'Income-Rent Tool HTC'!$D$29,IF(B56="tc40%",'Income-Rent Tool HTC'!$D$30,IF(B56="tc50%",'Income-Rent Tool HTC'!$D$31,IF(B56="tc60%",'Income-Rent Tool HTC'!$D$32,IF(B56="tc65%",'Income-Rent Tool HTC'!#REF!,IF(B56="tc70%",'Income-Rent Tool HTC'!$D$33,IF(B56="tc80%",'Income-Rent Tool HTC'!$D$34,""))))))))</f>
        <v/>
      </c>
      <c r="AJ56" s="1028" t="str">
        <f>IF(D56="30%/30%",'Income-Rent Tool HOME'!$D$29,IF(D56="40%/40%",'Income-Rent Tool HOME'!$D$30,IF(D56="LH/50%",'Income-Rent Tool HOME'!$D$32,IF(D56="LH/50% Match",'Income-Rent Tool HOME'!$D$32,IF(D56="HH/60%",'Income-Rent Tool HOME'!$D$31,IF(D56="HH/60% Match",'Income-Rent Tool HOME'!$D$31,IF(D56="HH/80%",'Income-Rent Tool HOME'!$D$35,IF(D56="HH/80% Match",'Income-Rent Tool HOME'!$D$35,""))))))))</f>
        <v/>
      </c>
      <c r="AK56" s="1028" t="str">
        <f>IF(F56="15%/15%",'Income-Rent Tool NHTF'!$D$29,IF(F56="30%/30%",'Income-Rent Tool NHTF'!$D$30,""))</f>
        <v/>
      </c>
      <c r="AL56" s="1028" t="str">
        <f>IF(J56="mrb20%",'Income-Rent Tool MRB'!$D$28,IF(J56="mrb30%",'Income-Rent Tool MRB'!$D$29,IF(J56="mrb40%",'Income-Rent Tool MRB'!$D$30,IF(J56="mrb50%",'Income-Rent Tool MRB'!$D$31,IF(J56="mrb60%",'Income-Rent Tool MRB'!$D$32,IF(J56="mrb70%",'Income-Rent Tool MRB'!#REF!,IF(J56="mrb80%",'Income-Rent Tool MRB'!$D$33,"")))))))</f>
        <v/>
      </c>
      <c r="AM56" s="1028" t="str">
        <f>IF(H56="30%/30%",'Income-Rent Tool NSP'!$D$29,IF(H56="40%/40%",'Income-Rent Tool NSP'!$D$30,IF(H56="lh/50%",'Income-Rent Tool NSP'!$D$31,IF(H56="hh/60%",'Income-Rent Tool NSP'!$D$32,IF(H56="hh/80%",'Income-Rent Tool NSP'!$D$35,"")))))</f>
        <v/>
      </c>
      <c r="AN56" s="1027" t="str">
        <f>IF(L56="tc20%",'Income-Rent Tool HTC'!$D$28, IF(L56="tc30%",'Income-Rent Tool HTC'!$D$29,IF(L56="tc40%",'Income-Rent Tool HTC'!$D$30,IF(L56="tc50%",'Income-Rent Tool HTC'!$D$31,IF(L56="tc60%",'Income-Rent Tool HTC'!$D$32,IF(L56="tc65%",'Income-Rent Tool HTC'!#REF!,IF(L56="tc70%",'Income-Rent Tool HTC'!$D$33,IF(M56="tc80%",'Income-Rent Tool HTC'!$D$34,""))))))))</f>
        <v/>
      </c>
      <c r="AO56" s="1029"/>
      <c r="AP56" s="1030" t="e">
        <f t="shared" si="12"/>
        <v>#VALUE!</v>
      </c>
      <c r="AQ56" s="1031">
        <f t="shared" si="13"/>
        <v>0</v>
      </c>
      <c r="AR56" s="1030">
        <f t="shared" si="29"/>
        <v>0</v>
      </c>
      <c r="AS56" s="1032">
        <f t="shared" si="14"/>
        <v>0</v>
      </c>
      <c r="AT56" s="1033">
        <f t="shared" si="15"/>
        <v>0</v>
      </c>
      <c r="AU56" s="1033">
        <f t="shared" si="16"/>
        <v>0</v>
      </c>
      <c r="AV56" s="1033">
        <f t="shared" si="17"/>
        <v>0</v>
      </c>
      <c r="AW56" s="1033">
        <f t="shared" si="18"/>
        <v>0</v>
      </c>
      <c r="AX56" s="1033">
        <f t="shared" si="19"/>
        <v>0</v>
      </c>
      <c r="AY56" s="873"/>
      <c r="AZ56" s="1033">
        <f t="shared" si="20"/>
        <v>0</v>
      </c>
      <c r="BA56" s="1034">
        <f t="shared" si="21"/>
        <v>0</v>
      </c>
      <c r="BB56" s="1034">
        <f t="shared" si="44"/>
        <v>0</v>
      </c>
      <c r="BC56" s="1035">
        <f t="shared" si="23"/>
        <v>0</v>
      </c>
      <c r="BD56" s="1033">
        <f t="shared" si="45"/>
        <v>0</v>
      </c>
      <c r="BE56" s="873"/>
      <c r="BF56" s="873"/>
      <c r="BG56" s="1036"/>
      <c r="BH56" s="1037">
        <f t="shared" si="25"/>
        <v>0</v>
      </c>
      <c r="BI56" s="1037">
        <f t="shared" si="26"/>
        <v>0</v>
      </c>
      <c r="BJ56" s="1038"/>
      <c r="BK56" s="1037" t="str">
        <f t="shared" si="46"/>
        <v>NA</v>
      </c>
      <c r="BL56" s="1039">
        <f t="shared" si="47"/>
        <v>0</v>
      </c>
      <c r="BM56" s="1033">
        <f t="shared" si="48"/>
        <v>0</v>
      </c>
      <c r="BN56" s="1040">
        <f t="shared" si="49"/>
        <v>0</v>
      </c>
      <c r="BO56" s="1032">
        <f t="shared" si="50"/>
        <v>0</v>
      </c>
      <c r="CD56" s="210"/>
      <c r="CE56" s="965" t="s">
        <v>126</v>
      </c>
      <c r="CF56" s="210"/>
      <c r="CG56" s="210"/>
      <c r="CH56" s="211"/>
      <c r="CI56" s="966"/>
      <c r="CJ56" s="967"/>
      <c r="CK56" s="213"/>
      <c r="CL56" s="214"/>
      <c r="CM56" s="215"/>
      <c r="CN56" s="215"/>
      <c r="CO56" s="218"/>
      <c r="CP56" s="209"/>
      <c r="CQ56" s="979"/>
      <c r="CR56" s="979"/>
    </row>
    <row r="57" spans="1:96">
      <c r="A57" s="1220"/>
      <c r="B57" s="1221">
        <f>'Rent Schedule'!A45</f>
        <v>0</v>
      </c>
      <c r="C57" s="1010" t="str">
        <f>IF(OR(B57="MR",B57&lt;=0,B57="EO"),"",VLOOKUP(AI57,'Income-Rent Tool HTC'!$D$28:$J$34,(Q57+2),FALSE))</f>
        <v/>
      </c>
      <c r="D57" s="1009">
        <f>'Rent Schedule'!B45</f>
        <v>0</v>
      </c>
      <c r="E57" s="1010" t="str">
        <f>IF(OR(D57="MR",D57&lt;=0,D57="EO"),"",VLOOKUP(AJ57,'Income-Rent Tool HOME'!$D$28:$J$35,(Q57+2),FALSE))</f>
        <v/>
      </c>
      <c r="F57" s="1009">
        <f>'Rent Schedule'!C45</f>
        <v>0</v>
      </c>
      <c r="G57" s="1010" t="str">
        <f>IF(OR(F57="MR",F57&lt;=0,F57="EO"),"",VLOOKUP(AK57,'Income-Rent Tool NHTF'!$D$28:$K$35,(Q57+2),FALSE))</f>
        <v/>
      </c>
      <c r="H57" s="1009">
        <f>'Rent Schedule'!D45</f>
        <v>0</v>
      </c>
      <c r="I57" s="1010" t="str">
        <f>IF(OR(H57="MR",H57&lt;=0,H57="EO"),"",VLOOKUP(AM57,'Income-Rent Tool NSP'!$D$28:$J$35,(Q57+2),FALSE))</f>
        <v/>
      </c>
      <c r="J57" s="1009">
        <f>'Rent Schedule'!E45</f>
        <v>0</v>
      </c>
      <c r="K57" s="1010" t="str">
        <f>IF(OR(J57="MR",J57&lt;=0,J57="EO"),"",VLOOKUP(AL57,'Income-Rent Tool MRB'!$D$28:$J$33,(Q57+2),FALSE))</f>
        <v/>
      </c>
      <c r="L57" s="1221">
        <f>'Rent Schedule'!F45</f>
        <v>0</v>
      </c>
      <c r="M57" s="1010" t="str">
        <f>IF(OR(L57="MR",L57&lt;=0,L57="EO"),"",VLOOKUP(AI57,'Income-Rent Tool HTC'!$D$28:$J$34,(Q57+2),FALSE))</f>
        <v/>
      </c>
      <c r="N57" s="1268">
        <f>'Exhibit 3 (Rent Schedule)'!G45</f>
        <v>0</v>
      </c>
      <c r="O57" s="1011"/>
      <c r="P57" s="1012">
        <f>'Rent Schedule'!H45</f>
        <v>0</v>
      </c>
      <c r="Q57" s="1012">
        <f>'Rent Schedule'!I45</f>
        <v>0</v>
      </c>
      <c r="R57" s="1012">
        <f>'Rent Schedule'!J45</f>
        <v>0</v>
      </c>
      <c r="S57" s="1282">
        <f>'Rent Schedule'!J49</f>
        <v>0</v>
      </c>
      <c r="T57" s="1013">
        <f t="shared" si="3"/>
        <v>0</v>
      </c>
      <c r="U57" s="1014">
        <f t="shared" si="27"/>
        <v>0</v>
      </c>
      <c r="V57" s="1015">
        <f t="shared" si="4"/>
        <v>0</v>
      </c>
      <c r="W57" s="1016">
        <f t="shared" si="5"/>
        <v>0</v>
      </c>
      <c r="X57" s="1017">
        <f>'Exhibit 3 (Rent Schedule)'!O45</f>
        <v>0</v>
      </c>
      <c r="Y57" s="1041">
        <f t="shared" si="6"/>
        <v>0</v>
      </c>
      <c r="Z57" s="1019" t="str">
        <f t="shared" si="7"/>
        <v/>
      </c>
      <c r="AA57" s="1020" t="str">
        <f t="shared" si="42"/>
        <v/>
      </c>
      <c r="AB57" s="1021" t="str">
        <f t="shared" si="9"/>
        <v/>
      </c>
      <c r="AC57" s="1022" t="str">
        <f t="shared" si="10"/>
        <v/>
      </c>
      <c r="AD57" s="1023"/>
      <c r="AE57" s="1024" t="e">
        <f t="shared" si="11"/>
        <v>#DIV/0!</v>
      </c>
      <c r="AF57" s="1022" t="str">
        <f t="shared" si="43"/>
        <v/>
      </c>
      <c r="AG57" s="1025"/>
      <c r="AH57" s="1026"/>
      <c r="AI57" s="1027" t="str">
        <f>IF(B57="tc20%",'Income-Rent Tool HTC'!$D$28, IF(B57="tc30%",'Income-Rent Tool HTC'!$D$29,IF(B57="tc40%",'Income-Rent Tool HTC'!$D$30,IF(B57="tc50%",'Income-Rent Tool HTC'!$D$31,IF(B57="tc60%",'Income-Rent Tool HTC'!$D$32,IF(B57="tc65%",'Income-Rent Tool HTC'!#REF!,IF(B57="tc70%",'Income-Rent Tool HTC'!$D$33,IF(B57="tc80%",'Income-Rent Tool HTC'!$D$34,""))))))))</f>
        <v/>
      </c>
      <c r="AJ57" s="1028" t="str">
        <f>IF(D57="30%/30%",'Income-Rent Tool HOME'!$D$29,IF(D57="40%/40%",'Income-Rent Tool HOME'!$D$30,IF(D57="LH/50%",'Income-Rent Tool HOME'!$D$32,IF(D57="LH/50% Match",'Income-Rent Tool HOME'!$D$32,IF(D57="HH/60%",'Income-Rent Tool HOME'!$D$31,IF(D57="HH/60% Match",'Income-Rent Tool HOME'!$D$31,IF(D57="HH/80%",'Income-Rent Tool HOME'!$D$35,IF(D57="HH/80% Match",'Income-Rent Tool HOME'!$D$35,""))))))))</f>
        <v/>
      </c>
      <c r="AK57" s="1028" t="str">
        <f>IF(F57="15%/15%",'Income-Rent Tool NHTF'!$D$29,IF(F57="30%/30%",'Income-Rent Tool NHTF'!$D$30,""))</f>
        <v/>
      </c>
      <c r="AL57" s="1028" t="str">
        <f>IF(J57="mrb20%",'Income-Rent Tool MRB'!$D$28,IF(J57="mrb30%",'Income-Rent Tool MRB'!$D$29,IF(J57="mrb40%",'Income-Rent Tool MRB'!$D$30,IF(J57="mrb50%",'Income-Rent Tool MRB'!$D$31,IF(J57="mrb60%",'Income-Rent Tool MRB'!$D$32,IF(J57="mrb70%",'Income-Rent Tool MRB'!#REF!,IF(J57="mrb80%",'Income-Rent Tool MRB'!$D$33,"")))))))</f>
        <v/>
      </c>
      <c r="AM57" s="1028" t="str">
        <f>IF(H57="30%/30%",'Income-Rent Tool NSP'!$D$29,IF(H57="40%/40%",'Income-Rent Tool NSP'!$D$30,IF(H57="lh/50%",'Income-Rent Tool NSP'!$D$31,IF(H57="hh/60%",'Income-Rent Tool NSP'!$D$32,IF(H57="hh/80%",'Income-Rent Tool NSP'!$D$35,"")))))</f>
        <v/>
      </c>
      <c r="AN57" s="1027" t="str">
        <f>IF(L57="tc20%",'Income-Rent Tool HTC'!$D$28, IF(L57="tc30%",'Income-Rent Tool HTC'!$D$29,IF(L57="tc40%",'Income-Rent Tool HTC'!$D$30,IF(L57="tc50%",'Income-Rent Tool HTC'!$D$31,IF(L57="tc60%",'Income-Rent Tool HTC'!$D$32,IF(L57="tc65%",'Income-Rent Tool HTC'!#REF!,IF(L57="tc70%",'Income-Rent Tool HTC'!$D$33,IF(M57="tc80%",'Income-Rent Tool HTC'!$D$34,""))))))))</f>
        <v/>
      </c>
      <c r="AO57" s="1029"/>
      <c r="AP57" s="1030" t="e">
        <f t="shared" si="12"/>
        <v>#VALUE!</v>
      </c>
      <c r="AQ57" s="1031">
        <f t="shared" si="13"/>
        <v>0</v>
      </c>
      <c r="AR57" s="1030">
        <f t="shared" si="29"/>
        <v>0</v>
      </c>
      <c r="AS57" s="1032">
        <f t="shared" si="14"/>
        <v>0</v>
      </c>
      <c r="AT57" s="1033">
        <f t="shared" si="15"/>
        <v>0</v>
      </c>
      <c r="AU57" s="1033">
        <f t="shared" si="16"/>
        <v>0</v>
      </c>
      <c r="AV57" s="1033">
        <f t="shared" si="17"/>
        <v>0</v>
      </c>
      <c r="AW57" s="1033">
        <f t="shared" si="18"/>
        <v>0</v>
      </c>
      <c r="AX57" s="1033">
        <f t="shared" si="19"/>
        <v>0</v>
      </c>
      <c r="AY57" s="873"/>
      <c r="AZ57" s="1033">
        <f t="shared" si="20"/>
        <v>0</v>
      </c>
      <c r="BA57" s="1034">
        <f t="shared" si="21"/>
        <v>0</v>
      </c>
      <c r="BB57" s="1034">
        <f t="shared" si="44"/>
        <v>0</v>
      </c>
      <c r="BC57" s="1035">
        <f t="shared" si="23"/>
        <v>0</v>
      </c>
      <c r="BD57" s="1033">
        <f t="shared" si="45"/>
        <v>0</v>
      </c>
      <c r="BE57" s="873"/>
      <c r="BF57" s="873"/>
      <c r="BG57" s="1036"/>
      <c r="BH57" s="1037">
        <f t="shared" si="25"/>
        <v>0</v>
      </c>
      <c r="BI57" s="1037">
        <f t="shared" si="26"/>
        <v>0</v>
      </c>
      <c r="BJ57" s="1038"/>
      <c r="BK57" s="1037" t="str">
        <f t="shared" si="46"/>
        <v>NA</v>
      </c>
      <c r="BL57" s="1039">
        <f t="shared" si="47"/>
        <v>0</v>
      </c>
      <c r="BM57" s="1033">
        <f t="shared" si="48"/>
        <v>0</v>
      </c>
      <c r="BN57" s="1040">
        <f t="shared" si="49"/>
        <v>0</v>
      </c>
      <c r="BO57" s="1032">
        <f t="shared" si="50"/>
        <v>0</v>
      </c>
      <c r="CD57" s="210"/>
      <c r="CE57" s="965" t="s">
        <v>128</v>
      </c>
      <c r="CF57" s="210"/>
      <c r="CG57" s="210"/>
      <c r="CH57" s="211"/>
      <c r="CI57" s="966"/>
      <c r="CJ57" s="967"/>
      <c r="CK57" s="213"/>
      <c r="CL57" s="214"/>
      <c r="CM57" s="215"/>
      <c r="CN57" s="215"/>
      <c r="CO57" s="218"/>
      <c r="CP57" s="209"/>
      <c r="CQ57" s="979"/>
      <c r="CR57" s="979"/>
    </row>
    <row r="58" spans="1:96">
      <c r="A58" s="1220"/>
      <c r="B58" s="1221">
        <f>'Rent Schedule'!A46</f>
        <v>0</v>
      </c>
      <c r="C58" s="1010" t="str">
        <f>IF(OR(B58="MR",B58&lt;=0,B58="EO"),"",VLOOKUP(AI58,'Income-Rent Tool HTC'!$D$28:$J$34,(Q58+2),FALSE))</f>
        <v/>
      </c>
      <c r="D58" s="1009">
        <f>'Rent Schedule'!B46</f>
        <v>0</v>
      </c>
      <c r="E58" s="1010" t="str">
        <f>IF(OR(D58="MR",D58&lt;=0,D58="EO"),"",VLOOKUP(AJ58,'Income-Rent Tool HOME'!$D$28:$J$35,(Q58+2),FALSE))</f>
        <v/>
      </c>
      <c r="F58" s="1009">
        <f>'Rent Schedule'!C46</f>
        <v>0</v>
      </c>
      <c r="G58" s="1010" t="str">
        <f>IF(OR(F58="MR",F58&lt;=0,F58="EO"),"",VLOOKUP(AK58,'Income-Rent Tool NHTF'!$D$28:$K$35,(Q58+2),FALSE))</f>
        <v/>
      </c>
      <c r="H58" s="1009">
        <f>'Rent Schedule'!D46</f>
        <v>0</v>
      </c>
      <c r="I58" s="1010" t="str">
        <f>IF(OR(H58="MR",H58&lt;=0,H58="EO"),"",VLOOKUP(AM58,'Income-Rent Tool NSP'!$D$28:$J$35,(Q58+2),FALSE))</f>
        <v/>
      </c>
      <c r="J58" s="1009">
        <f>'Rent Schedule'!E46</f>
        <v>0</v>
      </c>
      <c r="K58" s="1010" t="str">
        <f>IF(OR(J58="MR",J58&lt;=0,J58="EO"),"",VLOOKUP(AL58,'Income-Rent Tool MRB'!$D$28:$J$33,(Q58+2),FALSE))</f>
        <v/>
      </c>
      <c r="L58" s="1221">
        <f>'Rent Schedule'!F46</f>
        <v>0</v>
      </c>
      <c r="M58" s="1010" t="str">
        <f>IF(OR(L58="MR",L58&lt;=0,L58="EO"),"",VLOOKUP(AI58,'Income-Rent Tool HTC'!$D$28:$J$34,(Q58+2),FALSE))</f>
        <v/>
      </c>
      <c r="N58" s="1268">
        <f>'Exhibit 3 (Rent Schedule)'!G46</f>
        <v>0</v>
      </c>
      <c r="O58" s="1011"/>
      <c r="P58" s="1012">
        <f>'Rent Schedule'!H46</f>
        <v>0</v>
      </c>
      <c r="Q58" s="1012">
        <f>'Rent Schedule'!I46</f>
        <v>0</v>
      </c>
      <c r="R58" s="1012">
        <f>'Rent Schedule'!J46</f>
        <v>0</v>
      </c>
      <c r="S58" s="1282">
        <f>'Rent Schedule'!J50</f>
        <v>0</v>
      </c>
      <c r="T58" s="1013">
        <f t="shared" si="3"/>
        <v>0</v>
      </c>
      <c r="U58" s="1014">
        <f t="shared" si="27"/>
        <v>0</v>
      </c>
      <c r="V58" s="1015">
        <f t="shared" si="4"/>
        <v>0</v>
      </c>
      <c r="W58" s="1016">
        <f t="shared" si="5"/>
        <v>0</v>
      </c>
      <c r="X58" s="1017">
        <f>'Exhibit 3 (Rent Schedule)'!O46</f>
        <v>0</v>
      </c>
      <c r="Y58" s="1041">
        <f t="shared" si="6"/>
        <v>0</v>
      </c>
      <c r="Z58" s="1019" t="str">
        <f t="shared" si="7"/>
        <v/>
      </c>
      <c r="AA58" s="1020" t="str">
        <f t="shared" si="42"/>
        <v/>
      </c>
      <c r="AB58" s="1021" t="str">
        <f t="shared" si="9"/>
        <v/>
      </c>
      <c r="AC58" s="1022" t="str">
        <f t="shared" si="10"/>
        <v/>
      </c>
      <c r="AD58" s="1023"/>
      <c r="AE58" s="1024" t="e">
        <f t="shared" si="11"/>
        <v>#DIV/0!</v>
      </c>
      <c r="AF58" s="1022" t="str">
        <f t="shared" si="43"/>
        <v/>
      </c>
      <c r="AG58" s="1025"/>
      <c r="AH58" s="1026"/>
      <c r="AI58" s="1027" t="str">
        <f>IF(B58="tc20%",'Income-Rent Tool HTC'!$D$28, IF(B58="tc30%",'Income-Rent Tool HTC'!$D$29,IF(B58="tc40%",'Income-Rent Tool HTC'!$D$30,IF(B58="tc50%",'Income-Rent Tool HTC'!$D$31,IF(B58="tc60%",'Income-Rent Tool HTC'!$D$32,IF(B58="tc65%",'Income-Rent Tool HTC'!#REF!,IF(B58="tc70%",'Income-Rent Tool HTC'!$D$33,IF(B58="tc80%",'Income-Rent Tool HTC'!$D$34,""))))))))</f>
        <v/>
      </c>
      <c r="AJ58" s="1028" t="str">
        <f>IF(D58="30%/30%",'Income-Rent Tool HOME'!$D$29,IF(D58="40%/40%",'Income-Rent Tool HOME'!$D$30,IF(D58="LH/50%",'Income-Rent Tool HOME'!$D$32,IF(D58="LH/50% Match",'Income-Rent Tool HOME'!$D$32,IF(D58="HH/60%",'Income-Rent Tool HOME'!$D$31,IF(D58="HH/60% Match",'Income-Rent Tool HOME'!$D$31,IF(D58="HH/80%",'Income-Rent Tool HOME'!$D$35,IF(D58="HH/80% Match",'Income-Rent Tool HOME'!$D$35,""))))))))</f>
        <v/>
      </c>
      <c r="AK58" s="1028" t="str">
        <f>IF(F58="15%/15%",'Income-Rent Tool NHTF'!$D$29,IF(F58="30%/30%",'Income-Rent Tool NHTF'!$D$30,""))</f>
        <v/>
      </c>
      <c r="AL58" s="1028" t="str">
        <f>IF(J58="mrb20%",'Income-Rent Tool MRB'!$D$28,IF(J58="mrb30%",'Income-Rent Tool MRB'!$D$29,IF(J58="mrb40%",'Income-Rent Tool MRB'!$D$30,IF(J58="mrb50%",'Income-Rent Tool MRB'!$D$31,IF(J58="mrb60%",'Income-Rent Tool MRB'!$D$32,IF(J58="mrb70%",'Income-Rent Tool MRB'!#REF!,IF(J58="mrb80%",'Income-Rent Tool MRB'!$D$33,"")))))))</f>
        <v/>
      </c>
      <c r="AM58" s="1028" t="str">
        <f>IF(H58="30%/30%",'Income-Rent Tool NSP'!$D$29,IF(H58="40%/40%",'Income-Rent Tool NSP'!$D$30,IF(H58="lh/50%",'Income-Rent Tool NSP'!$D$31,IF(H58="hh/60%",'Income-Rent Tool NSP'!$D$32,IF(H58="hh/80%",'Income-Rent Tool NSP'!$D$35,"")))))</f>
        <v/>
      </c>
      <c r="AN58" s="1027" t="str">
        <f>IF(L58="tc20%",'Income-Rent Tool HTC'!$D$28, IF(L58="tc30%",'Income-Rent Tool HTC'!$D$29,IF(L58="tc40%",'Income-Rent Tool HTC'!$D$30,IF(L58="tc50%",'Income-Rent Tool HTC'!$D$31,IF(L58="tc60%",'Income-Rent Tool HTC'!$D$32,IF(L58="tc65%",'Income-Rent Tool HTC'!#REF!,IF(L58="tc70%",'Income-Rent Tool HTC'!$D$33,IF(M58="tc80%",'Income-Rent Tool HTC'!$D$34,""))))))))</f>
        <v/>
      </c>
      <c r="AO58" s="1029"/>
      <c r="AP58" s="1030" t="e">
        <f t="shared" si="12"/>
        <v>#VALUE!</v>
      </c>
      <c r="AQ58" s="1031">
        <f t="shared" si="13"/>
        <v>0</v>
      </c>
      <c r="AR58" s="1030">
        <f t="shared" si="29"/>
        <v>0</v>
      </c>
      <c r="AS58" s="1032">
        <f t="shared" si="14"/>
        <v>0</v>
      </c>
      <c r="AT58" s="1033">
        <f t="shared" si="15"/>
        <v>0</v>
      </c>
      <c r="AU58" s="1033">
        <f t="shared" si="16"/>
        <v>0</v>
      </c>
      <c r="AV58" s="1033">
        <f t="shared" si="17"/>
        <v>0</v>
      </c>
      <c r="AW58" s="1033">
        <f t="shared" si="18"/>
        <v>0</v>
      </c>
      <c r="AX58" s="1033">
        <f t="shared" si="19"/>
        <v>0</v>
      </c>
      <c r="AY58" s="873"/>
      <c r="AZ58" s="1033">
        <f t="shared" si="20"/>
        <v>0</v>
      </c>
      <c r="BA58" s="1034">
        <f t="shared" si="21"/>
        <v>0</v>
      </c>
      <c r="BB58" s="1034">
        <f t="shared" si="44"/>
        <v>0</v>
      </c>
      <c r="BC58" s="1035">
        <f t="shared" si="23"/>
        <v>0</v>
      </c>
      <c r="BD58" s="1033">
        <f t="shared" si="45"/>
        <v>0</v>
      </c>
      <c r="BE58" s="873"/>
      <c r="BF58" s="873"/>
      <c r="BG58" s="1036"/>
      <c r="BH58" s="1037">
        <f t="shared" si="25"/>
        <v>0</v>
      </c>
      <c r="BI58" s="1037">
        <f t="shared" si="26"/>
        <v>0</v>
      </c>
      <c r="BJ58" s="1038"/>
      <c r="BK58" s="1037" t="str">
        <f t="shared" si="46"/>
        <v>NA</v>
      </c>
      <c r="BL58" s="1039">
        <f t="shared" si="47"/>
        <v>0</v>
      </c>
      <c r="BM58" s="1033">
        <f t="shared" si="48"/>
        <v>0</v>
      </c>
      <c r="BN58" s="1040">
        <f t="shared" si="49"/>
        <v>0</v>
      </c>
      <c r="BO58" s="1032">
        <f t="shared" si="50"/>
        <v>0</v>
      </c>
      <c r="CD58" s="210"/>
      <c r="CE58" s="965" t="s">
        <v>130</v>
      </c>
      <c r="CF58" s="210"/>
      <c r="CG58" s="210"/>
      <c r="CH58" s="211"/>
      <c r="CI58" s="966"/>
      <c r="CJ58" s="967"/>
      <c r="CK58" s="213"/>
      <c r="CL58" s="214"/>
      <c r="CM58" s="215"/>
      <c r="CN58" s="215"/>
      <c r="CO58" s="218"/>
      <c r="CP58" s="209"/>
      <c r="CQ58" s="979"/>
      <c r="CR58" s="979"/>
    </row>
    <row r="59" spans="1:96">
      <c r="A59" s="1220"/>
      <c r="B59" s="1221">
        <f>'Rent Schedule'!A47</f>
        <v>0</v>
      </c>
      <c r="C59" s="1010" t="str">
        <f>IF(OR(B59="MR",B59&lt;=0,B59="EO"),"",VLOOKUP(AI59,'Income-Rent Tool HTC'!$D$28:$J$34,(Q59+2),FALSE))</f>
        <v/>
      </c>
      <c r="D59" s="1009">
        <f>'Rent Schedule'!B47</f>
        <v>0</v>
      </c>
      <c r="E59" s="1010" t="str">
        <f>IF(OR(D59="MR",D59&lt;=0,D59="EO"),"",VLOOKUP(AJ59,'Income-Rent Tool HOME'!$D$28:$J$35,(Q59+2),FALSE))</f>
        <v/>
      </c>
      <c r="F59" s="1009">
        <f>'Rent Schedule'!C47</f>
        <v>0</v>
      </c>
      <c r="G59" s="1010" t="str">
        <f>IF(OR(F59="MR",F59&lt;=0,F59="EO"),"",VLOOKUP(AK59,'Income-Rent Tool NHTF'!$D$28:$K$35,(Q59+2),FALSE))</f>
        <v/>
      </c>
      <c r="H59" s="1009">
        <f>'Rent Schedule'!D47</f>
        <v>0</v>
      </c>
      <c r="I59" s="1010" t="str">
        <f>IF(OR(H59="MR",H59&lt;=0,H59="EO"),"",VLOOKUP(AM59,'Income-Rent Tool NSP'!$D$28:$J$35,(Q59+2),FALSE))</f>
        <v/>
      </c>
      <c r="J59" s="1009">
        <f>'Rent Schedule'!E47</f>
        <v>0</v>
      </c>
      <c r="K59" s="1010" t="str">
        <f>IF(OR(J59="MR",J59&lt;=0,J59="EO"),"",VLOOKUP(AL59,'Income-Rent Tool MRB'!$D$28:$J$33,(Q59+2),FALSE))</f>
        <v/>
      </c>
      <c r="L59" s="1221">
        <f>'Rent Schedule'!F47</f>
        <v>0</v>
      </c>
      <c r="M59" s="1010" t="str">
        <f>IF(OR(L59="MR",L59&lt;=0,L59="EO"),"",VLOOKUP(AI59,'Income-Rent Tool HTC'!$D$28:$J$34,(Q59+2),FALSE))</f>
        <v/>
      </c>
      <c r="N59" s="1268">
        <f>'Exhibit 3 (Rent Schedule)'!G47</f>
        <v>0</v>
      </c>
      <c r="O59" s="1011"/>
      <c r="P59" s="1012">
        <f>'Rent Schedule'!H47</f>
        <v>0</v>
      </c>
      <c r="Q59" s="1012">
        <f>'Rent Schedule'!I47</f>
        <v>0</v>
      </c>
      <c r="R59" s="1012">
        <f>'Rent Schedule'!J47</f>
        <v>0</v>
      </c>
      <c r="S59" s="1282">
        <f>'Rent Schedule'!J51</f>
        <v>0</v>
      </c>
      <c r="T59" s="1013">
        <f t="shared" si="3"/>
        <v>0</v>
      </c>
      <c r="U59" s="1014">
        <f t="shared" si="27"/>
        <v>0</v>
      </c>
      <c r="V59" s="1015">
        <f t="shared" ref="V59:V67" si="51">IF(OR(B59="MR",B59="EO",T59=""),"",IF(T59-U59&lt;0,"",T59-U59))</f>
        <v>0</v>
      </c>
      <c r="W59" s="1016">
        <f t="shared" si="5"/>
        <v>0</v>
      </c>
      <c r="X59" s="1017">
        <f>'Exhibit 3 (Rent Schedule)'!O47</f>
        <v>0</v>
      </c>
      <c r="Y59" s="1041">
        <f t="shared" si="6"/>
        <v>0</v>
      </c>
      <c r="Z59" s="1019" t="str">
        <f t="shared" si="7"/>
        <v/>
      </c>
      <c r="AA59" s="1020" t="str">
        <f t="shared" si="42"/>
        <v/>
      </c>
      <c r="AB59" s="1021" t="str">
        <f t="shared" si="9"/>
        <v/>
      </c>
      <c r="AC59" s="1022" t="str">
        <f t="shared" si="10"/>
        <v/>
      </c>
      <c r="AD59" s="1023"/>
      <c r="AE59" s="1024" t="e">
        <f t="shared" si="11"/>
        <v>#DIV/0!</v>
      </c>
      <c r="AF59" s="1022" t="str">
        <f t="shared" ref="AF59:AF67" si="52">IF(AD59="","",AD59-AA59)</f>
        <v/>
      </c>
      <c r="AG59" s="1025"/>
      <c r="AH59" s="1026"/>
      <c r="AI59" s="1027" t="str">
        <f>IF(B59="tc20%",'Income-Rent Tool HTC'!$D$28, IF(B59="tc30%",'Income-Rent Tool HTC'!$D$29,IF(B59="tc40%",'Income-Rent Tool HTC'!$D$30,IF(B59="tc50%",'Income-Rent Tool HTC'!$D$31,IF(B59="tc60%",'Income-Rent Tool HTC'!$D$32,IF(B59="tc65%",'Income-Rent Tool HTC'!#REF!,IF(B59="tc70%",'Income-Rent Tool HTC'!$D$33,IF(B59="tc80%",'Income-Rent Tool HTC'!$D$34,""))))))))</f>
        <v/>
      </c>
      <c r="AJ59" s="1028" t="str">
        <f>IF(D59="30%/30%",'Income-Rent Tool HOME'!$D$29,IF(D59="40%/40%",'Income-Rent Tool HOME'!$D$30,IF(D59="LH/50%",'Income-Rent Tool HOME'!$D$32,IF(D59="LH/50% Match",'Income-Rent Tool HOME'!$D$32,IF(D59="HH/60%",'Income-Rent Tool HOME'!$D$31,IF(D59="HH/60% Match",'Income-Rent Tool HOME'!$D$31,IF(D59="HH/80%",'Income-Rent Tool HOME'!$D$35,IF(D59="HH/80% Match",'Income-Rent Tool HOME'!$D$35,""))))))))</f>
        <v/>
      </c>
      <c r="AK59" s="1028" t="str">
        <f>IF(F59="15%/15%",'Income-Rent Tool NHTF'!$D$29,IF(F59="30%/30%",'Income-Rent Tool NHTF'!$D$30,""))</f>
        <v/>
      </c>
      <c r="AL59" s="1028" t="str">
        <f>IF(J59="mrb20%",'Income-Rent Tool MRB'!$D$28,IF(J59="mrb30%",'Income-Rent Tool MRB'!$D$29,IF(J59="mrb40%",'Income-Rent Tool MRB'!$D$30,IF(J59="mrb50%",'Income-Rent Tool MRB'!$D$31,IF(J59="mrb60%",'Income-Rent Tool MRB'!$D$32,IF(J59="mrb70%",'Income-Rent Tool MRB'!#REF!,IF(J59="mrb80%",'Income-Rent Tool MRB'!$D$33,"")))))))</f>
        <v/>
      </c>
      <c r="AM59" s="1028" t="str">
        <f>IF(H59="30%/30%",'Income-Rent Tool NSP'!$D$29,IF(H59="40%/40%",'Income-Rent Tool NSP'!$D$30,IF(H59="lh/50%",'Income-Rent Tool NSP'!$D$31,IF(H59="hh/60%",'Income-Rent Tool NSP'!$D$32,IF(H59="hh/80%",'Income-Rent Tool NSP'!$D$35,"")))))</f>
        <v/>
      </c>
      <c r="AN59" s="1027" t="str">
        <f>IF(L59="tc20%",'Income-Rent Tool HTC'!$D$28, IF(L59="tc30%",'Income-Rent Tool HTC'!$D$29,IF(L59="tc40%",'Income-Rent Tool HTC'!$D$30,IF(L59="tc50%",'Income-Rent Tool HTC'!$D$31,IF(L59="tc60%",'Income-Rent Tool HTC'!$D$32,IF(L59="tc65%",'Income-Rent Tool HTC'!#REF!,IF(L59="tc70%",'Income-Rent Tool HTC'!$D$33,IF(M59="tc80%",'Income-Rent Tool HTC'!$D$34,""))))))))</f>
        <v/>
      </c>
      <c r="AO59" s="1029"/>
      <c r="AP59" s="1030" t="e">
        <f t="shared" si="12"/>
        <v>#VALUE!</v>
      </c>
      <c r="AQ59" s="1031">
        <f t="shared" si="13"/>
        <v>0</v>
      </c>
      <c r="AR59" s="1030">
        <f t="shared" si="29"/>
        <v>0</v>
      </c>
      <c r="AS59" s="1032">
        <f t="shared" si="14"/>
        <v>0</v>
      </c>
      <c r="AT59" s="1033">
        <f t="shared" si="15"/>
        <v>0</v>
      </c>
      <c r="AU59" s="1033">
        <f t="shared" si="16"/>
        <v>0</v>
      </c>
      <c r="AV59" s="1033">
        <f t="shared" si="17"/>
        <v>0</v>
      </c>
      <c r="AW59" s="1033">
        <f t="shared" si="18"/>
        <v>0</v>
      </c>
      <c r="AX59" s="1033">
        <f t="shared" si="19"/>
        <v>0</v>
      </c>
      <c r="AY59" s="873"/>
      <c r="AZ59" s="1033">
        <f t="shared" si="20"/>
        <v>0</v>
      </c>
      <c r="BA59" s="1034">
        <f t="shared" si="21"/>
        <v>0</v>
      </c>
      <c r="BB59" s="1034">
        <f t="shared" si="44"/>
        <v>0</v>
      </c>
      <c r="BC59" s="1035">
        <f t="shared" si="23"/>
        <v>0</v>
      </c>
      <c r="BD59" s="1033">
        <f t="shared" si="45"/>
        <v>0</v>
      </c>
      <c r="BE59" s="873"/>
      <c r="BF59" s="873"/>
      <c r="BG59" s="1036"/>
      <c r="BH59" s="1037">
        <f t="shared" si="25"/>
        <v>0</v>
      </c>
      <c r="BI59" s="1037">
        <f t="shared" si="26"/>
        <v>0</v>
      </c>
      <c r="BJ59" s="1038"/>
      <c r="BK59" s="1037" t="str">
        <f t="shared" si="46"/>
        <v>NA</v>
      </c>
      <c r="BL59" s="1039">
        <f t="shared" si="47"/>
        <v>0</v>
      </c>
      <c r="BM59" s="1033">
        <f t="shared" si="48"/>
        <v>0</v>
      </c>
      <c r="BN59" s="1040">
        <f t="shared" si="49"/>
        <v>0</v>
      </c>
      <c r="BO59" s="1032">
        <f t="shared" si="50"/>
        <v>0</v>
      </c>
      <c r="CD59" s="210"/>
      <c r="CE59" s="965" t="s">
        <v>132</v>
      </c>
      <c r="CF59" s="210"/>
      <c r="CG59" s="210"/>
      <c r="CH59" s="211"/>
      <c r="CI59" s="966"/>
      <c r="CJ59" s="967"/>
      <c r="CK59" s="213"/>
      <c r="CL59" s="214"/>
      <c r="CM59" s="215"/>
      <c r="CN59" s="215"/>
      <c r="CO59" s="218"/>
      <c r="CP59" s="209"/>
      <c r="CQ59" s="979"/>
      <c r="CR59" s="979"/>
    </row>
    <row r="60" spans="1:96">
      <c r="A60" s="1220"/>
      <c r="B60" s="1221">
        <f>'Rent Schedule'!A48</f>
        <v>0</v>
      </c>
      <c r="C60" s="1010" t="str">
        <f>IF(OR(B60="MR",B60&lt;=0,B60="EO"),"",VLOOKUP(AI60,'Income-Rent Tool HTC'!$D$28:$J$34,(Q60+2),FALSE))</f>
        <v/>
      </c>
      <c r="D60" s="1009">
        <f>'Rent Schedule'!B48</f>
        <v>0</v>
      </c>
      <c r="E60" s="1010" t="str">
        <f>IF(OR(D60="MR",D60&lt;=0,D60="EO"),"",VLOOKUP(AJ60,'Income-Rent Tool HOME'!$D$28:$J$35,(Q60+2),FALSE))</f>
        <v/>
      </c>
      <c r="F60" s="1009">
        <f>'Rent Schedule'!C48</f>
        <v>0</v>
      </c>
      <c r="G60" s="1010" t="str">
        <f>IF(OR(F60="MR",F60&lt;=0,F60="EO"),"",VLOOKUP(AK60,'Income-Rent Tool NHTF'!$D$28:$K$35,(Q60+2),FALSE))</f>
        <v/>
      </c>
      <c r="H60" s="1009">
        <f>'Rent Schedule'!D48</f>
        <v>0</v>
      </c>
      <c r="I60" s="1010" t="str">
        <f>IF(OR(H60="MR",H60&lt;=0,H60="EO"),"",VLOOKUP(AM60,'Income-Rent Tool NSP'!$D$28:$J$35,(Q60+2),FALSE))</f>
        <v/>
      </c>
      <c r="J60" s="1009">
        <f>'Rent Schedule'!E48</f>
        <v>0</v>
      </c>
      <c r="K60" s="1010" t="str">
        <f>IF(OR(J60="MR",J60&lt;=0,J60="EO"),"",VLOOKUP(AL60,'Income-Rent Tool MRB'!$D$28:$J$33,(Q60+2),FALSE))</f>
        <v/>
      </c>
      <c r="L60" s="1221">
        <f>'Rent Schedule'!F48</f>
        <v>0</v>
      </c>
      <c r="M60" s="1010" t="str">
        <f>IF(OR(L60="MR",L60&lt;=0,L60="EO"),"",VLOOKUP(AI60,'Income-Rent Tool HTC'!$D$28:$J$34,(Q60+2),FALSE))</f>
        <v/>
      </c>
      <c r="N60" s="1268">
        <f>'Exhibit 3 (Rent Schedule)'!G48</f>
        <v>0</v>
      </c>
      <c r="O60" s="1011"/>
      <c r="P60" s="1012">
        <f>'Rent Schedule'!H48</f>
        <v>0</v>
      </c>
      <c r="Q60" s="1012">
        <f>'Rent Schedule'!I48</f>
        <v>0</v>
      </c>
      <c r="R60" s="1012">
        <f>'Rent Schedule'!J48</f>
        <v>0</v>
      </c>
      <c r="S60" s="1282">
        <f>'Rent Schedule'!J52</f>
        <v>0</v>
      </c>
      <c r="T60" s="1013">
        <f t="shared" si="3"/>
        <v>0</v>
      </c>
      <c r="U60" s="1014">
        <f t="shared" si="27"/>
        <v>0</v>
      </c>
      <c r="V60" s="1015">
        <f t="shared" si="51"/>
        <v>0</v>
      </c>
      <c r="W60" s="1016">
        <f t="shared" si="5"/>
        <v>0</v>
      </c>
      <c r="X60" s="1017">
        <f>'Exhibit 3 (Rent Schedule)'!O48</f>
        <v>0</v>
      </c>
      <c r="Y60" s="1041">
        <f t="shared" si="6"/>
        <v>0</v>
      </c>
      <c r="Z60" s="1019" t="str">
        <f t="shared" si="7"/>
        <v/>
      </c>
      <c r="AA60" s="1020" t="str">
        <f t="shared" si="42"/>
        <v/>
      </c>
      <c r="AB60" s="1021" t="str">
        <f t="shared" si="9"/>
        <v/>
      </c>
      <c r="AC60" s="1022" t="str">
        <f t="shared" si="10"/>
        <v/>
      </c>
      <c r="AD60" s="1023"/>
      <c r="AE60" s="1024" t="e">
        <f t="shared" si="11"/>
        <v>#DIV/0!</v>
      </c>
      <c r="AF60" s="1022" t="str">
        <f t="shared" si="52"/>
        <v/>
      </c>
      <c r="AG60" s="1025"/>
      <c r="AH60" s="1026"/>
      <c r="AI60" s="1027" t="str">
        <f>IF(B60="tc20%",'Income-Rent Tool HTC'!$D$28, IF(B60="tc30%",'Income-Rent Tool HTC'!$D$29,IF(B60="tc40%",'Income-Rent Tool HTC'!$D$30,IF(B60="tc50%",'Income-Rent Tool HTC'!$D$31,IF(B60="tc60%",'Income-Rent Tool HTC'!$D$32,IF(B60="tc65%",'Income-Rent Tool HTC'!#REF!,IF(B60="tc70%",'Income-Rent Tool HTC'!$D$33,IF(B60="tc80%",'Income-Rent Tool HTC'!$D$34,""))))))))</f>
        <v/>
      </c>
      <c r="AJ60" s="1028" t="str">
        <f>IF(D60="30%/30%",'Income-Rent Tool HOME'!$D$29,IF(D60="40%/40%",'Income-Rent Tool HOME'!$D$30,IF(D60="LH/50%",'Income-Rent Tool HOME'!$D$32,IF(D60="LH/50% Match",'Income-Rent Tool HOME'!$D$32,IF(D60="HH/60%",'Income-Rent Tool HOME'!$D$31,IF(D60="HH/60% Match",'Income-Rent Tool HOME'!$D$31,IF(D60="HH/80%",'Income-Rent Tool HOME'!$D$35,IF(D60="HH/80% Match",'Income-Rent Tool HOME'!$D$35,""))))))))</f>
        <v/>
      </c>
      <c r="AK60" s="1028" t="str">
        <f>IF(F60="15%/15%",'Income-Rent Tool NHTF'!$D$29,IF(F60="30%/30%",'Income-Rent Tool NHTF'!$D$30,""))</f>
        <v/>
      </c>
      <c r="AL60" s="1028" t="str">
        <f>IF(J60="mrb20%",'Income-Rent Tool MRB'!$D$28,IF(J60="mrb30%",'Income-Rent Tool MRB'!$D$29,IF(J60="mrb40%",'Income-Rent Tool MRB'!$D$30,IF(J60="mrb50%",'Income-Rent Tool MRB'!$D$31,IF(J60="mrb60%",'Income-Rent Tool MRB'!$D$32,IF(J60="mrb70%",'Income-Rent Tool MRB'!#REF!,IF(J60="mrb80%",'Income-Rent Tool MRB'!$D$33,"")))))))</f>
        <v/>
      </c>
      <c r="AM60" s="1028" t="str">
        <f>IF(H60="30%/30%",'Income-Rent Tool NSP'!$D$29,IF(H60="40%/40%",'Income-Rent Tool NSP'!$D$30,IF(H60="lh/50%",'Income-Rent Tool NSP'!$D$31,IF(H60="hh/60%",'Income-Rent Tool NSP'!$D$32,IF(H60="hh/80%",'Income-Rent Tool NSP'!$D$35,"")))))</f>
        <v/>
      </c>
      <c r="AN60" s="1027" t="str">
        <f>IF(L60="tc20%",'Income-Rent Tool HTC'!$D$28, IF(L60="tc30%",'Income-Rent Tool HTC'!$D$29,IF(L60="tc40%",'Income-Rent Tool HTC'!$D$30,IF(L60="tc50%",'Income-Rent Tool HTC'!$D$31,IF(L60="tc60%",'Income-Rent Tool HTC'!$D$32,IF(L60="tc65%",'Income-Rent Tool HTC'!#REF!,IF(L60="tc70%",'Income-Rent Tool HTC'!$D$33,IF(M60="tc80%",'Income-Rent Tool HTC'!$D$34,""))))))))</f>
        <v/>
      </c>
      <c r="AO60" s="1029"/>
      <c r="AP60" s="1030" t="e">
        <f t="shared" si="12"/>
        <v>#VALUE!</v>
      </c>
      <c r="AQ60" s="1031">
        <f t="shared" si="13"/>
        <v>0</v>
      </c>
      <c r="AR60" s="1030">
        <f t="shared" si="29"/>
        <v>0</v>
      </c>
      <c r="AS60" s="1032">
        <f t="shared" si="14"/>
        <v>0</v>
      </c>
      <c r="AT60" s="1033">
        <f t="shared" si="15"/>
        <v>0</v>
      </c>
      <c r="AU60" s="1033">
        <f t="shared" si="16"/>
        <v>0</v>
      </c>
      <c r="AV60" s="1033">
        <f t="shared" si="17"/>
        <v>0</v>
      </c>
      <c r="AW60" s="1033">
        <f t="shared" si="18"/>
        <v>0</v>
      </c>
      <c r="AX60" s="1033">
        <f t="shared" si="19"/>
        <v>0</v>
      </c>
      <c r="AY60" s="873"/>
      <c r="AZ60" s="1033">
        <f t="shared" si="20"/>
        <v>0</v>
      </c>
      <c r="BA60" s="1034">
        <f t="shared" si="21"/>
        <v>0</v>
      </c>
      <c r="BB60" s="1034">
        <f t="shared" si="44"/>
        <v>0</v>
      </c>
      <c r="BC60" s="1035">
        <f t="shared" si="23"/>
        <v>0</v>
      </c>
      <c r="BD60" s="1033">
        <f t="shared" si="45"/>
        <v>0</v>
      </c>
      <c r="BE60" s="873"/>
      <c r="BF60" s="873"/>
      <c r="BG60" s="1036"/>
      <c r="BH60" s="1037">
        <f t="shared" si="25"/>
        <v>0</v>
      </c>
      <c r="BI60" s="1037">
        <f t="shared" si="26"/>
        <v>0</v>
      </c>
      <c r="BJ60" s="1038"/>
      <c r="BK60" s="1037" t="str">
        <f t="shared" si="46"/>
        <v>NA</v>
      </c>
      <c r="BL60" s="1039">
        <f t="shared" si="47"/>
        <v>0</v>
      </c>
      <c r="BM60" s="1033">
        <f t="shared" si="48"/>
        <v>0</v>
      </c>
      <c r="BN60" s="1040">
        <f t="shared" si="49"/>
        <v>0</v>
      </c>
      <c r="BO60" s="1032">
        <f t="shared" si="50"/>
        <v>0</v>
      </c>
      <c r="CD60" s="210"/>
      <c r="CE60" s="965" t="s">
        <v>135</v>
      </c>
      <c r="CF60" s="210"/>
      <c r="CG60" s="210"/>
      <c r="CH60" s="966"/>
      <c r="CI60" s="211"/>
      <c r="CJ60" s="967"/>
      <c r="CK60" s="213"/>
      <c r="CL60" s="214"/>
      <c r="CM60" s="215"/>
      <c r="CN60" s="215"/>
      <c r="CO60" s="218" t="s">
        <v>155</v>
      </c>
      <c r="CP60" s="209"/>
      <c r="CQ60" s="979"/>
      <c r="CR60" s="979"/>
    </row>
    <row r="61" spans="1:96">
      <c r="A61" s="1220"/>
      <c r="B61" s="1221">
        <f>'Rent Schedule'!A49</f>
        <v>0</v>
      </c>
      <c r="C61" s="1010" t="str">
        <f>IF(OR(B61="MR",B61&lt;=0,B61="EO"),"",VLOOKUP(AI61,'Income-Rent Tool HTC'!$D$28:$J$34,(Q61+2),FALSE))</f>
        <v/>
      </c>
      <c r="D61" s="1009">
        <f>'Rent Schedule'!B49</f>
        <v>0</v>
      </c>
      <c r="E61" s="1010" t="str">
        <f>IF(OR(D61="MR",D61&lt;=0,D61="EO"),"",VLOOKUP(AJ61,'Income-Rent Tool HOME'!$D$28:$J$35,(Q61+2),FALSE))</f>
        <v/>
      </c>
      <c r="F61" s="1009">
        <f>'Rent Schedule'!C49</f>
        <v>0</v>
      </c>
      <c r="G61" s="1010" t="str">
        <f>IF(OR(F61="MR",F61&lt;=0,F61="EO"),"",VLOOKUP(AK61,'Income-Rent Tool NHTF'!$D$28:$K$35,(Q61+2),FALSE))</f>
        <v/>
      </c>
      <c r="H61" s="1009">
        <f>'Rent Schedule'!D49</f>
        <v>0</v>
      </c>
      <c r="I61" s="1010" t="str">
        <f>IF(OR(H61="MR",H61&lt;=0,H61="EO"),"",VLOOKUP(AM61,'Income-Rent Tool NSP'!$D$28:$J$35,(Q61+2),FALSE))</f>
        <v/>
      </c>
      <c r="J61" s="1009">
        <f>'Rent Schedule'!E49</f>
        <v>0</v>
      </c>
      <c r="K61" s="1010" t="str">
        <f>IF(OR(J61="MR",J61&lt;=0,J61="EO"),"",VLOOKUP(AL61,'Income-Rent Tool MRB'!$D$28:$J$33,(Q61+2),FALSE))</f>
        <v/>
      </c>
      <c r="L61" s="1221">
        <f>'Rent Schedule'!F49</f>
        <v>0</v>
      </c>
      <c r="M61" s="1010" t="str">
        <f>IF(OR(L61="MR",L61&lt;=0,L61="EO"),"",VLOOKUP(AI61,'Income-Rent Tool HTC'!$D$28:$J$34,(Q61+2),FALSE))</f>
        <v/>
      </c>
      <c r="N61" s="1268">
        <f>'Exhibit 3 (Rent Schedule)'!G49</f>
        <v>0</v>
      </c>
      <c r="O61" s="1011"/>
      <c r="P61" s="1012">
        <f>'Rent Schedule'!H49</f>
        <v>0</v>
      </c>
      <c r="Q61" s="1012">
        <f>'Rent Schedule'!I49</f>
        <v>0</v>
      </c>
      <c r="R61" s="1012">
        <f>'Rent Schedule'!J49</f>
        <v>0</v>
      </c>
      <c r="S61" s="1282">
        <f>'Rent Schedule'!J53</f>
        <v>0</v>
      </c>
      <c r="T61" s="1013">
        <f t="shared" si="3"/>
        <v>0</v>
      </c>
      <c r="U61" s="1014">
        <f t="shared" si="27"/>
        <v>0</v>
      </c>
      <c r="V61" s="1015">
        <f t="shared" si="51"/>
        <v>0</v>
      </c>
      <c r="W61" s="1016">
        <f t="shared" si="5"/>
        <v>0</v>
      </c>
      <c r="X61" s="1017">
        <f>'Exhibit 3 (Rent Schedule)'!O49</f>
        <v>0</v>
      </c>
      <c r="Y61" s="1041">
        <f t="shared" si="6"/>
        <v>0</v>
      </c>
      <c r="Z61" s="1019" t="str">
        <f t="shared" si="7"/>
        <v/>
      </c>
      <c r="AA61" s="1020" t="str">
        <f t="shared" si="42"/>
        <v/>
      </c>
      <c r="AB61" s="1021" t="str">
        <f t="shared" si="9"/>
        <v/>
      </c>
      <c r="AC61" s="1022" t="str">
        <f t="shared" si="10"/>
        <v/>
      </c>
      <c r="AD61" s="1023"/>
      <c r="AE61" s="1024" t="e">
        <f t="shared" si="11"/>
        <v>#DIV/0!</v>
      </c>
      <c r="AF61" s="1022" t="str">
        <f t="shared" si="52"/>
        <v/>
      </c>
      <c r="AG61" s="1025"/>
      <c r="AH61" s="1026"/>
      <c r="AI61" s="1027" t="str">
        <f>IF(B61="tc20%",'Income-Rent Tool HTC'!$D$28, IF(B61="tc30%",'Income-Rent Tool HTC'!$D$29,IF(B61="tc40%",'Income-Rent Tool HTC'!$D$30,IF(B61="tc50%",'Income-Rent Tool HTC'!$D$31,IF(B61="tc60%",'Income-Rent Tool HTC'!$D$32,IF(B61="tc65%",'Income-Rent Tool HTC'!#REF!,IF(B61="tc70%",'Income-Rent Tool HTC'!$D$33,IF(B61="tc80%",'Income-Rent Tool HTC'!$D$34,""))))))))</f>
        <v/>
      </c>
      <c r="AJ61" s="1028" t="str">
        <f>IF(D61="30%/30%",'Income-Rent Tool HOME'!$D$29,IF(D61="40%/40%",'Income-Rent Tool HOME'!$D$30,IF(D61="LH/50%",'Income-Rent Tool HOME'!$D$32,IF(D61="LH/50% Match",'Income-Rent Tool HOME'!$D$32,IF(D61="HH/60%",'Income-Rent Tool HOME'!$D$31,IF(D61="HH/60% Match",'Income-Rent Tool HOME'!$D$31,IF(D61="HH/80%",'Income-Rent Tool HOME'!$D$35,IF(D61="HH/80% Match",'Income-Rent Tool HOME'!$D$35,""))))))))</f>
        <v/>
      </c>
      <c r="AK61" s="1028" t="str">
        <f>IF(F61="15%/15%",'Income-Rent Tool NHTF'!$D$29,IF(F61="30%/30%",'Income-Rent Tool NHTF'!$D$30,""))</f>
        <v/>
      </c>
      <c r="AL61" s="1028" t="str">
        <f>IF(J61="mrb20%",'Income-Rent Tool MRB'!$D$28,IF(J61="mrb30%",'Income-Rent Tool MRB'!$D$29,IF(J61="mrb40%",'Income-Rent Tool MRB'!$D$30,IF(J61="mrb50%",'Income-Rent Tool MRB'!$D$31,IF(J61="mrb60%",'Income-Rent Tool MRB'!$D$32,IF(J61="mrb70%",'Income-Rent Tool MRB'!#REF!,IF(J61="mrb80%",'Income-Rent Tool MRB'!$D$33,"")))))))</f>
        <v/>
      </c>
      <c r="AM61" s="1028" t="str">
        <f>IF(H61="30%/30%",'Income-Rent Tool NSP'!$D$29,IF(H61="40%/40%",'Income-Rent Tool NSP'!$D$30,IF(H61="lh/50%",'Income-Rent Tool NSP'!$D$31,IF(H61="hh/60%",'Income-Rent Tool NSP'!$D$32,IF(H61="hh/80%",'Income-Rent Tool NSP'!$D$35,"")))))</f>
        <v/>
      </c>
      <c r="AN61" s="1027" t="str">
        <f>IF(L61="tc20%",'Income-Rent Tool HTC'!$D$28, IF(L61="tc30%",'Income-Rent Tool HTC'!$D$29,IF(L61="tc40%",'Income-Rent Tool HTC'!$D$30,IF(L61="tc50%",'Income-Rent Tool HTC'!$D$31,IF(L61="tc60%",'Income-Rent Tool HTC'!$D$32,IF(L61="tc65%",'Income-Rent Tool HTC'!#REF!,IF(L61="tc70%",'Income-Rent Tool HTC'!$D$33,IF(M61="tc80%",'Income-Rent Tool HTC'!$D$34,""))))))))</f>
        <v/>
      </c>
      <c r="AO61" s="1029"/>
      <c r="AP61" s="1030" t="e">
        <f t="shared" si="12"/>
        <v>#VALUE!</v>
      </c>
      <c r="AQ61" s="1031">
        <f t="shared" si="13"/>
        <v>0</v>
      </c>
      <c r="AR61" s="1030">
        <f t="shared" si="29"/>
        <v>0</v>
      </c>
      <c r="AS61" s="1032">
        <f t="shared" si="14"/>
        <v>0</v>
      </c>
      <c r="AT61" s="1033">
        <f t="shared" si="15"/>
        <v>0</v>
      </c>
      <c r="AU61" s="1033">
        <f t="shared" si="16"/>
        <v>0</v>
      </c>
      <c r="AV61" s="1033">
        <f t="shared" si="17"/>
        <v>0</v>
      </c>
      <c r="AW61" s="1033">
        <f t="shared" si="18"/>
        <v>0</v>
      </c>
      <c r="AX61" s="1033">
        <f t="shared" si="19"/>
        <v>0</v>
      </c>
      <c r="AY61" s="873"/>
      <c r="AZ61" s="1033">
        <f t="shared" si="20"/>
        <v>0</v>
      </c>
      <c r="BA61" s="1034">
        <f t="shared" si="21"/>
        <v>0</v>
      </c>
      <c r="BB61" s="1034">
        <f t="shared" si="44"/>
        <v>0</v>
      </c>
      <c r="BC61" s="1035">
        <f t="shared" si="23"/>
        <v>0</v>
      </c>
      <c r="BD61" s="1033">
        <f t="shared" si="45"/>
        <v>0</v>
      </c>
      <c r="BE61" s="873"/>
      <c r="BF61" s="873"/>
      <c r="BG61" s="1036"/>
      <c r="BH61" s="1037">
        <f t="shared" si="25"/>
        <v>0</v>
      </c>
      <c r="BI61" s="1037">
        <f t="shared" si="26"/>
        <v>0</v>
      </c>
      <c r="BJ61" s="1038"/>
      <c r="BK61" s="1037" t="str">
        <f t="shared" si="46"/>
        <v>NA</v>
      </c>
      <c r="BL61" s="1039">
        <f t="shared" si="47"/>
        <v>0</v>
      </c>
      <c r="BM61" s="1033">
        <f t="shared" si="48"/>
        <v>0</v>
      </c>
      <c r="BN61" s="1040">
        <f t="shared" si="49"/>
        <v>0</v>
      </c>
      <c r="BO61" s="1032">
        <f t="shared" si="50"/>
        <v>0</v>
      </c>
      <c r="CD61" s="210"/>
      <c r="CE61" s="965" t="s">
        <v>137</v>
      </c>
      <c r="CF61" s="210"/>
      <c r="CG61" s="210"/>
      <c r="CH61" s="211"/>
      <c r="CI61" s="966"/>
      <c r="CJ61" s="967"/>
      <c r="CK61" s="213"/>
      <c r="CL61" s="214"/>
      <c r="CM61" s="215"/>
      <c r="CN61" s="215"/>
      <c r="CO61" s="218" t="s">
        <v>157</v>
      </c>
      <c r="CP61" s="209"/>
      <c r="CQ61" s="979"/>
      <c r="CR61" s="979"/>
    </row>
    <row r="62" spans="1:96">
      <c r="A62" s="1220"/>
      <c r="B62" s="1221">
        <f>'Rent Schedule'!A50</f>
        <v>0</v>
      </c>
      <c r="C62" s="1010" t="str">
        <f>IF(OR(B62="MR",B62&lt;=0,B62="EO"),"",VLOOKUP(AI62,'Income-Rent Tool HTC'!$D$28:$J$34,(Q62+2),FALSE))</f>
        <v/>
      </c>
      <c r="D62" s="1009">
        <f>'Rent Schedule'!B50</f>
        <v>0</v>
      </c>
      <c r="E62" s="1010" t="str">
        <f>IF(OR(D62="MR",D62&lt;=0,D62="EO"),"",VLOOKUP(AJ62,'Income-Rent Tool HOME'!$D$28:$J$35,(Q62+2),FALSE))</f>
        <v/>
      </c>
      <c r="F62" s="1009">
        <f>'Rent Schedule'!C50</f>
        <v>0</v>
      </c>
      <c r="G62" s="1010" t="str">
        <f>IF(OR(F62="MR",F62&lt;=0,F62="EO"),"",VLOOKUP(AK62,'Income-Rent Tool NHTF'!$D$28:$K$35,(Q62+2),FALSE))</f>
        <v/>
      </c>
      <c r="H62" s="1009">
        <f>'Rent Schedule'!D50</f>
        <v>0</v>
      </c>
      <c r="I62" s="1010" t="str">
        <f>IF(OR(H62="MR",H62&lt;=0,H62="EO"),"",VLOOKUP(AM62,'Income-Rent Tool NSP'!$D$28:$J$35,(Q62+2),FALSE))</f>
        <v/>
      </c>
      <c r="J62" s="1009">
        <f>'Rent Schedule'!E50</f>
        <v>0</v>
      </c>
      <c r="K62" s="1010" t="str">
        <f>IF(OR(J62="MR",J62&lt;=0,J62="EO"),"",VLOOKUP(AL62,'Income-Rent Tool MRB'!$D$28:$J$33,(Q62+2),FALSE))</f>
        <v/>
      </c>
      <c r="L62" s="1221">
        <f>'Rent Schedule'!F50</f>
        <v>0</v>
      </c>
      <c r="M62" s="1010" t="str">
        <f>IF(OR(L62="MR",L62&lt;=0,L62="EO"),"",VLOOKUP(AI62,'Income-Rent Tool HTC'!$D$28:$J$34,(Q62+2),FALSE))</f>
        <v/>
      </c>
      <c r="N62" s="1268">
        <f>'Exhibit 3 (Rent Schedule)'!G50</f>
        <v>0</v>
      </c>
      <c r="O62" s="1011"/>
      <c r="P62" s="1012">
        <f>'Rent Schedule'!H50</f>
        <v>0</v>
      </c>
      <c r="Q62" s="1012">
        <f>'Rent Schedule'!I50</f>
        <v>0</v>
      </c>
      <c r="R62" s="1012">
        <f>'Rent Schedule'!J50</f>
        <v>0</v>
      </c>
      <c r="S62" s="1282">
        <f>'Rent Schedule'!J54</f>
        <v>0</v>
      </c>
      <c r="T62" s="1013">
        <f t="shared" si="3"/>
        <v>0</v>
      </c>
      <c r="U62" s="1014">
        <f t="shared" si="27"/>
        <v>0</v>
      </c>
      <c r="V62" s="1015">
        <f t="shared" si="51"/>
        <v>0</v>
      </c>
      <c r="W62" s="1016">
        <f t="shared" si="5"/>
        <v>0</v>
      </c>
      <c r="X62" s="1017">
        <f>'Exhibit 3 (Rent Schedule)'!O50</f>
        <v>0</v>
      </c>
      <c r="Y62" s="1041">
        <f t="shared" si="6"/>
        <v>0</v>
      </c>
      <c r="Z62" s="1019" t="str">
        <f t="shared" si="7"/>
        <v/>
      </c>
      <c r="AA62" s="1020" t="str">
        <f t="shared" si="42"/>
        <v/>
      </c>
      <c r="AB62" s="1021" t="str">
        <f t="shared" si="9"/>
        <v/>
      </c>
      <c r="AC62" s="1022" t="str">
        <f t="shared" si="10"/>
        <v/>
      </c>
      <c r="AD62" s="1023"/>
      <c r="AE62" s="1024" t="e">
        <f t="shared" si="11"/>
        <v>#DIV/0!</v>
      </c>
      <c r="AF62" s="1022" t="str">
        <f t="shared" si="52"/>
        <v/>
      </c>
      <c r="AG62" s="1025"/>
      <c r="AH62" s="1026"/>
      <c r="AI62" s="1027" t="str">
        <f>IF(B62="tc20%",'Income-Rent Tool HTC'!$D$28, IF(B62="tc30%",'Income-Rent Tool HTC'!$D$29,IF(B62="tc40%",'Income-Rent Tool HTC'!$D$30,IF(B62="tc50%",'Income-Rent Tool HTC'!$D$31,IF(B62="tc60%",'Income-Rent Tool HTC'!$D$32,IF(B62="tc65%",'Income-Rent Tool HTC'!#REF!,IF(B62="tc70%",'Income-Rent Tool HTC'!$D$33,IF(B62="tc80%",'Income-Rent Tool HTC'!$D$34,""))))))))</f>
        <v/>
      </c>
      <c r="AJ62" s="1028" t="str">
        <f>IF(D62="30%/30%",'Income-Rent Tool HOME'!$D$29,IF(D62="40%/40%",'Income-Rent Tool HOME'!$D$30,IF(D62="LH/50%",'Income-Rent Tool HOME'!$D$32,IF(D62="LH/50% Match",'Income-Rent Tool HOME'!$D$32,IF(D62="HH/60%",'Income-Rent Tool HOME'!$D$31,IF(D62="HH/60% Match",'Income-Rent Tool HOME'!$D$31,IF(D62="HH/80%",'Income-Rent Tool HOME'!$D$35,IF(D62="HH/80% Match",'Income-Rent Tool HOME'!$D$35,""))))))))</f>
        <v/>
      </c>
      <c r="AK62" s="1028" t="str">
        <f>IF(F62="15%/15%",'Income-Rent Tool NHTF'!$D$29,IF(F62="30%/30%",'Income-Rent Tool NHTF'!$D$30,""))</f>
        <v/>
      </c>
      <c r="AL62" s="1028" t="str">
        <f>IF(J62="mrb20%",'Income-Rent Tool MRB'!$D$28,IF(J62="mrb30%",'Income-Rent Tool MRB'!$D$29,IF(J62="mrb40%",'Income-Rent Tool MRB'!$D$30,IF(J62="mrb50%",'Income-Rent Tool MRB'!$D$31,IF(J62="mrb60%",'Income-Rent Tool MRB'!$D$32,IF(J62="mrb70%",'Income-Rent Tool MRB'!#REF!,IF(J62="mrb80%",'Income-Rent Tool MRB'!$D$33,"")))))))</f>
        <v/>
      </c>
      <c r="AM62" s="1028" t="str">
        <f>IF(H62="30%/30%",'Income-Rent Tool NSP'!$D$29,IF(H62="40%/40%",'Income-Rent Tool NSP'!$D$30,IF(H62="lh/50%",'Income-Rent Tool NSP'!$D$31,IF(H62="hh/60%",'Income-Rent Tool NSP'!$D$32,IF(H62="hh/80%",'Income-Rent Tool NSP'!$D$35,"")))))</f>
        <v/>
      </c>
      <c r="AN62" s="1027" t="str">
        <f>IF(L62="tc20%",'Income-Rent Tool HTC'!$D$28, IF(L62="tc30%",'Income-Rent Tool HTC'!$D$29,IF(L62="tc40%",'Income-Rent Tool HTC'!$D$30,IF(L62="tc50%",'Income-Rent Tool HTC'!$D$31,IF(L62="tc60%",'Income-Rent Tool HTC'!$D$32,IF(L62="tc65%",'Income-Rent Tool HTC'!#REF!,IF(L62="tc70%",'Income-Rent Tool HTC'!$D$33,IF(M62="tc80%",'Income-Rent Tool HTC'!$D$34,""))))))))</f>
        <v/>
      </c>
      <c r="AO62" s="1029"/>
      <c r="AP62" s="1030" t="e">
        <f t="shared" si="12"/>
        <v>#VALUE!</v>
      </c>
      <c r="AQ62" s="1031">
        <f t="shared" si="13"/>
        <v>0</v>
      </c>
      <c r="AR62" s="1030">
        <f t="shared" si="29"/>
        <v>0</v>
      </c>
      <c r="AS62" s="1032">
        <f t="shared" si="14"/>
        <v>0</v>
      </c>
      <c r="AT62" s="1033">
        <f t="shared" si="15"/>
        <v>0</v>
      </c>
      <c r="AU62" s="1033">
        <f t="shared" si="16"/>
        <v>0</v>
      </c>
      <c r="AV62" s="1033">
        <f t="shared" si="17"/>
        <v>0</v>
      </c>
      <c r="AW62" s="1033">
        <f t="shared" si="18"/>
        <v>0</v>
      </c>
      <c r="AX62" s="1033">
        <f t="shared" si="19"/>
        <v>0</v>
      </c>
      <c r="AY62" s="873"/>
      <c r="AZ62" s="1033">
        <f t="shared" si="20"/>
        <v>0</v>
      </c>
      <c r="BA62" s="1034">
        <f t="shared" si="21"/>
        <v>0</v>
      </c>
      <c r="BB62" s="1034">
        <f t="shared" si="44"/>
        <v>0</v>
      </c>
      <c r="BC62" s="1035">
        <f t="shared" si="23"/>
        <v>0</v>
      </c>
      <c r="BD62" s="1033">
        <f t="shared" si="45"/>
        <v>0</v>
      </c>
      <c r="BE62" s="873"/>
      <c r="BF62" s="873"/>
      <c r="BG62" s="1036"/>
      <c r="BH62" s="1037">
        <f t="shared" si="25"/>
        <v>0</v>
      </c>
      <c r="BI62" s="1037">
        <f t="shared" si="26"/>
        <v>0</v>
      </c>
      <c r="BJ62" s="1038"/>
      <c r="BK62" s="1037" t="str">
        <f t="shared" si="46"/>
        <v>NA</v>
      </c>
      <c r="BL62" s="1039">
        <f t="shared" si="47"/>
        <v>0</v>
      </c>
      <c r="BM62" s="1033">
        <f t="shared" si="48"/>
        <v>0</v>
      </c>
      <c r="BN62" s="1040">
        <f t="shared" si="49"/>
        <v>0</v>
      </c>
      <c r="BO62" s="1032">
        <f t="shared" si="50"/>
        <v>0</v>
      </c>
      <c r="CD62" s="210"/>
      <c r="CE62" s="965" t="s">
        <v>139</v>
      </c>
      <c r="CF62" s="210"/>
      <c r="CG62" s="210"/>
      <c r="CH62" s="211"/>
      <c r="CI62" s="211"/>
      <c r="CJ62" s="967"/>
      <c r="CK62" s="213"/>
      <c r="CL62" s="214"/>
      <c r="CM62" s="215"/>
      <c r="CN62" s="215"/>
      <c r="CO62" s="218" t="s">
        <v>159</v>
      </c>
      <c r="CP62" s="209"/>
      <c r="CQ62" s="979"/>
      <c r="CR62" s="979"/>
    </row>
    <row r="63" spans="1:96">
      <c r="A63" s="1220"/>
      <c r="B63" s="1221">
        <f>'Rent Schedule'!A51</f>
        <v>0</v>
      </c>
      <c r="C63" s="1010" t="str">
        <f>IF(OR(B63="MR",B63&lt;=0,B63="EO"),"",VLOOKUP(AI63,'Income-Rent Tool HTC'!$D$28:$J$34,(Q63+2),FALSE))</f>
        <v/>
      </c>
      <c r="D63" s="1009">
        <f>'Rent Schedule'!B51</f>
        <v>0</v>
      </c>
      <c r="E63" s="1010" t="str">
        <f>IF(OR(D63="MR",D63&lt;=0,D63="EO"),"",VLOOKUP(AJ63,'Income-Rent Tool HOME'!$D$28:$J$35,(Q63+2),FALSE))</f>
        <v/>
      </c>
      <c r="F63" s="1009">
        <f>'Rent Schedule'!C51</f>
        <v>0</v>
      </c>
      <c r="G63" s="1010" t="str">
        <f>IF(OR(F63="MR",F63&lt;=0,F63="EO"),"",VLOOKUP(AK63,'Income-Rent Tool NHTF'!$D$28:$K$35,(Q63+2),FALSE))</f>
        <v/>
      </c>
      <c r="H63" s="1009">
        <f>'Rent Schedule'!D51</f>
        <v>0</v>
      </c>
      <c r="I63" s="1010" t="str">
        <f>IF(OR(H63="MR",H63&lt;=0,H63="EO"),"",VLOOKUP(AM63,'Income-Rent Tool NSP'!$D$28:$J$35,(Q63+2),FALSE))</f>
        <v/>
      </c>
      <c r="J63" s="1009">
        <f>'Rent Schedule'!E51</f>
        <v>0</v>
      </c>
      <c r="K63" s="1010" t="str">
        <f>IF(OR(J63="MR",J63&lt;=0,J63="EO"),"",VLOOKUP(AL63,'Income-Rent Tool MRB'!$D$28:$J$33,(Q63+2),FALSE))</f>
        <v/>
      </c>
      <c r="L63" s="1221">
        <f>'Rent Schedule'!F51</f>
        <v>0</v>
      </c>
      <c r="M63" s="1010" t="str">
        <f>IF(OR(L63="MR",L63&lt;=0,L63="EO"),"",VLOOKUP(AI63,'Income-Rent Tool HTC'!$D$28:$J$34,(Q63+2),FALSE))</f>
        <v/>
      </c>
      <c r="N63" s="1268">
        <f>'Exhibit 3 (Rent Schedule)'!G51</f>
        <v>0</v>
      </c>
      <c r="O63" s="1011"/>
      <c r="P63" s="1012">
        <f>'Rent Schedule'!H51</f>
        <v>0</v>
      </c>
      <c r="Q63" s="1012">
        <f>'Rent Schedule'!I51</f>
        <v>0</v>
      </c>
      <c r="R63" s="1012">
        <f>'Rent Schedule'!J51</f>
        <v>0</v>
      </c>
      <c r="S63" s="1282">
        <f>'Rent Schedule'!J55</f>
        <v>0</v>
      </c>
      <c r="T63" s="1013">
        <f t="shared" si="3"/>
        <v>0</v>
      </c>
      <c r="U63" s="1014">
        <f t="shared" si="27"/>
        <v>0</v>
      </c>
      <c r="V63" s="1015">
        <f t="shared" si="51"/>
        <v>0</v>
      </c>
      <c r="W63" s="1016">
        <f t="shared" si="5"/>
        <v>0</v>
      </c>
      <c r="X63" s="1017">
        <f>'Exhibit 3 (Rent Schedule)'!O51</f>
        <v>0</v>
      </c>
      <c r="Y63" s="1041">
        <f t="shared" si="6"/>
        <v>0</v>
      </c>
      <c r="Z63" s="1019" t="str">
        <f t="shared" si="7"/>
        <v/>
      </c>
      <c r="AA63" s="1020" t="str">
        <f t="shared" si="42"/>
        <v/>
      </c>
      <c r="AB63" s="1021" t="str">
        <f t="shared" si="9"/>
        <v/>
      </c>
      <c r="AC63" s="1022" t="str">
        <f t="shared" si="10"/>
        <v/>
      </c>
      <c r="AD63" s="1023"/>
      <c r="AE63" s="1024" t="e">
        <f t="shared" si="11"/>
        <v>#DIV/0!</v>
      </c>
      <c r="AF63" s="1022" t="str">
        <f t="shared" si="52"/>
        <v/>
      </c>
      <c r="AG63" s="1025"/>
      <c r="AH63" s="1026"/>
      <c r="AI63" s="1027" t="str">
        <f>IF(B63="tc20%",'Income-Rent Tool HTC'!$D$28, IF(B63="tc30%",'Income-Rent Tool HTC'!$D$29,IF(B63="tc40%",'Income-Rent Tool HTC'!$D$30,IF(B63="tc50%",'Income-Rent Tool HTC'!$D$31,IF(B63="tc60%",'Income-Rent Tool HTC'!$D$32,IF(B63="tc65%",'Income-Rent Tool HTC'!#REF!,IF(B63="tc70%",'Income-Rent Tool HTC'!$D$33,IF(B63="tc80%",'Income-Rent Tool HTC'!$D$34,""))))))))</f>
        <v/>
      </c>
      <c r="AJ63" s="1028" t="str">
        <f>IF(D63="30%/30%",'Income-Rent Tool HOME'!$D$29,IF(D63="40%/40%",'Income-Rent Tool HOME'!$D$30,IF(D63="LH/50%",'Income-Rent Tool HOME'!$D$32,IF(D63="LH/50% Match",'Income-Rent Tool HOME'!$D$32,IF(D63="HH/60%",'Income-Rent Tool HOME'!$D$31,IF(D63="HH/60% Match",'Income-Rent Tool HOME'!$D$31,IF(D63="HH/80%",'Income-Rent Tool HOME'!$D$35,IF(D63="HH/80% Match",'Income-Rent Tool HOME'!$D$35,""))))))))</f>
        <v/>
      </c>
      <c r="AK63" s="1028" t="str">
        <f>IF(F63="15%/15%",'Income-Rent Tool NHTF'!$D$29,IF(F63="30%/30%",'Income-Rent Tool NHTF'!$D$30,""))</f>
        <v/>
      </c>
      <c r="AL63" s="1028" t="str">
        <f>IF(J63="mrb20%",'Income-Rent Tool MRB'!$D$28,IF(J63="mrb30%",'Income-Rent Tool MRB'!$D$29,IF(J63="mrb40%",'Income-Rent Tool MRB'!$D$30,IF(J63="mrb50%",'Income-Rent Tool MRB'!$D$31,IF(J63="mrb60%",'Income-Rent Tool MRB'!$D$32,IF(J63="mrb70%",'Income-Rent Tool MRB'!#REF!,IF(J63="mrb80%",'Income-Rent Tool MRB'!$D$33,"")))))))</f>
        <v/>
      </c>
      <c r="AM63" s="1028" t="str">
        <f>IF(H63="30%/30%",'Income-Rent Tool NSP'!$D$29,IF(H63="40%/40%",'Income-Rent Tool NSP'!$D$30,IF(H63="lh/50%",'Income-Rent Tool NSP'!$D$31,IF(H63="hh/60%",'Income-Rent Tool NSP'!$D$32,IF(H63="hh/80%",'Income-Rent Tool NSP'!$D$35,"")))))</f>
        <v/>
      </c>
      <c r="AN63" s="1027" t="str">
        <f>IF(L63="tc20%",'Income-Rent Tool HTC'!$D$28, IF(L63="tc30%",'Income-Rent Tool HTC'!$D$29,IF(L63="tc40%",'Income-Rent Tool HTC'!$D$30,IF(L63="tc50%",'Income-Rent Tool HTC'!$D$31,IF(L63="tc60%",'Income-Rent Tool HTC'!$D$32,IF(L63="tc65%",'Income-Rent Tool HTC'!#REF!,IF(L63="tc70%",'Income-Rent Tool HTC'!$D$33,IF(M63="tc80%",'Income-Rent Tool HTC'!$D$34,""))))))))</f>
        <v/>
      </c>
      <c r="AO63" s="1029"/>
      <c r="AP63" s="1030" t="e">
        <f t="shared" si="12"/>
        <v>#VALUE!</v>
      </c>
      <c r="AQ63" s="1031">
        <f t="shared" si="13"/>
        <v>0</v>
      </c>
      <c r="AR63" s="1030">
        <f t="shared" si="29"/>
        <v>0</v>
      </c>
      <c r="AS63" s="1032">
        <f t="shared" si="14"/>
        <v>0</v>
      </c>
      <c r="AT63" s="1033">
        <f t="shared" si="15"/>
        <v>0</v>
      </c>
      <c r="AU63" s="1033">
        <f t="shared" si="16"/>
        <v>0</v>
      </c>
      <c r="AV63" s="1033">
        <f t="shared" si="17"/>
        <v>0</v>
      </c>
      <c r="AW63" s="1033">
        <f t="shared" si="18"/>
        <v>0</v>
      </c>
      <c r="AX63" s="1033">
        <f t="shared" si="19"/>
        <v>0</v>
      </c>
      <c r="AY63" s="873"/>
      <c r="AZ63" s="1033">
        <f t="shared" si="20"/>
        <v>0</v>
      </c>
      <c r="BA63" s="1034">
        <f t="shared" si="21"/>
        <v>0</v>
      </c>
      <c r="BB63" s="1034">
        <f t="shared" si="44"/>
        <v>0</v>
      </c>
      <c r="BC63" s="1035">
        <f t="shared" si="23"/>
        <v>0</v>
      </c>
      <c r="BD63" s="1033">
        <f t="shared" si="45"/>
        <v>0</v>
      </c>
      <c r="BE63" s="873"/>
      <c r="BF63" s="873"/>
      <c r="BG63" s="1036"/>
      <c r="BH63" s="1037">
        <f t="shared" si="25"/>
        <v>0</v>
      </c>
      <c r="BI63" s="1037">
        <f t="shared" si="26"/>
        <v>0</v>
      </c>
      <c r="BJ63" s="1038"/>
      <c r="BK63" s="1037" t="str">
        <f t="shared" si="46"/>
        <v>NA</v>
      </c>
      <c r="BL63" s="1039">
        <f t="shared" si="47"/>
        <v>0</v>
      </c>
      <c r="BM63" s="1033">
        <f t="shared" si="48"/>
        <v>0</v>
      </c>
      <c r="BN63" s="1040">
        <f t="shared" si="49"/>
        <v>0</v>
      </c>
      <c r="BO63" s="1032">
        <f t="shared" si="50"/>
        <v>0</v>
      </c>
      <c r="CD63" s="210"/>
      <c r="CE63" s="965" t="s">
        <v>140</v>
      </c>
      <c r="CF63" s="210"/>
      <c r="CG63" s="210"/>
      <c r="CH63" s="966"/>
      <c r="CI63" s="966"/>
      <c r="CJ63" s="967"/>
      <c r="CK63" s="213"/>
      <c r="CL63" s="214"/>
      <c r="CM63" s="215"/>
      <c r="CN63" s="215"/>
      <c r="CO63" s="218" t="s">
        <v>162</v>
      </c>
      <c r="CP63" s="209"/>
      <c r="CQ63" s="979"/>
      <c r="CR63" s="979"/>
    </row>
    <row r="64" spans="1:96">
      <c r="A64" s="1220"/>
      <c r="B64" s="1221">
        <f>'Rent Schedule'!A52</f>
        <v>0</v>
      </c>
      <c r="C64" s="1010" t="str">
        <f>IF(OR(B64="MR",B64&lt;=0,B64="EO"),"",VLOOKUP(AI64,'Income-Rent Tool HTC'!$D$28:$J$34,(Q64+2),FALSE))</f>
        <v/>
      </c>
      <c r="D64" s="1009">
        <f>'Rent Schedule'!B52</f>
        <v>0</v>
      </c>
      <c r="E64" s="1010" t="str">
        <f>IF(OR(D64="MR",D64&lt;=0,D64="EO"),"",VLOOKUP(AJ64,'Income-Rent Tool HOME'!$D$28:$J$35,(Q64+2),FALSE))</f>
        <v/>
      </c>
      <c r="F64" s="1009">
        <f>'Rent Schedule'!C52</f>
        <v>0</v>
      </c>
      <c r="G64" s="1010" t="str">
        <f>IF(OR(F64="MR",F64&lt;=0,F64="EO"),"",VLOOKUP(AK64,'Income-Rent Tool NHTF'!$D$28:$K$35,(Q64+2),FALSE))</f>
        <v/>
      </c>
      <c r="H64" s="1009">
        <f>'Rent Schedule'!D52</f>
        <v>0</v>
      </c>
      <c r="I64" s="1010" t="str">
        <f>IF(OR(H64="MR",H64&lt;=0,H64="EO"),"",VLOOKUP(AM64,'Income-Rent Tool NSP'!$D$28:$J$35,(Q64+2),FALSE))</f>
        <v/>
      </c>
      <c r="J64" s="1009">
        <f>'Rent Schedule'!E52</f>
        <v>0</v>
      </c>
      <c r="K64" s="1010" t="str">
        <f>IF(OR(J64="MR",J64&lt;=0,J64="EO"),"",VLOOKUP(AL64,'Income-Rent Tool MRB'!$D$28:$J$33,(Q64+2),FALSE))</f>
        <v/>
      </c>
      <c r="L64" s="1221">
        <f>'Rent Schedule'!F52</f>
        <v>0</v>
      </c>
      <c r="M64" s="1010" t="str">
        <f>IF(OR(L64="MR",L64&lt;=0,L64="EO"),"",VLOOKUP(AI64,'Income-Rent Tool HTC'!$D$28:$J$34,(Q64+2),FALSE))</f>
        <v/>
      </c>
      <c r="N64" s="1268">
        <f>'Exhibit 3 (Rent Schedule)'!G52</f>
        <v>0</v>
      </c>
      <c r="O64" s="1011"/>
      <c r="P64" s="1012">
        <f>'Rent Schedule'!H52</f>
        <v>0</v>
      </c>
      <c r="Q64" s="1012">
        <f>'Rent Schedule'!I52</f>
        <v>0</v>
      </c>
      <c r="R64" s="1012">
        <f>'Rent Schedule'!J52</f>
        <v>0</v>
      </c>
      <c r="S64" s="1282">
        <f>'Rent Schedule'!J56</f>
        <v>0</v>
      </c>
      <c r="T64" s="1013">
        <f t="shared" si="3"/>
        <v>0</v>
      </c>
      <c r="U64" s="1014">
        <f t="shared" si="27"/>
        <v>0</v>
      </c>
      <c r="V64" s="1015">
        <f t="shared" si="51"/>
        <v>0</v>
      </c>
      <c r="W64" s="1016">
        <f t="shared" si="5"/>
        <v>0</v>
      </c>
      <c r="X64" s="1017">
        <f>'Exhibit 3 (Rent Schedule)'!O52</f>
        <v>0</v>
      </c>
      <c r="Y64" s="1041">
        <f t="shared" si="6"/>
        <v>0</v>
      </c>
      <c r="Z64" s="1019" t="str">
        <f t="shared" si="7"/>
        <v/>
      </c>
      <c r="AA64" s="1020" t="str">
        <f t="shared" si="42"/>
        <v/>
      </c>
      <c r="AB64" s="1021" t="str">
        <f t="shared" si="9"/>
        <v/>
      </c>
      <c r="AC64" s="1022" t="str">
        <f t="shared" si="10"/>
        <v/>
      </c>
      <c r="AD64" s="1023"/>
      <c r="AE64" s="1024" t="e">
        <f t="shared" si="11"/>
        <v>#DIV/0!</v>
      </c>
      <c r="AF64" s="1022" t="str">
        <f t="shared" si="52"/>
        <v/>
      </c>
      <c r="AG64" s="1025"/>
      <c r="AH64" s="1026"/>
      <c r="AI64" s="1027" t="str">
        <f>IF(B64="tc20%",'Income-Rent Tool HTC'!$D$28, IF(B64="tc30%",'Income-Rent Tool HTC'!$D$29,IF(B64="tc40%",'Income-Rent Tool HTC'!$D$30,IF(B64="tc50%",'Income-Rent Tool HTC'!$D$31,IF(B64="tc60%",'Income-Rent Tool HTC'!$D$32,IF(B64="tc65%",'Income-Rent Tool HTC'!#REF!,IF(B64="tc70%",'Income-Rent Tool HTC'!$D$33,IF(B64="tc80%",'Income-Rent Tool HTC'!$D$34,""))))))))</f>
        <v/>
      </c>
      <c r="AJ64" s="1028" t="str">
        <f>IF(D64="30%/30%",'Income-Rent Tool HOME'!$D$29,IF(D64="40%/40%",'Income-Rent Tool HOME'!$D$30,IF(D64="LH/50%",'Income-Rent Tool HOME'!$D$32,IF(D64="LH/50% Match",'Income-Rent Tool HOME'!$D$32,IF(D64="HH/60%",'Income-Rent Tool HOME'!$D$31,IF(D64="HH/60% Match",'Income-Rent Tool HOME'!$D$31,IF(D64="HH/80%",'Income-Rent Tool HOME'!$D$35,IF(D64="HH/80% Match",'Income-Rent Tool HOME'!$D$35,""))))))))</f>
        <v/>
      </c>
      <c r="AK64" s="1028" t="str">
        <f>IF(F64="15%/15%",'Income-Rent Tool NHTF'!$D$29,IF(F64="30%/30%",'Income-Rent Tool NHTF'!$D$30,""))</f>
        <v/>
      </c>
      <c r="AL64" s="1028" t="str">
        <f>IF(J64="mrb20%",'Income-Rent Tool MRB'!$D$28,IF(J64="mrb30%",'Income-Rent Tool MRB'!$D$29,IF(J64="mrb40%",'Income-Rent Tool MRB'!$D$30,IF(J64="mrb50%",'Income-Rent Tool MRB'!$D$31,IF(J64="mrb60%",'Income-Rent Tool MRB'!$D$32,IF(J64="mrb70%",'Income-Rent Tool MRB'!#REF!,IF(J64="mrb80%",'Income-Rent Tool MRB'!$D$33,"")))))))</f>
        <v/>
      </c>
      <c r="AM64" s="1028" t="str">
        <f>IF(H64="30%/30%",'Income-Rent Tool NSP'!$D$29,IF(H64="40%/40%",'Income-Rent Tool NSP'!$D$30,IF(H64="lh/50%",'Income-Rent Tool NSP'!$D$31,IF(H64="hh/60%",'Income-Rent Tool NSP'!$D$32,IF(H64="hh/80%",'Income-Rent Tool NSP'!$D$35,"")))))</f>
        <v/>
      </c>
      <c r="AN64" s="1027" t="str">
        <f>IF(L64="tc20%",'Income-Rent Tool HTC'!$D$28, IF(L64="tc30%",'Income-Rent Tool HTC'!$D$29,IF(L64="tc40%",'Income-Rent Tool HTC'!$D$30,IF(L64="tc50%",'Income-Rent Tool HTC'!$D$31,IF(L64="tc60%",'Income-Rent Tool HTC'!$D$32,IF(L64="tc65%",'Income-Rent Tool HTC'!#REF!,IF(L64="tc70%",'Income-Rent Tool HTC'!$D$33,IF(M64="tc80%",'Income-Rent Tool HTC'!$D$34,""))))))))</f>
        <v/>
      </c>
      <c r="AO64" s="1029"/>
      <c r="AP64" s="1030" t="e">
        <f t="shared" si="12"/>
        <v>#VALUE!</v>
      </c>
      <c r="AQ64" s="1031">
        <f t="shared" si="13"/>
        <v>0</v>
      </c>
      <c r="AR64" s="1030">
        <f t="shared" si="29"/>
        <v>0</v>
      </c>
      <c r="AS64" s="1032">
        <f t="shared" si="14"/>
        <v>0</v>
      </c>
      <c r="AT64" s="1033">
        <f t="shared" si="15"/>
        <v>0</v>
      </c>
      <c r="AU64" s="1033">
        <f t="shared" si="16"/>
        <v>0</v>
      </c>
      <c r="AV64" s="1033">
        <f t="shared" si="17"/>
        <v>0</v>
      </c>
      <c r="AW64" s="1033">
        <f t="shared" si="18"/>
        <v>0</v>
      </c>
      <c r="AX64" s="1033">
        <f t="shared" si="19"/>
        <v>0</v>
      </c>
      <c r="AY64" s="873"/>
      <c r="AZ64" s="1033">
        <f t="shared" si="20"/>
        <v>0</v>
      </c>
      <c r="BA64" s="1034">
        <f t="shared" si="21"/>
        <v>0</v>
      </c>
      <c r="BB64" s="1034">
        <f t="shared" si="44"/>
        <v>0</v>
      </c>
      <c r="BC64" s="1035">
        <f t="shared" si="23"/>
        <v>0</v>
      </c>
      <c r="BD64" s="1033">
        <f t="shared" si="45"/>
        <v>0</v>
      </c>
      <c r="BE64" s="873"/>
      <c r="BF64" s="873"/>
      <c r="BG64" s="1036"/>
      <c r="BH64" s="1037">
        <f t="shared" si="25"/>
        <v>0</v>
      </c>
      <c r="BI64" s="1037">
        <f t="shared" si="26"/>
        <v>0</v>
      </c>
      <c r="BJ64" s="1038"/>
      <c r="BK64" s="1037" t="str">
        <f t="shared" si="46"/>
        <v>NA</v>
      </c>
      <c r="BL64" s="1039">
        <f t="shared" si="47"/>
        <v>0</v>
      </c>
      <c r="BM64" s="1033">
        <f t="shared" si="48"/>
        <v>0</v>
      </c>
      <c r="BN64" s="1040">
        <f t="shared" si="49"/>
        <v>0</v>
      </c>
      <c r="BO64" s="1032">
        <f t="shared" si="50"/>
        <v>0</v>
      </c>
      <c r="CD64" s="210"/>
      <c r="CE64" s="965" t="s">
        <v>142</v>
      </c>
      <c r="CF64" s="210"/>
      <c r="CG64" s="210"/>
      <c r="CH64" s="966"/>
      <c r="CI64" s="966"/>
      <c r="CJ64" s="967"/>
      <c r="CK64" s="213"/>
      <c r="CL64" s="214"/>
      <c r="CM64" s="215"/>
      <c r="CN64" s="215"/>
      <c r="CO64" s="218" t="s">
        <v>164</v>
      </c>
      <c r="CP64" s="209"/>
      <c r="CQ64" s="979"/>
      <c r="CR64" s="979"/>
    </row>
    <row r="65" spans="1:96">
      <c r="A65" s="1220"/>
      <c r="B65" s="1221">
        <f>'Rent Schedule'!A53</f>
        <v>0</v>
      </c>
      <c r="C65" s="1010" t="str">
        <f>IF(OR(B65="MR",B65&lt;=0,B65="EO"),"",VLOOKUP(AI65,'Income-Rent Tool HTC'!$D$28:$J$34,(Q65+2),FALSE))</f>
        <v/>
      </c>
      <c r="D65" s="1009">
        <f>'Rent Schedule'!B53</f>
        <v>0</v>
      </c>
      <c r="E65" s="1010" t="str">
        <f>IF(OR(D65="MR",D65&lt;=0,D65="EO"),"",VLOOKUP(AJ65,'Income-Rent Tool HOME'!$D$28:$J$35,(Q65+2),FALSE))</f>
        <v/>
      </c>
      <c r="F65" s="1009">
        <f>'Rent Schedule'!C53</f>
        <v>0</v>
      </c>
      <c r="G65" s="1010" t="str">
        <f>IF(OR(F65="MR",F65&lt;=0,F65="EO"),"",VLOOKUP(AK65,'Income-Rent Tool NHTF'!$D$28:$K$35,(Q65+2),FALSE))</f>
        <v/>
      </c>
      <c r="H65" s="1009">
        <f>'Rent Schedule'!D53</f>
        <v>0</v>
      </c>
      <c r="I65" s="1010" t="str">
        <f>IF(OR(H65="MR",H65&lt;=0,H65="EO"),"",VLOOKUP(AM65,'Income-Rent Tool NSP'!$D$28:$J$35,(Q65+2),FALSE))</f>
        <v/>
      </c>
      <c r="J65" s="1009">
        <f>'Rent Schedule'!E53</f>
        <v>0</v>
      </c>
      <c r="K65" s="1010" t="str">
        <f>IF(OR(J65="MR",J65&lt;=0,J65="EO"),"",VLOOKUP(AL65,'Income-Rent Tool MRB'!$D$28:$J$33,(Q65+2),FALSE))</f>
        <v/>
      </c>
      <c r="L65" s="1221">
        <f>'Rent Schedule'!F53</f>
        <v>0</v>
      </c>
      <c r="M65" s="1010" t="str">
        <f>IF(OR(L65="MR",L65&lt;=0,L65="EO"),"",VLOOKUP(AI65,'Income-Rent Tool HTC'!$D$28:$J$34,(Q65+2),FALSE))</f>
        <v/>
      </c>
      <c r="N65" s="1268">
        <f>'Exhibit 3 (Rent Schedule)'!G53</f>
        <v>0</v>
      </c>
      <c r="O65" s="1011"/>
      <c r="P65" s="1012">
        <f>'Rent Schedule'!H53</f>
        <v>0</v>
      </c>
      <c r="Q65" s="1012">
        <f>'Rent Schedule'!I53</f>
        <v>0</v>
      </c>
      <c r="R65" s="1012">
        <f>'Rent Schedule'!J53</f>
        <v>0</v>
      </c>
      <c r="S65" s="1282">
        <f>'Rent Schedule'!J57</f>
        <v>0</v>
      </c>
      <c r="T65" s="1013">
        <f t="shared" si="3"/>
        <v>0</v>
      </c>
      <c r="U65" s="1014">
        <f t="shared" si="27"/>
        <v>0</v>
      </c>
      <c r="V65" s="1015">
        <f t="shared" si="51"/>
        <v>0</v>
      </c>
      <c r="W65" s="1016">
        <f t="shared" si="5"/>
        <v>0</v>
      </c>
      <c r="X65" s="1017">
        <f>'Exhibit 3 (Rent Schedule)'!O53</f>
        <v>0</v>
      </c>
      <c r="Y65" s="1041">
        <f t="shared" si="6"/>
        <v>0</v>
      </c>
      <c r="Z65" s="1019" t="str">
        <f t="shared" si="7"/>
        <v/>
      </c>
      <c r="AA65" s="1020" t="str">
        <f t="shared" si="42"/>
        <v/>
      </c>
      <c r="AB65" s="1021" t="str">
        <f t="shared" si="9"/>
        <v/>
      </c>
      <c r="AC65" s="1022" t="str">
        <f t="shared" si="10"/>
        <v/>
      </c>
      <c r="AD65" s="1023"/>
      <c r="AE65" s="1024" t="e">
        <f t="shared" si="11"/>
        <v>#DIV/0!</v>
      </c>
      <c r="AF65" s="1022" t="str">
        <f t="shared" si="52"/>
        <v/>
      </c>
      <c r="AG65" s="1025"/>
      <c r="AH65" s="1026"/>
      <c r="AI65" s="1027" t="str">
        <f>IF(B65="tc20%",'Income-Rent Tool HTC'!$D$28, IF(B65="tc30%",'Income-Rent Tool HTC'!$D$29,IF(B65="tc40%",'Income-Rent Tool HTC'!$D$30,IF(B65="tc50%",'Income-Rent Tool HTC'!$D$31,IF(B65="tc60%",'Income-Rent Tool HTC'!$D$32,IF(B65="tc65%",'Income-Rent Tool HTC'!#REF!,IF(B65="tc70%",'Income-Rent Tool HTC'!$D$33,IF(B65="tc80%",'Income-Rent Tool HTC'!$D$34,""))))))))</f>
        <v/>
      </c>
      <c r="AJ65" s="1028" t="str">
        <f>IF(D65="30%/30%",'Income-Rent Tool HOME'!$D$29,IF(D65="40%/40%",'Income-Rent Tool HOME'!$D$30,IF(D65="LH/50%",'Income-Rent Tool HOME'!$D$32,IF(D65="LH/50% Match",'Income-Rent Tool HOME'!$D$32,IF(D65="HH/60%",'Income-Rent Tool HOME'!$D$31,IF(D65="HH/60% Match",'Income-Rent Tool HOME'!$D$31,IF(D65="HH/80%",'Income-Rent Tool HOME'!$D$35,IF(D65="HH/80% Match",'Income-Rent Tool HOME'!$D$35,""))))))))</f>
        <v/>
      </c>
      <c r="AK65" s="1028" t="str">
        <f>IF(F65="15%/15%",'Income-Rent Tool NHTF'!$D$29,IF(F65="30%/30%",'Income-Rent Tool NHTF'!$D$30,""))</f>
        <v/>
      </c>
      <c r="AL65" s="1028" t="str">
        <f>IF(J65="mrb20%",'Income-Rent Tool MRB'!$D$28,IF(J65="mrb30%",'Income-Rent Tool MRB'!$D$29,IF(J65="mrb40%",'Income-Rent Tool MRB'!$D$30,IF(J65="mrb50%",'Income-Rent Tool MRB'!$D$31,IF(J65="mrb60%",'Income-Rent Tool MRB'!$D$32,IF(J65="mrb70%",'Income-Rent Tool MRB'!#REF!,IF(J65="mrb80%",'Income-Rent Tool MRB'!$D$33,"")))))))</f>
        <v/>
      </c>
      <c r="AM65" s="1028" t="str">
        <f>IF(H65="30%/30%",'Income-Rent Tool NSP'!$D$29,IF(H65="40%/40%",'Income-Rent Tool NSP'!$D$30,IF(H65="lh/50%",'Income-Rent Tool NSP'!$D$31,IF(H65="hh/60%",'Income-Rent Tool NSP'!$D$32,IF(H65="hh/80%",'Income-Rent Tool NSP'!$D$35,"")))))</f>
        <v/>
      </c>
      <c r="AN65" s="1027" t="str">
        <f>IF(L65="tc20%",'Income-Rent Tool HTC'!$D$28, IF(L65="tc30%",'Income-Rent Tool HTC'!$D$29,IF(L65="tc40%",'Income-Rent Tool HTC'!$D$30,IF(L65="tc50%",'Income-Rent Tool HTC'!$D$31,IF(L65="tc60%",'Income-Rent Tool HTC'!$D$32,IF(L65="tc65%",'Income-Rent Tool HTC'!#REF!,IF(L65="tc70%",'Income-Rent Tool HTC'!$D$33,IF(M65="tc80%",'Income-Rent Tool HTC'!$D$34,""))))))))</f>
        <v/>
      </c>
      <c r="AO65" s="1029"/>
      <c r="AP65" s="1030" t="e">
        <f t="shared" si="12"/>
        <v>#VALUE!</v>
      </c>
      <c r="AQ65" s="1031">
        <f t="shared" si="13"/>
        <v>0</v>
      </c>
      <c r="AR65" s="1030">
        <f t="shared" si="29"/>
        <v>0</v>
      </c>
      <c r="AS65" s="1032">
        <f t="shared" si="14"/>
        <v>0</v>
      </c>
      <c r="AT65" s="1033">
        <f t="shared" si="15"/>
        <v>0</v>
      </c>
      <c r="AU65" s="1033">
        <f t="shared" si="16"/>
        <v>0</v>
      </c>
      <c r="AV65" s="1033">
        <f t="shared" si="17"/>
        <v>0</v>
      </c>
      <c r="AW65" s="1033">
        <f t="shared" si="18"/>
        <v>0</v>
      </c>
      <c r="AX65" s="1033">
        <f t="shared" si="19"/>
        <v>0</v>
      </c>
      <c r="AY65" s="873"/>
      <c r="AZ65" s="1033">
        <f t="shared" si="20"/>
        <v>0</v>
      </c>
      <c r="BA65" s="1034">
        <f t="shared" si="21"/>
        <v>0</v>
      </c>
      <c r="BB65" s="1034">
        <f t="shared" si="44"/>
        <v>0</v>
      </c>
      <c r="BC65" s="1035">
        <f t="shared" si="23"/>
        <v>0</v>
      </c>
      <c r="BD65" s="1033">
        <f t="shared" si="45"/>
        <v>0</v>
      </c>
      <c r="BE65" s="873"/>
      <c r="BF65" s="873"/>
      <c r="BG65" s="1036"/>
      <c r="BH65" s="1037">
        <f t="shared" si="25"/>
        <v>0</v>
      </c>
      <c r="BI65" s="1037">
        <f t="shared" si="26"/>
        <v>0</v>
      </c>
      <c r="BJ65" s="1038"/>
      <c r="BK65" s="1037" t="str">
        <f t="shared" si="46"/>
        <v>NA</v>
      </c>
      <c r="BL65" s="1039">
        <f t="shared" si="47"/>
        <v>0</v>
      </c>
      <c r="BM65" s="1033">
        <f t="shared" si="48"/>
        <v>0</v>
      </c>
      <c r="BN65" s="1040">
        <f t="shared" si="49"/>
        <v>0</v>
      </c>
      <c r="BO65" s="1032">
        <f t="shared" si="50"/>
        <v>0</v>
      </c>
      <c r="CD65" s="209"/>
      <c r="CE65" s="965" t="s">
        <v>143</v>
      </c>
      <c r="CF65" s="210"/>
      <c r="CG65" s="209"/>
      <c r="CH65" s="1042"/>
      <c r="CI65" s="966"/>
      <c r="CJ65" s="967"/>
      <c r="CK65" s="213"/>
      <c r="CL65" s="214"/>
      <c r="CM65" s="215"/>
      <c r="CN65" s="215"/>
      <c r="CO65" s="218" t="s">
        <v>166</v>
      </c>
      <c r="CP65" s="209"/>
      <c r="CQ65" s="516"/>
      <c r="CR65" s="516"/>
    </row>
    <row r="66" spans="1:96">
      <c r="A66" s="1220"/>
      <c r="B66" s="1221">
        <f>'Rent Schedule'!A54</f>
        <v>0</v>
      </c>
      <c r="C66" s="1010" t="str">
        <f>IF(OR(B66="MR",B66&lt;=0,B66="EO"),"",VLOOKUP(AI66,'Income-Rent Tool HTC'!$D$28:$J$34,(Q66+2),FALSE))</f>
        <v/>
      </c>
      <c r="D66" s="1009">
        <f>'Rent Schedule'!B54</f>
        <v>0</v>
      </c>
      <c r="E66" s="1010" t="str">
        <f>IF(OR(D66="MR",D66&lt;=0,D66="EO"),"",VLOOKUP(AJ66,'Income-Rent Tool HOME'!$D$28:$J$35,(Q66+2),FALSE))</f>
        <v/>
      </c>
      <c r="F66" s="1009">
        <f>'Rent Schedule'!C54</f>
        <v>0</v>
      </c>
      <c r="G66" s="1010" t="str">
        <f>IF(OR(F66="MR",F66&lt;=0,F66="EO"),"",VLOOKUP(AK66,'Income-Rent Tool NHTF'!$D$28:$K$35,(Q66+2),FALSE))</f>
        <v/>
      </c>
      <c r="H66" s="1009">
        <f>'Rent Schedule'!D54</f>
        <v>0</v>
      </c>
      <c r="I66" s="1010" t="str">
        <f>IF(OR(H66="MR",H66&lt;=0,H66="EO"),"",VLOOKUP(AM66,'Income-Rent Tool NSP'!$D$28:$J$35,(Q66+2),FALSE))</f>
        <v/>
      </c>
      <c r="J66" s="1009">
        <f>'Rent Schedule'!E54</f>
        <v>0</v>
      </c>
      <c r="K66" s="1010" t="str">
        <f>IF(OR(J66="MR",J66&lt;=0,J66="EO"),"",VLOOKUP(AL66,'Income-Rent Tool MRB'!$D$28:$J$33,(Q66+2),FALSE))</f>
        <v/>
      </c>
      <c r="L66" s="1221">
        <f>'Rent Schedule'!F54</f>
        <v>0</v>
      </c>
      <c r="M66" s="1010" t="str">
        <f>IF(OR(L66="MR",L66&lt;=0,L66="EO"),"",VLOOKUP(AI66,'Income-Rent Tool HTC'!$D$28:$J$34,(Q66+2),FALSE))</f>
        <v/>
      </c>
      <c r="N66" s="1268">
        <f>'Exhibit 3 (Rent Schedule)'!G54</f>
        <v>0</v>
      </c>
      <c r="O66" s="1011"/>
      <c r="P66" s="1012">
        <f>'Rent Schedule'!H54</f>
        <v>0</v>
      </c>
      <c r="Q66" s="1012">
        <f>'Rent Schedule'!I54</f>
        <v>0</v>
      </c>
      <c r="R66" s="1012">
        <f>'Rent Schedule'!J54</f>
        <v>0</v>
      </c>
      <c r="S66" s="1282">
        <f>'Rent Schedule'!J58</f>
        <v>0</v>
      </c>
      <c r="T66" s="1013">
        <f t="shared" si="3"/>
        <v>0</v>
      </c>
      <c r="U66" s="1014">
        <f t="shared" si="27"/>
        <v>0</v>
      </c>
      <c r="V66" s="1015">
        <f t="shared" si="51"/>
        <v>0</v>
      </c>
      <c r="W66" s="1016">
        <f t="shared" si="5"/>
        <v>0</v>
      </c>
      <c r="X66" s="1017">
        <f>'Exhibit 3 (Rent Schedule)'!O54</f>
        <v>0</v>
      </c>
      <c r="Y66" s="1041">
        <f t="shared" si="6"/>
        <v>0</v>
      </c>
      <c r="Z66" s="1019" t="str">
        <f t="shared" si="7"/>
        <v/>
      </c>
      <c r="AA66" s="1020" t="str">
        <f t="shared" si="42"/>
        <v/>
      </c>
      <c r="AB66" s="1021" t="str">
        <f t="shared" si="9"/>
        <v/>
      </c>
      <c r="AC66" s="1022" t="str">
        <f t="shared" si="10"/>
        <v/>
      </c>
      <c r="AD66" s="1023"/>
      <c r="AE66" s="1024" t="e">
        <f t="shared" si="11"/>
        <v>#DIV/0!</v>
      </c>
      <c r="AF66" s="1022" t="str">
        <f t="shared" si="52"/>
        <v/>
      </c>
      <c r="AG66" s="1025"/>
      <c r="AH66" s="1026"/>
      <c r="AI66" s="1027" t="str">
        <f>IF(B66="tc20%",'Income-Rent Tool HTC'!$D$28, IF(B66="tc30%",'Income-Rent Tool HTC'!$D$29,IF(B66="tc40%",'Income-Rent Tool HTC'!$D$30,IF(B66="tc50%",'Income-Rent Tool HTC'!$D$31,IF(B66="tc60%",'Income-Rent Tool HTC'!$D$32,IF(B66="tc65%",'Income-Rent Tool HTC'!#REF!,IF(B66="tc70%",'Income-Rent Tool HTC'!$D$33,IF(B66="tc80%",'Income-Rent Tool HTC'!$D$34,""))))))))</f>
        <v/>
      </c>
      <c r="AJ66" s="1028" t="str">
        <f>IF(D66="30%/30%",'Income-Rent Tool HOME'!$D$29,IF(D66="40%/40%",'Income-Rent Tool HOME'!$D$30,IF(D66="LH/50%",'Income-Rent Tool HOME'!$D$32,IF(D66="LH/50% Match",'Income-Rent Tool HOME'!$D$32,IF(D66="HH/60%",'Income-Rent Tool HOME'!$D$31,IF(D66="HH/60% Match",'Income-Rent Tool HOME'!$D$31,IF(D66="HH/80%",'Income-Rent Tool HOME'!$D$35,IF(D66="HH/80% Match",'Income-Rent Tool HOME'!$D$35,""))))))))</f>
        <v/>
      </c>
      <c r="AK66" s="1028" t="str">
        <f>IF(F66="15%/15%",'Income-Rent Tool NHTF'!$D$29,IF(F66="30%/30%",'Income-Rent Tool NHTF'!$D$30,""))</f>
        <v/>
      </c>
      <c r="AL66" s="1028" t="str">
        <f>IF(J66="mrb20%",'Income-Rent Tool MRB'!$D$28,IF(J66="mrb30%",'Income-Rent Tool MRB'!$D$29,IF(J66="mrb40%",'Income-Rent Tool MRB'!$D$30,IF(J66="mrb50%",'Income-Rent Tool MRB'!$D$31,IF(J66="mrb60%",'Income-Rent Tool MRB'!$D$32,IF(J66="mrb70%",'Income-Rent Tool MRB'!#REF!,IF(J66="mrb80%",'Income-Rent Tool MRB'!$D$33,"")))))))</f>
        <v/>
      </c>
      <c r="AM66" s="1028" t="str">
        <f>IF(H66="30%/30%",'Income-Rent Tool NSP'!$D$29,IF(H66="40%/40%",'Income-Rent Tool NSP'!$D$30,IF(H66="lh/50%",'Income-Rent Tool NSP'!$D$31,IF(H66="hh/60%",'Income-Rent Tool NSP'!$D$32,IF(H66="hh/80%",'Income-Rent Tool NSP'!$D$35,"")))))</f>
        <v/>
      </c>
      <c r="AN66" s="1027" t="str">
        <f>IF(L66="tc20%",'Income-Rent Tool HTC'!$D$28, IF(L66="tc30%",'Income-Rent Tool HTC'!$D$29,IF(L66="tc40%",'Income-Rent Tool HTC'!$D$30,IF(L66="tc50%",'Income-Rent Tool HTC'!$D$31,IF(L66="tc60%",'Income-Rent Tool HTC'!$D$32,IF(L66="tc65%",'Income-Rent Tool HTC'!#REF!,IF(L66="tc70%",'Income-Rent Tool HTC'!$D$33,IF(M66="tc80%",'Income-Rent Tool HTC'!$D$34,""))))))))</f>
        <v/>
      </c>
      <c r="AO66" s="1029"/>
      <c r="AP66" s="1030" t="e">
        <f t="shared" si="12"/>
        <v>#VALUE!</v>
      </c>
      <c r="AQ66" s="1031">
        <f t="shared" si="13"/>
        <v>0</v>
      </c>
      <c r="AR66" s="1030">
        <f t="shared" si="29"/>
        <v>0</v>
      </c>
      <c r="AS66" s="1032">
        <f t="shared" si="14"/>
        <v>0</v>
      </c>
      <c r="AT66" s="1033">
        <f t="shared" si="15"/>
        <v>0</v>
      </c>
      <c r="AU66" s="1033">
        <f t="shared" si="16"/>
        <v>0</v>
      </c>
      <c r="AV66" s="1033">
        <f t="shared" si="17"/>
        <v>0</v>
      </c>
      <c r="AW66" s="1033">
        <f t="shared" si="18"/>
        <v>0</v>
      </c>
      <c r="AX66" s="1033">
        <f t="shared" si="19"/>
        <v>0</v>
      </c>
      <c r="AY66" s="873"/>
      <c r="AZ66" s="1033">
        <f t="shared" si="20"/>
        <v>0</v>
      </c>
      <c r="BA66" s="1034">
        <f t="shared" si="21"/>
        <v>0</v>
      </c>
      <c r="BB66" s="1034">
        <f t="shared" si="44"/>
        <v>0</v>
      </c>
      <c r="BC66" s="1035">
        <f t="shared" si="23"/>
        <v>0</v>
      </c>
      <c r="BD66" s="1033">
        <f t="shared" si="45"/>
        <v>0</v>
      </c>
      <c r="BE66" s="873"/>
      <c r="BF66" s="873"/>
      <c r="BG66" s="1036"/>
      <c r="BH66" s="1037">
        <f t="shared" si="25"/>
        <v>0</v>
      </c>
      <c r="BI66" s="1037">
        <f t="shared" si="26"/>
        <v>0</v>
      </c>
      <c r="BJ66" s="1038"/>
      <c r="BK66" s="1037" t="str">
        <f t="shared" si="46"/>
        <v>NA</v>
      </c>
      <c r="BL66" s="1039">
        <f t="shared" si="47"/>
        <v>0</v>
      </c>
      <c r="BM66" s="1033">
        <f t="shared" si="48"/>
        <v>0</v>
      </c>
      <c r="BN66" s="1040">
        <f t="shared" si="49"/>
        <v>0</v>
      </c>
      <c r="BO66" s="1032">
        <f t="shared" si="50"/>
        <v>0</v>
      </c>
      <c r="CD66" s="210"/>
      <c r="CE66" s="965" t="s">
        <v>145</v>
      </c>
      <c r="CF66" s="210"/>
      <c r="CG66" s="210"/>
      <c r="CH66" s="211"/>
      <c r="CI66" s="1042"/>
      <c r="CJ66" s="967"/>
      <c r="CK66" s="213"/>
      <c r="CL66" s="214"/>
      <c r="CM66" s="215"/>
      <c r="CN66" s="215"/>
      <c r="CO66" s="218" t="s">
        <v>169</v>
      </c>
      <c r="CP66" s="209"/>
      <c r="CQ66" s="979"/>
      <c r="CR66" s="979"/>
    </row>
    <row r="67" spans="1:96" ht="15.75" thickBot="1">
      <c r="A67" s="1220"/>
      <c r="B67" s="1221">
        <f>'Rent Schedule'!A55</f>
        <v>0</v>
      </c>
      <c r="C67" s="1010" t="str">
        <f>IF(OR(B67="MR",B67&lt;=0,B67="EO"),"",VLOOKUP(AI67,'Income-Rent Tool HTC'!$D$28:$J$34,(Q67+2),FALSE))</f>
        <v/>
      </c>
      <c r="D67" s="1009">
        <f>'Rent Schedule'!B55</f>
        <v>0</v>
      </c>
      <c r="E67" s="1010" t="str">
        <f>IF(OR(D67="MR",D67&lt;=0,D67="EO"),"",VLOOKUP(AJ67,'Income-Rent Tool HOME'!$D$28:$J$35,(Q67+2),FALSE))</f>
        <v/>
      </c>
      <c r="F67" s="1009">
        <f>'Rent Schedule'!C55</f>
        <v>0</v>
      </c>
      <c r="G67" s="1010" t="str">
        <f>IF(OR(F67="MR",F67&lt;=0,F67="EO"),"",VLOOKUP(AK67,'Income-Rent Tool NHTF'!$D$28:$K$35,(Q67+2),FALSE))</f>
        <v/>
      </c>
      <c r="H67" s="1009">
        <f>'Rent Schedule'!D55</f>
        <v>0</v>
      </c>
      <c r="I67" s="1010" t="str">
        <f>IF(OR(H67="MR",H67&lt;=0,H67="EO"),"",VLOOKUP(AM67,'Income-Rent Tool NSP'!$D$28:$J$35,(Q67+2),FALSE))</f>
        <v/>
      </c>
      <c r="J67" s="1009">
        <f>'Rent Schedule'!E55</f>
        <v>0</v>
      </c>
      <c r="K67" s="1010" t="str">
        <f>IF(OR(J67="MR",J67&lt;=0,J67="EO"),"",VLOOKUP(AL67,'Income-Rent Tool MRB'!$D$28:$J$33,(Q67+2),FALSE))</f>
        <v/>
      </c>
      <c r="L67" s="1221">
        <f>'Rent Schedule'!F55</f>
        <v>0</v>
      </c>
      <c r="M67" s="1010" t="str">
        <f>IF(OR(L67="MR",L67&lt;=0,L67="EO"),"",VLOOKUP(AI67,'Income-Rent Tool HTC'!$D$28:$J$34,(Q67+2),FALSE))</f>
        <v/>
      </c>
      <c r="N67" s="1268">
        <f>'Exhibit 3 (Rent Schedule)'!G55</f>
        <v>0</v>
      </c>
      <c r="O67" s="1011"/>
      <c r="P67" s="1012">
        <f>'Rent Schedule'!H55</f>
        <v>0</v>
      </c>
      <c r="Q67" s="1012">
        <f>'Rent Schedule'!I55</f>
        <v>0</v>
      </c>
      <c r="R67" s="1012">
        <f>'Rent Schedule'!J55</f>
        <v>0</v>
      </c>
      <c r="S67" s="1282">
        <f>'Rent Schedule'!J59</f>
        <v>0</v>
      </c>
      <c r="T67" s="1013">
        <f t="shared" si="3"/>
        <v>0</v>
      </c>
      <c r="U67" s="1014">
        <f t="shared" si="27"/>
        <v>0</v>
      </c>
      <c r="V67" s="1015">
        <f t="shared" si="51"/>
        <v>0</v>
      </c>
      <c r="W67" s="1016">
        <f t="shared" si="5"/>
        <v>0</v>
      </c>
      <c r="X67" s="1017">
        <f>'Exhibit 3 (Rent Schedule)'!O55</f>
        <v>0</v>
      </c>
      <c r="Y67" s="1041">
        <f t="shared" si="6"/>
        <v>0</v>
      </c>
      <c r="Z67" s="1019" t="str">
        <f t="shared" si="7"/>
        <v/>
      </c>
      <c r="AA67" s="1020" t="str">
        <f t="shared" si="42"/>
        <v/>
      </c>
      <c r="AB67" s="1021" t="str">
        <f t="shared" si="9"/>
        <v/>
      </c>
      <c r="AC67" s="1022" t="str">
        <f t="shared" si="10"/>
        <v/>
      </c>
      <c r="AD67" s="1023"/>
      <c r="AE67" s="1024" t="e">
        <f t="shared" si="11"/>
        <v>#DIV/0!</v>
      </c>
      <c r="AF67" s="1022" t="str">
        <f t="shared" si="52"/>
        <v/>
      </c>
      <c r="AG67" s="1025"/>
      <c r="AH67" s="1026"/>
      <c r="AI67" s="1027" t="str">
        <f>IF(B67="tc20%",'Income-Rent Tool HTC'!$D$28, IF(B67="tc30%",'Income-Rent Tool HTC'!$D$29,IF(B67="tc40%",'Income-Rent Tool HTC'!$D$30,IF(B67="tc50%",'Income-Rent Tool HTC'!$D$31,IF(B67="tc60%",'Income-Rent Tool HTC'!$D$32,IF(B67="tc65%",'Income-Rent Tool HTC'!#REF!,IF(B67="tc70%",'Income-Rent Tool HTC'!$D$33,IF(B67="tc80%",'Income-Rent Tool HTC'!$D$34,""))))))))</f>
        <v/>
      </c>
      <c r="AJ67" s="1028" t="str">
        <f>IF(D67="30%/30%",'Income-Rent Tool HOME'!$D$29,IF(D67="40%/40%",'Income-Rent Tool HOME'!$D$30,IF(D67="LH/50%",'Income-Rent Tool HOME'!$D$32,IF(D67="LH/50% Match",'Income-Rent Tool HOME'!$D$32,IF(D67="HH/60%",'Income-Rent Tool HOME'!$D$31,IF(D67="HH/60% Match",'Income-Rent Tool HOME'!$D$31,IF(D67="HH/80%",'Income-Rent Tool HOME'!$D$35,IF(D67="HH/80% Match",'Income-Rent Tool HOME'!$D$35,""))))))))</f>
        <v/>
      </c>
      <c r="AK67" s="1028" t="str">
        <f>IF(F67="15%/15%",'Income-Rent Tool NHTF'!$D$29,IF(F67="30%/30%",'Income-Rent Tool NHTF'!$D$30,""))</f>
        <v/>
      </c>
      <c r="AL67" s="1028" t="str">
        <f>IF(J67="mrb20%",'Income-Rent Tool MRB'!$D$28,IF(J67="mrb30%",'Income-Rent Tool MRB'!$D$29,IF(J67="mrb40%",'Income-Rent Tool MRB'!$D$30,IF(J67="mrb50%",'Income-Rent Tool MRB'!$D$31,IF(J67="mrb60%",'Income-Rent Tool MRB'!$D$32,IF(J67="mrb70%",'Income-Rent Tool MRB'!#REF!,IF(J67="mrb80%",'Income-Rent Tool MRB'!$D$33,"")))))))</f>
        <v/>
      </c>
      <c r="AM67" s="1028" t="str">
        <f>IF(H67="30%/30%",'Income-Rent Tool NSP'!$D$29,IF(H67="40%/40%",'Income-Rent Tool NSP'!$D$30,IF(H67="lh/50%",'Income-Rent Tool NSP'!$D$31,IF(H67="hh/60%",'Income-Rent Tool NSP'!$D$32,IF(H67="hh/80%",'Income-Rent Tool NSP'!$D$35,"")))))</f>
        <v/>
      </c>
      <c r="AN67" s="1027" t="str">
        <f>IF(L67="tc20%",'Income-Rent Tool HTC'!$D$28, IF(L67="tc30%",'Income-Rent Tool HTC'!$D$29,IF(L67="tc40%",'Income-Rent Tool HTC'!$D$30,IF(L67="tc50%",'Income-Rent Tool HTC'!$D$31,IF(L67="tc60%",'Income-Rent Tool HTC'!$D$32,IF(L67="tc65%",'Income-Rent Tool HTC'!#REF!,IF(L67="tc70%",'Income-Rent Tool HTC'!$D$33,IF(M67="tc80%",'Income-Rent Tool HTC'!$D$34,""))))))))</f>
        <v/>
      </c>
      <c r="AO67" s="1029"/>
      <c r="AP67" s="1030" t="e">
        <f t="shared" si="12"/>
        <v>#VALUE!</v>
      </c>
      <c r="AQ67" s="1031">
        <f t="shared" si="13"/>
        <v>0</v>
      </c>
      <c r="AR67" s="1030">
        <f t="shared" si="29"/>
        <v>0</v>
      </c>
      <c r="AS67" s="1032">
        <f t="shared" si="14"/>
        <v>0</v>
      </c>
      <c r="AT67" s="1033">
        <f t="shared" si="15"/>
        <v>0</v>
      </c>
      <c r="AU67" s="1033">
        <f t="shared" si="16"/>
        <v>0</v>
      </c>
      <c r="AV67" s="1033">
        <f t="shared" si="17"/>
        <v>0</v>
      </c>
      <c r="AW67" s="1033">
        <f t="shared" si="18"/>
        <v>0</v>
      </c>
      <c r="AX67" s="1033">
        <f t="shared" si="19"/>
        <v>0</v>
      </c>
      <c r="AY67" s="873"/>
      <c r="AZ67" s="1033">
        <f t="shared" si="20"/>
        <v>0</v>
      </c>
      <c r="BA67" s="1034">
        <f t="shared" si="21"/>
        <v>0</v>
      </c>
      <c r="BB67" s="1034">
        <f t="shared" si="44"/>
        <v>0</v>
      </c>
      <c r="BC67" s="1035">
        <f t="shared" si="23"/>
        <v>0</v>
      </c>
      <c r="BD67" s="1033">
        <f t="shared" si="45"/>
        <v>0</v>
      </c>
      <c r="BE67" s="873"/>
      <c r="BF67" s="873"/>
      <c r="BG67" s="1036"/>
      <c r="BH67" s="1037">
        <f t="shared" si="25"/>
        <v>0</v>
      </c>
      <c r="BI67" s="1037">
        <f t="shared" si="26"/>
        <v>0</v>
      </c>
      <c r="BJ67" s="1038"/>
      <c r="BK67" s="1037" t="str">
        <f t="shared" si="46"/>
        <v>NA</v>
      </c>
      <c r="BL67" s="1039">
        <f t="shared" si="47"/>
        <v>0</v>
      </c>
      <c r="BM67" s="1033">
        <f t="shared" si="48"/>
        <v>0</v>
      </c>
      <c r="BN67" s="1040">
        <f t="shared" si="49"/>
        <v>0</v>
      </c>
      <c r="BO67" s="1032">
        <f t="shared" si="50"/>
        <v>0</v>
      </c>
      <c r="CD67" s="210"/>
      <c r="CE67" s="965" t="s">
        <v>147</v>
      </c>
      <c r="CF67" s="210"/>
      <c r="CG67" s="210"/>
      <c r="CH67" s="211"/>
      <c r="CI67" s="211"/>
      <c r="CJ67" s="967"/>
      <c r="CK67" s="213"/>
      <c r="CL67" s="214"/>
      <c r="CM67" s="215"/>
      <c r="CN67" s="215"/>
      <c r="CO67" s="218" t="s">
        <v>174</v>
      </c>
      <c r="CP67" s="209"/>
      <c r="CQ67" s="979"/>
      <c r="CR67" s="979"/>
    </row>
    <row r="68" spans="1:96" ht="16.5" thickBot="1">
      <c r="A68" s="1222"/>
      <c r="B68" s="1045" t="s">
        <v>1444</v>
      </c>
      <c r="C68" s="1045"/>
      <c r="D68" s="1045"/>
      <c r="E68" s="1045"/>
      <c r="F68" s="1045"/>
      <c r="G68" s="1045"/>
      <c r="H68" s="1045"/>
      <c r="I68" s="1045"/>
      <c r="J68" s="1045"/>
      <c r="K68" s="1045"/>
      <c r="L68" s="1045"/>
      <c r="M68" s="1045"/>
      <c r="N68" s="1045"/>
      <c r="O68" s="1046"/>
      <c r="P68" s="1047">
        <f>IF(P21="",0,SUM(P21:P67))</f>
        <v>0</v>
      </c>
      <c r="Q68" s="1048"/>
      <c r="R68" s="1049"/>
      <c r="S68" s="1050">
        <f>SUMPRODUCT(P21:P67,S21:S67)</f>
        <v>0</v>
      </c>
      <c r="T68" s="1051"/>
      <c r="U68" s="1052"/>
      <c r="V68" s="1053"/>
      <c r="W68" s="1054" t="e">
        <f>SUMPRODUCT($P$21:$P$67,W21:W67)/$P$68</f>
        <v>#DIV/0!</v>
      </c>
      <c r="X68" s="1055" t="e">
        <f>SUMPRODUCT($P$21:$P$67,X21:X67)/$P$68</f>
        <v>#DIV/0!</v>
      </c>
      <c r="Y68" s="1056">
        <f>SUM(Y21:Y67)</f>
        <v>0</v>
      </c>
      <c r="Z68" s="1057">
        <f>SUM(Z21:Z67)</f>
        <v>0</v>
      </c>
      <c r="AA68" s="1058" t="e">
        <f>IF(P21="",0,Z68/P68)</f>
        <v>#DIV/0!</v>
      </c>
      <c r="AB68" s="1059" t="e">
        <f>SUMPRODUCT($P$21:$P$67,AA21:AA67)/$S$68</f>
        <v>#DIV/0!</v>
      </c>
      <c r="AC68" s="1060" t="e">
        <f>SUMPRODUCT($P$21:$P$67,AC21:AC67)/$P$68</f>
        <v>#DIV/0!</v>
      </c>
      <c r="AD68" s="1061" t="e">
        <f>SUMPRODUCT($P$21:$P$67,AD21:AD67)/$P$68</f>
        <v>#DIV/0!</v>
      </c>
      <c r="AE68" s="1062" t="e">
        <f>SUMPRODUCT($P$21:$P$67,AD21:AD67)/$S$68</f>
        <v>#DIV/0!</v>
      </c>
      <c r="AF68" s="1060" t="e">
        <f>IF(AD68="","",AD68-AA68)</f>
        <v>#DIV/0!</v>
      </c>
      <c r="AG68" s="1025"/>
      <c r="AH68" s="1285"/>
      <c r="AI68" s="1063"/>
      <c r="AJ68" s="1028" t="str">
        <f>IF(D68="30%/30%",'Income-Rent Tool HOME'!$D$29,IF(D68="40%/40%",'Income-Rent Tool HOME'!$D$30,IF(D68="lh/50%",'Income-Rent Tool HOME'!$D$30,IF(D68="lh/Match",'Income-Rent Tool HOME'!$D$31,IF(D68="hh/60%",'Income-Rent Tool HOME'!$D$32,IF(D68="hh/Match",'Income-Rent Tool HOME'!$D$32,IF(D68="hh/80%",'Income-Rent Tool HOME'!$D$35,"")))))))</f>
        <v/>
      </c>
      <c r="AK68" s="1063"/>
      <c r="AL68" s="1063"/>
      <c r="AM68" s="1063"/>
      <c r="AN68" s="1063"/>
      <c r="AO68" s="1063"/>
      <c r="AP68" s="1064" t="e">
        <f>SUMPRODUCT(P21:P67,AP21:AP67)</f>
        <v>#VALUE!</v>
      </c>
      <c r="AQ68" s="1065">
        <f>SUM(AQ21:AQ67)</f>
        <v>0</v>
      </c>
      <c r="AR68" s="1063"/>
      <c r="AS68" s="1066">
        <f t="shared" ref="AS68:AX68" si="53">SUM(AS21:AS67)</f>
        <v>0</v>
      </c>
      <c r="AT68" s="1067">
        <f t="shared" si="53"/>
        <v>0</v>
      </c>
      <c r="AU68" s="1067">
        <f t="shared" si="53"/>
        <v>0</v>
      </c>
      <c r="AV68" s="1067">
        <f t="shared" si="53"/>
        <v>0</v>
      </c>
      <c r="AW68" s="1067">
        <f t="shared" si="53"/>
        <v>0</v>
      </c>
      <c r="AX68" s="1067">
        <f t="shared" si="53"/>
        <v>0</v>
      </c>
      <c r="AY68" s="1068"/>
      <c r="AZ68" s="1067">
        <f>SUM(AZ21:AZ67)</f>
        <v>0</v>
      </c>
      <c r="BA68" s="1069">
        <f>SUM(BA21:BA67)</f>
        <v>0</v>
      </c>
      <c r="BB68" s="1069">
        <f>SUM(BB21:BB67)</f>
        <v>0</v>
      </c>
      <c r="BC68" s="1067">
        <f>SUM(BC21:BC67)</f>
        <v>0</v>
      </c>
      <c r="BD68" s="1069">
        <f>SUM(BD21:BD67)</f>
        <v>0</v>
      </c>
      <c r="BE68" s="1068"/>
      <c r="BF68" s="1068"/>
      <c r="BG68" s="1070"/>
      <c r="BH68" s="1070"/>
      <c r="BI68" s="1070"/>
      <c r="BJ68" s="1070"/>
      <c r="BK68" s="1070"/>
      <c r="BL68" s="1068"/>
      <c r="BM68" s="1068"/>
      <c r="BN68" s="1068"/>
      <c r="BO68" s="1068"/>
      <c r="CD68" s="210"/>
      <c r="CE68" s="965" t="s">
        <v>149</v>
      </c>
      <c r="CF68" s="210"/>
      <c r="CG68" s="210"/>
      <c r="CH68" s="966"/>
      <c r="CI68" s="211"/>
      <c r="CJ68" s="967"/>
      <c r="CK68" s="213"/>
      <c r="CL68" s="214"/>
      <c r="CM68" s="215"/>
      <c r="CN68" s="215"/>
      <c r="CO68" s="218" t="s">
        <v>178</v>
      </c>
      <c r="CP68" s="209"/>
      <c r="CQ68" s="979"/>
      <c r="CR68" s="979"/>
    </row>
    <row r="69" spans="1:96" ht="17.25" thickTop="1" thickBot="1">
      <c r="B69" s="1071"/>
      <c r="C69" s="1071"/>
      <c r="D69" s="1071"/>
      <c r="E69" s="1071"/>
      <c r="F69" s="1071"/>
      <c r="G69" s="1071"/>
      <c r="H69" s="1071"/>
      <c r="I69" s="1071"/>
      <c r="J69" s="1071"/>
      <c r="K69" s="1071"/>
      <c r="L69" s="1071"/>
      <c r="M69" s="1071"/>
      <c r="N69" s="1071"/>
      <c r="O69" s="1071"/>
      <c r="P69" s="1072"/>
      <c r="Q69" s="1072"/>
      <c r="R69" s="1072"/>
      <c r="S69" s="1073"/>
      <c r="T69" s="1074"/>
      <c r="U69" s="1075"/>
      <c r="V69" s="1074"/>
      <c r="W69" s="1076"/>
      <c r="X69" s="1076"/>
      <c r="Y69" s="1073"/>
      <c r="Z69" s="1073"/>
      <c r="AA69" s="1076"/>
      <c r="AB69" s="1076"/>
      <c r="AC69" s="1076"/>
      <c r="AD69" s="1076"/>
      <c r="AE69" s="1076"/>
      <c r="AF69" s="1076"/>
      <c r="AG69" s="1077"/>
      <c r="AH69" s="1078"/>
      <c r="AI69" s="1063"/>
      <c r="AJ69" s="1063"/>
      <c r="AK69" s="1063"/>
      <c r="AL69" s="1063"/>
      <c r="AM69" s="1063"/>
      <c r="AN69" s="1063"/>
      <c r="AO69" s="1063"/>
      <c r="AP69" s="1079"/>
      <c r="AQ69" s="1063"/>
      <c r="AR69" s="1063"/>
      <c r="AS69" s="1063"/>
      <c r="AT69" s="1063"/>
      <c r="AU69" s="1063"/>
      <c r="AV69" s="1063"/>
      <c r="AW69" s="1063"/>
      <c r="AX69" s="1063"/>
      <c r="AY69" s="1068"/>
      <c r="AZ69" s="1068"/>
      <c r="BA69" s="1068"/>
      <c r="BB69" s="1068"/>
      <c r="BC69" s="1068"/>
      <c r="BD69" s="1068"/>
      <c r="BE69" s="1068"/>
      <c r="BF69" s="1068"/>
      <c r="BG69" s="1070"/>
      <c r="BH69" s="1070"/>
      <c r="BI69" s="1070"/>
      <c r="BJ69" s="1070"/>
      <c r="BK69" s="1070"/>
      <c r="BL69" s="1068"/>
      <c r="BM69" s="1068"/>
      <c r="BN69" s="1068"/>
      <c r="BO69" s="1068"/>
      <c r="CD69" s="210"/>
      <c r="CE69" s="965" t="s">
        <v>151</v>
      </c>
      <c r="CF69" s="210"/>
      <c r="CG69" s="210"/>
      <c r="CH69" s="211"/>
      <c r="CI69" s="966"/>
      <c r="CJ69" s="967"/>
      <c r="CK69" s="213"/>
      <c r="CL69" s="214"/>
      <c r="CM69" s="215"/>
      <c r="CN69" s="215"/>
      <c r="CO69" s="218" t="s">
        <v>184</v>
      </c>
      <c r="CP69" s="209"/>
      <c r="CQ69" s="979"/>
      <c r="CR69" s="979"/>
    </row>
    <row r="70" spans="1:96" ht="19.149999999999999" customHeight="1" thickBot="1">
      <c r="B70" s="1044" t="s">
        <v>1445</v>
      </c>
      <c r="C70" s="1045"/>
      <c r="D70" s="1045"/>
      <c r="E70" s="1045"/>
      <c r="F70" s="1045"/>
      <c r="G70" s="1045"/>
      <c r="H70" s="1045"/>
      <c r="I70" s="1045"/>
      <c r="J70" s="1045"/>
      <c r="K70" s="1045"/>
      <c r="L70" s="1045"/>
      <c r="M70" s="1045"/>
      <c r="N70" s="1045"/>
      <c r="O70" s="1045"/>
      <c r="P70" s="1045"/>
      <c r="Q70" s="1045"/>
      <c r="R70" s="1045"/>
      <c r="S70" s="1045"/>
      <c r="T70" s="1045"/>
      <c r="U70" s="1045"/>
      <c r="V70" s="1045"/>
      <c r="W70" s="1045"/>
      <c r="X70" s="1046"/>
      <c r="Y70" s="1080">
        <f>Y68*12</f>
        <v>0</v>
      </c>
      <c r="Z70" s="1081">
        <f>Z68*12</f>
        <v>0</v>
      </c>
      <c r="AA70" s="1082"/>
      <c r="AB70" s="1083"/>
      <c r="AC70" s="1083"/>
      <c r="AD70" s="1083"/>
      <c r="AE70" s="1083"/>
      <c r="AF70" s="1084"/>
      <c r="AG70" s="1085"/>
      <c r="AH70" s="1086"/>
      <c r="AI70" s="1063"/>
      <c r="AJ70" s="1063"/>
      <c r="AK70" s="1063"/>
      <c r="AL70" s="1063"/>
      <c r="AM70" s="1063"/>
      <c r="AN70" s="1063"/>
      <c r="AO70" s="1063"/>
      <c r="AP70" s="1063"/>
      <c r="AQ70" s="1063"/>
      <c r="AR70" s="1063"/>
      <c r="AS70" s="1087">
        <f>+AS68*12</f>
        <v>0</v>
      </c>
      <c r="AT70" s="1088"/>
      <c r="AU70" s="1088"/>
      <c r="AV70" s="1088"/>
      <c r="AW70" s="1088"/>
      <c r="AX70" s="1088"/>
      <c r="AY70" s="1088"/>
      <c r="AZ70" s="1089" t="e">
        <f>AZ68/P68</f>
        <v>#DIV/0!</v>
      </c>
      <c r="BA70" s="1090" t="s">
        <v>1446</v>
      </c>
      <c r="BB70" s="1089" t="e">
        <f>BB68/S68</f>
        <v>#DIV/0!</v>
      </c>
      <c r="BC70" s="1090"/>
      <c r="BD70" s="1090"/>
      <c r="BE70" s="1063"/>
      <c r="BF70" s="1063"/>
      <c r="BG70" s="1063"/>
      <c r="BH70" s="1063"/>
      <c r="BI70" s="1063"/>
      <c r="BJ70" s="1063"/>
      <c r="BK70" s="1063"/>
      <c r="BL70" s="1063"/>
      <c r="BM70" s="1063"/>
      <c r="BN70" s="1063"/>
      <c r="BO70" s="1063"/>
      <c r="CD70" s="210"/>
      <c r="CE70" s="965" t="s">
        <v>153</v>
      </c>
      <c r="CF70" s="210"/>
      <c r="CG70" s="210"/>
      <c r="CH70" s="966"/>
      <c r="CI70" s="211"/>
      <c r="CJ70" s="967"/>
      <c r="CK70" s="213"/>
      <c r="CL70" s="214"/>
      <c r="CM70" s="215"/>
      <c r="CN70" s="215"/>
      <c r="CO70" s="218" t="s">
        <v>186</v>
      </c>
      <c r="CP70" s="209"/>
      <c r="CQ70" s="979"/>
      <c r="CR70" s="979"/>
    </row>
    <row r="71" spans="1:96" ht="15.75" thickTop="1">
      <c r="B71" s="1091"/>
      <c r="C71" s="1091"/>
      <c r="D71" s="1092"/>
      <c r="E71" s="1092"/>
      <c r="F71" s="1092"/>
      <c r="G71" s="1092"/>
      <c r="H71" s="1092"/>
      <c r="I71" s="1092"/>
      <c r="J71" s="1092"/>
      <c r="K71" s="1092"/>
      <c r="L71" s="1092"/>
      <c r="M71" s="1092"/>
      <c r="N71" s="1092"/>
      <c r="O71" s="1092"/>
      <c r="P71" s="1091"/>
      <c r="Q71" s="1091"/>
      <c r="R71" s="1091"/>
      <c r="S71" s="1091"/>
      <c r="T71" s="1091"/>
      <c r="U71" s="1091"/>
      <c r="V71" s="1091"/>
      <c r="W71" s="1092"/>
      <c r="X71" s="1091"/>
      <c r="Y71" s="1091"/>
      <c r="Z71" s="1091"/>
      <c r="AA71" s="1091"/>
      <c r="AB71" s="1091"/>
      <c r="AC71" s="1092"/>
      <c r="AD71" s="1091"/>
      <c r="AE71" s="1091"/>
      <c r="AF71" s="1091"/>
      <c r="AH71" s="1078"/>
      <c r="AI71" s="978"/>
      <c r="AJ71" s="978"/>
      <c r="AK71" s="978"/>
      <c r="AL71" s="978"/>
      <c r="AM71" s="978"/>
      <c r="AN71" s="978"/>
      <c r="AO71" s="978"/>
      <c r="AP71" s="978"/>
      <c r="AQ71" s="978"/>
      <c r="CD71" s="210"/>
      <c r="CE71" s="965" t="s">
        <v>154</v>
      </c>
      <c r="CF71" s="210"/>
      <c r="CG71" s="210"/>
      <c r="CH71" s="211"/>
      <c r="CI71" s="966"/>
      <c r="CJ71" s="967"/>
      <c r="CK71" s="213"/>
      <c r="CL71" s="214"/>
      <c r="CM71" s="215"/>
      <c r="CN71" s="215"/>
      <c r="CO71" s="218" t="s">
        <v>191</v>
      </c>
      <c r="CP71" s="209"/>
      <c r="CQ71" s="979"/>
      <c r="CR71" s="979"/>
    </row>
    <row r="72" spans="1:96" ht="21">
      <c r="B72" s="1091"/>
      <c r="C72" s="1091"/>
      <c r="D72" s="1092"/>
      <c r="E72" s="1092"/>
      <c r="F72" s="1092"/>
      <c r="G72" s="1092"/>
      <c r="H72" s="1092"/>
      <c r="I72" s="1092"/>
      <c r="J72" s="1092"/>
      <c r="K72" s="1092"/>
      <c r="L72" s="1092"/>
      <c r="M72" s="1092"/>
      <c r="N72" s="1092"/>
      <c r="O72" s="1092"/>
      <c r="P72" s="1091"/>
      <c r="Q72" s="1091"/>
      <c r="R72" s="1091"/>
      <c r="S72" s="1091"/>
      <c r="T72" s="1091"/>
      <c r="U72" s="1091"/>
      <c r="V72" s="1091"/>
      <c r="W72" s="1092"/>
      <c r="X72" s="1091"/>
      <c r="Y72" s="1091"/>
      <c r="Z72" s="1091"/>
      <c r="AA72" s="1091"/>
      <c r="AB72" s="1091"/>
      <c r="AC72" s="1092"/>
      <c r="AD72" s="1091"/>
      <c r="AE72" s="1091"/>
      <c r="AF72" s="1091"/>
      <c r="AG72" s="880"/>
      <c r="AH72" s="1078"/>
      <c r="AI72" s="1078"/>
      <c r="AJ72" s="1078"/>
      <c r="AK72" s="1078"/>
      <c r="AL72" s="1078"/>
      <c r="AM72" s="1078"/>
      <c r="AN72" s="1078"/>
      <c r="AO72" s="1078"/>
      <c r="AP72" s="1078"/>
      <c r="AQ72" s="1078"/>
      <c r="AR72" s="1078"/>
      <c r="AS72" s="1078"/>
      <c r="AT72" s="1078"/>
      <c r="AU72" s="1078"/>
      <c r="AV72" s="1078"/>
      <c r="AW72" s="1078"/>
      <c r="AX72" s="1078"/>
      <c r="AY72" s="1078"/>
      <c r="AZ72" s="1078"/>
      <c r="BA72" s="1078"/>
      <c r="BB72" s="1078"/>
      <c r="BC72" s="1078"/>
      <c r="BD72" s="1078"/>
      <c r="BE72" s="1078"/>
      <c r="BF72" s="1078"/>
      <c r="BG72" s="1078"/>
      <c r="BH72" s="1078"/>
      <c r="BI72" s="1078"/>
      <c r="BJ72" s="1078"/>
      <c r="BK72" s="1078"/>
      <c r="BL72" s="1078"/>
      <c r="BM72" s="1078"/>
      <c r="BN72" s="1078"/>
      <c r="BO72" s="1078"/>
      <c r="BP72" s="1078"/>
      <c r="BQ72" s="1078"/>
      <c r="BR72" s="1078"/>
      <c r="CD72" s="210"/>
      <c r="CE72" s="965" t="s">
        <v>156</v>
      </c>
      <c r="CF72" s="210"/>
      <c r="CG72" s="210"/>
      <c r="CH72" s="966"/>
      <c r="CI72" s="211"/>
      <c r="CJ72" s="967"/>
      <c r="CK72" s="213"/>
      <c r="CL72" s="214"/>
      <c r="CM72" s="215"/>
      <c r="CN72" s="215"/>
      <c r="CO72" s="218" t="s">
        <v>199</v>
      </c>
      <c r="CP72" s="209"/>
      <c r="CQ72" s="979"/>
      <c r="CR72" s="979"/>
    </row>
    <row r="73" spans="1:96" ht="16.5" customHeight="1">
      <c r="B73" s="1091"/>
      <c r="C73" s="1091"/>
      <c r="D73" s="1092"/>
      <c r="E73" s="1092"/>
      <c r="F73" s="1092"/>
      <c r="G73" s="1092"/>
      <c r="H73" s="1092"/>
      <c r="I73" s="1092"/>
      <c r="J73" s="1092"/>
      <c r="K73" s="1092"/>
      <c r="L73" s="1092"/>
      <c r="M73" s="1092"/>
      <c r="N73" s="1092"/>
      <c r="O73" s="1092"/>
      <c r="P73" s="1091"/>
      <c r="Q73" s="1091"/>
      <c r="R73" s="1091"/>
      <c r="S73" s="1091"/>
      <c r="T73" s="1091"/>
      <c r="U73" s="1091"/>
      <c r="V73" s="1091"/>
      <c r="W73" s="1092"/>
      <c r="X73" s="1091"/>
      <c r="Y73" s="1091"/>
      <c r="Z73" s="1091"/>
      <c r="AA73" s="1091"/>
      <c r="AB73" s="1091"/>
      <c r="AC73" s="1092"/>
      <c r="AD73" s="1091"/>
      <c r="AE73" s="1091"/>
      <c r="AF73" s="1091"/>
      <c r="AH73" s="1078"/>
      <c r="AI73" s="873"/>
      <c r="AJ73" s="1093"/>
      <c r="AK73" s="1094"/>
      <c r="AL73" s="1095"/>
      <c r="AM73" s="1095"/>
      <c r="AN73" s="1095"/>
      <c r="AO73" s="1095"/>
      <c r="AP73" s="1095"/>
      <c r="AQ73" s="1095"/>
      <c r="AR73" s="1095"/>
      <c r="AS73" s="1095"/>
      <c r="AT73" s="1095"/>
      <c r="AU73" s="1096"/>
      <c r="AV73" s="1096"/>
      <c r="AW73" s="1096"/>
      <c r="AX73" s="1096"/>
      <c r="AY73" s="1096"/>
      <c r="AZ73" s="1096"/>
      <c r="BA73" s="1096"/>
      <c r="BB73" s="1096"/>
      <c r="BC73" s="1096"/>
      <c r="CD73" s="209"/>
      <c r="CE73" s="965" t="s">
        <v>158</v>
      </c>
      <c r="CF73" s="210"/>
      <c r="CG73" s="210"/>
      <c r="CH73" s="1042"/>
      <c r="CI73" s="966"/>
      <c r="CJ73" s="967"/>
      <c r="CK73" s="213"/>
      <c r="CL73" s="214"/>
      <c r="CM73" s="215"/>
      <c r="CN73" s="215"/>
      <c r="CO73" s="218" t="s">
        <v>206</v>
      </c>
      <c r="CP73" s="209"/>
      <c r="CQ73" s="979"/>
      <c r="CR73" s="979"/>
    </row>
    <row r="74" spans="1:96" ht="16.5" customHeight="1">
      <c r="B74" s="1091"/>
      <c r="C74" s="1091"/>
      <c r="D74" s="1092"/>
      <c r="E74" s="1092"/>
      <c r="F74" s="1092"/>
      <c r="G74" s="1092"/>
      <c r="H74" s="1092"/>
      <c r="I74" s="1092"/>
      <c r="J74" s="1092"/>
      <c r="K74" s="1092"/>
      <c r="L74" s="1092"/>
      <c r="M74" s="1092"/>
      <c r="N74" s="1092"/>
      <c r="O74" s="1092"/>
      <c r="P74" s="1091"/>
      <c r="Q74" s="1091"/>
      <c r="R74" s="1091"/>
      <c r="S74" s="1091"/>
      <c r="T74" s="1091"/>
      <c r="U74" s="1091"/>
      <c r="V74" s="1091"/>
      <c r="W74" s="1092"/>
      <c r="X74" s="1091"/>
      <c r="Y74" s="1091"/>
      <c r="Z74" s="1091"/>
      <c r="AA74" s="1091"/>
      <c r="AB74" s="1091"/>
      <c r="AC74" s="1092"/>
      <c r="AD74" s="1091"/>
      <c r="AE74" s="1091"/>
      <c r="AF74" s="1091"/>
      <c r="AH74" s="1078"/>
      <c r="AI74" s="1068"/>
      <c r="AJ74" s="1097"/>
      <c r="AK74" s="1068"/>
      <c r="AL74" s="1063"/>
      <c r="AM74" s="1063"/>
      <c r="AN74" s="1063"/>
      <c r="AO74" s="1063"/>
      <c r="AP74" s="1063"/>
      <c r="AQ74" s="1063"/>
      <c r="AR74" s="1063"/>
      <c r="AS74" s="1063"/>
      <c r="AT74" s="1063"/>
      <c r="AU74" s="1098"/>
      <c r="AV74" s="1098"/>
      <c r="AW74" s="1099"/>
      <c r="AX74" s="1099"/>
      <c r="AY74" s="1099"/>
      <c r="AZ74" s="1099"/>
      <c r="BA74" s="1100"/>
      <c r="BB74" s="1100"/>
      <c r="BC74" s="1100"/>
      <c r="CD74" s="210"/>
      <c r="CE74" s="965" t="s">
        <v>160</v>
      </c>
      <c r="CF74" s="210"/>
      <c r="CG74" s="210"/>
      <c r="CH74" s="211"/>
      <c r="CI74" s="1042"/>
      <c r="CJ74" s="967"/>
      <c r="CK74" s="213"/>
      <c r="CL74" s="214"/>
      <c r="CM74" s="215"/>
      <c r="CN74" s="215"/>
      <c r="CO74" s="218" t="s">
        <v>212</v>
      </c>
      <c r="CP74" s="209"/>
      <c r="CQ74" s="979"/>
      <c r="CR74" s="979"/>
    </row>
    <row r="75" spans="1:96" ht="15.75">
      <c r="B75" s="1091"/>
      <c r="C75" s="1091"/>
      <c r="D75" s="1092"/>
      <c r="E75" s="1092"/>
      <c r="F75" s="1092"/>
      <c r="G75" s="1092"/>
      <c r="H75" s="1092"/>
      <c r="I75" s="1092"/>
      <c r="J75" s="1092"/>
      <c r="K75" s="1092"/>
      <c r="L75" s="1092"/>
      <c r="M75" s="1092"/>
      <c r="N75" s="1092"/>
      <c r="O75" s="1092"/>
      <c r="P75" s="1091"/>
      <c r="Q75" s="1091"/>
      <c r="R75" s="1091"/>
      <c r="S75" s="1091"/>
      <c r="T75" s="1091"/>
      <c r="U75" s="1091"/>
      <c r="V75" s="1091"/>
      <c r="W75" s="1092"/>
      <c r="X75" s="1091"/>
      <c r="Y75" s="1091"/>
      <c r="Z75" s="1091"/>
      <c r="AA75" s="1091"/>
      <c r="AB75" s="1091"/>
      <c r="AC75" s="1092"/>
      <c r="AD75" s="1091"/>
      <c r="AE75" s="1091"/>
      <c r="AF75" s="1091"/>
      <c r="AH75" s="1078"/>
      <c r="AI75" s="873"/>
      <c r="AJ75" s="1093"/>
      <c r="AK75" s="1094"/>
      <c r="AL75" s="1095"/>
      <c r="AM75" s="1095"/>
      <c r="AN75" s="1095"/>
      <c r="AO75" s="1095"/>
      <c r="AP75" s="1095"/>
      <c r="AQ75" s="1095"/>
      <c r="AR75" s="1095"/>
      <c r="AS75" s="1095"/>
      <c r="AT75" s="1095"/>
      <c r="AU75" s="1101"/>
      <c r="AV75" s="1101"/>
      <c r="AW75" s="1077"/>
      <c r="AX75" s="1077"/>
      <c r="AY75" s="1102"/>
      <c r="AZ75" s="1077"/>
      <c r="BA75" s="963"/>
      <c r="BB75" s="1103"/>
      <c r="BC75" s="1104"/>
      <c r="CD75" s="210"/>
      <c r="CE75" s="965" t="s">
        <v>161</v>
      </c>
      <c r="CF75" s="210"/>
      <c r="CG75" s="210"/>
      <c r="CH75" s="966"/>
      <c r="CI75" s="211"/>
      <c r="CJ75" s="967"/>
      <c r="CK75" s="213"/>
      <c r="CL75" s="214"/>
      <c r="CM75" s="215"/>
      <c r="CN75" s="215"/>
      <c r="CO75" s="218" t="s">
        <v>214</v>
      </c>
      <c r="CP75" s="209"/>
      <c r="CQ75" s="979"/>
      <c r="CR75" s="979"/>
    </row>
    <row r="76" spans="1:96">
      <c r="B76" s="1091"/>
      <c r="C76" s="1091"/>
      <c r="D76" s="1092"/>
      <c r="E76" s="1092"/>
      <c r="F76" s="1092"/>
      <c r="G76" s="1092"/>
      <c r="H76" s="1092"/>
      <c r="I76" s="1092"/>
      <c r="J76" s="1092"/>
      <c r="K76" s="1092"/>
      <c r="L76" s="1092"/>
      <c r="M76" s="1092"/>
      <c r="N76" s="1092"/>
      <c r="O76" s="1092"/>
      <c r="P76" s="1091"/>
      <c r="Q76" s="1091"/>
      <c r="R76" s="1091"/>
      <c r="S76" s="1091"/>
      <c r="T76" s="1091"/>
      <c r="U76" s="1091"/>
      <c r="V76" s="1091"/>
      <c r="W76" s="1092"/>
      <c r="X76" s="1091"/>
      <c r="Y76" s="1091"/>
      <c r="Z76" s="1091"/>
      <c r="AA76" s="1091"/>
      <c r="AB76" s="1091"/>
      <c r="AC76" s="1092"/>
      <c r="AD76" s="1091"/>
      <c r="AE76" s="1091"/>
      <c r="AF76" s="1091"/>
      <c r="AH76" s="1078"/>
      <c r="AI76" s="1068"/>
      <c r="AJ76" s="1097"/>
      <c r="AK76" s="1068"/>
      <c r="AL76" s="1063"/>
      <c r="AM76" s="1063"/>
      <c r="AN76" s="1063"/>
      <c r="AO76" s="1063"/>
      <c r="AP76" s="1063"/>
      <c r="AQ76" s="1063"/>
      <c r="AR76" s="1063"/>
      <c r="AS76" s="1063"/>
      <c r="AT76" s="1063"/>
      <c r="AU76" s="1063"/>
      <c r="AV76" s="1063"/>
      <c r="AW76" s="1077"/>
      <c r="AX76" s="1077"/>
      <c r="AY76" s="1102"/>
      <c r="AZ76" s="1077"/>
      <c r="BA76" s="963"/>
      <c r="BB76" s="1103"/>
      <c r="BC76" s="1077"/>
      <c r="CD76" s="210"/>
      <c r="CE76" s="965" t="s">
        <v>163</v>
      </c>
      <c r="CF76" s="210"/>
      <c r="CG76" s="210"/>
      <c r="CH76" s="966"/>
      <c r="CI76" s="211"/>
      <c r="CJ76" s="967"/>
      <c r="CK76" s="213"/>
      <c r="CL76" s="214"/>
      <c r="CM76" s="215"/>
      <c r="CN76" s="215"/>
      <c r="CO76" s="218" t="s">
        <v>218</v>
      </c>
      <c r="CP76" s="209"/>
      <c r="CQ76" s="979"/>
      <c r="CR76" s="979"/>
    </row>
    <row r="77" spans="1:96">
      <c r="B77" s="1091"/>
      <c r="C77" s="1091"/>
      <c r="D77" s="1092"/>
      <c r="E77" s="1092"/>
      <c r="F77" s="1092"/>
      <c r="G77" s="1092"/>
      <c r="H77" s="1092"/>
      <c r="I77" s="1092"/>
      <c r="J77" s="1092"/>
      <c r="K77" s="1092"/>
      <c r="L77" s="1092"/>
      <c r="M77" s="1092"/>
      <c r="N77" s="1092"/>
      <c r="O77" s="1092"/>
      <c r="P77" s="1091"/>
      <c r="Q77" s="1091"/>
      <c r="R77" s="1091"/>
      <c r="S77" s="1091"/>
      <c r="T77" s="1091"/>
      <c r="U77" s="1091"/>
      <c r="V77" s="1091"/>
      <c r="W77" s="1092"/>
      <c r="X77" s="1091"/>
      <c r="Y77" s="1091"/>
      <c r="Z77" s="1091"/>
      <c r="AA77" s="1091"/>
      <c r="AB77" s="1091"/>
      <c r="AC77" s="1092"/>
      <c r="AD77" s="1091"/>
      <c r="AE77" s="1091"/>
      <c r="AF77" s="1091"/>
      <c r="AH77" s="1078"/>
      <c r="AI77" s="873"/>
      <c r="AJ77" s="1093"/>
      <c r="AK77" s="1094"/>
      <c r="AL77" s="1095"/>
      <c r="AM77" s="1095"/>
      <c r="AN77" s="1095"/>
      <c r="AO77" s="1095"/>
      <c r="AP77" s="1095"/>
      <c r="AQ77" s="1095"/>
      <c r="AR77" s="1095"/>
      <c r="AS77" s="1095"/>
      <c r="AT77" s="1095"/>
      <c r="AU77" s="1095"/>
      <c r="AV77" s="1095"/>
      <c r="AW77" s="1077"/>
      <c r="AX77" s="1077"/>
      <c r="AY77" s="1102"/>
      <c r="AZ77" s="1077"/>
      <c r="BA77" s="963"/>
      <c r="BB77" s="1103"/>
      <c r="BC77" s="963"/>
      <c r="CD77" s="210"/>
      <c r="CE77" s="965" t="s">
        <v>165</v>
      </c>
      <c r="CF77" s="210"/>
      <c r="CG77" s="210"/>
      <c r="CH77" s="1042"/>
      <c r="CI77" s="966"/>
      <c r="CJ77" s="967"/>
      <c r="CK77" s="213"/>
      <c r="CL77" s="214"/>
      <c r="CM77" s="215"/>
      <c r="CN77" s="215"/>
      <c r="CO77" s="218" t="s">
        <v>220</v>
      </c>
      <c r="CP77" s="209"/>
      <c r="CQ77" s="979"/>
      <c r="CR77" s="979"/>
    </row>
    <row r="78" spans="1:96">
      <c r="B78" s="1091"/>
      <c r="C78" s="1091"/>
      <c r="D78" s="1092"/>
      <c r="E78" s="1092"/>
      <c r="F78" s="1092"/>
      <c r="G78" s="1092"/>
      <c r="H78" s="1092"/>
      <c r="I78" s="1092"/>
      <c r="J78" s="1092"/>
      <c r="K78" s="1092"/>
      <c r="L78" s="1092"/>
      <c r="M78" s="1092"/>
      <c r="N78" s="1092"/>
      <c r="O78" s="1092"/>
      <c r="P78" s="1091"/>
      <c r="Q78" s="1091"/>
      <c r="R78" s="1091"/>
      <c r="S78" s="1091"/>
      <c r="T78" s="1091"/>
      <c r="U78" s="1091"/>
      <c r="V78" s="1091"/>
      <c r="W78" s="1092"/>
      <c r="X78" s="1091"/>
      <c r="Y78" s="1091"/>
      <c r="Z78" s="1091"/>
      <c r="AA78" s="1091"/>
      <c r="AB78" s="1091"/>
      <c r="AC78" s="1092"/>
      <c r="AD78" s="1091"/>
      <c r="AE78" s="1091"/>
      <c r="AF78" s="1091"/>
      <c r="AH78" s="1078"/>
      <c r="AI78" s="873"/>
      <c r="AJ78" s="1093"/>
      <c r="AK78" s="1094"/>
      <c r="AL78" s="1105"/>
      <c r="AM78" s="1105"/>
      <c r="AN78" s="1105"/>
      <c r="AO78" s="1106"/>
      <c r="AP78" s="1106"/>
      <c r="AQ78" s="1106"/>
      <c r="AR78" s="1106"/>
      <c r="AS78" s="1106"/>
      <c r="AT78" s="1106"/>
      <c r="AU78" s="1106"/>
      <c r="AV78" s="1106"/>
      <c r="AW78" s="1077"/>
      <c r="AX78" s="1107"/>
      <c r="AY78" s="1108"/>
      <c r="AZ78" s="1077"/>
      <c r="BA78" s="1077"/>
      <c r="BB78" s="1109"/>
      <c r="BC78" s="963"/>
      <c r="CD78" s="210"/>
      <c r="CE78" s="965" t="s">
        <v>167</v>
      </c>
      <c r="CF78" s="210"/>
      <c r="CG78" s="210"/>
      <c r="CH78" s="211"/>
      <c r="CI78" s="211"/>
      <c r="CJ78" s="967"/>
      <c r="CK78" s="213"/>
      <c r="CL78" s="214"/>
      <c r="CM78" s="215"/>
      <c r="CN78" s="215"/>
      <c r="CO78" s="218" t="s">
        <v>242</v>
      </c>
      <c r="CP78" s="209"/>
      <c r="CQ78" s="979"/>
      <c r="CR78" s="979"/>
    </row>
    <row r="79" spans="1:96">
      <c r="B79" s="1091"/>
      <c r="C79" s="1091"/>
      <c r="D79" s="1092"/>
      <c r="E79" s="1092"/>
      <c r="F79" s="1092"/>
      <c r="G79" s="1092"/>
      <c r="H79" s="1092"/>
      <c r="I79" s="1092"/>
      <c r="J79" s="1092"/>
      <c r="K79" s="1092"/>
      <c r="L79" s="1092"/>
      <c r="M79" s="1092"/>
      <c r="N79" s="1092"/>
      <c r="O79" s="1092"/>
      <c r="P79" s="1091"/>
      <c r="Q79" s="1091"/>
      <c r="R79" s="1091"/>
      <c r="S79" s="1091"/>
      <c r="T79" s="1091"/>
      <c r="U79" s="1091"/>
      <c r="V79" s="1091"/>
      <c r="W79" s="1092"/>
      <c r="X79" s="1091"/>
      <c r="Y79" s="1091"/>
      <c r="Z79" s="1091"/>
      <c r="AA79" s="1091"/>
      <c r="AB79" s="1091"/>
      <c r="AC79" s="1092"/>
      <c r="AD79" s="1091"/>
      <c r="AE79" s="1091"/>
      <c r="AF79" s="1091"/>
      <c r="AH79" s="1078"/>
      <c r="AI79" s="1110"/>
      <c r="AJ79" s="1111"/>
      <c r="AK79" s="1112"/>
      <c r="AL79" s="1106"/>
      <c r="AM79" s="1106"/>
      <c r="AN79" s="1106"/>
      <c r="AO79" s="1113"/>
      <c r="AP79" s="1113"/>
      <c r="AQ79" s="1113"/>
      <c r="AR79" s="1113"/>
      <c r="AS79" s="1095"/>
      <c r="AT79" s="1095"/>
      <c r="AU79" s="1106"/>
      <c r="AV79" s="1113"/>
      <c r="AW79" s="1077"/>
      <c r="AX79" s="1114"/>
      <c r="AY79" s="1114"/>
      <c r="AZ79" s="1077"/>
      <c r="BA79" s="963"/>
      <c r="BB79" s="1109"/>
      <c r="BC79" s="1077"/>
      <c r="CD79" s="210"/>
      <c r="CE79" s="965" t="s">
        <v>168</v>
      </c>
      <c r="CF79" s="210"/>
      <c r="CG79" s="210"/>
      <c r="CH79" s="211"/>
      <c r="CI79" s="966"/>
      <c r="CJ79" s="967"/>
      <c r="CK79" s="213"/>
      <c r="CL79" s="214"/>
      <c r="CM79" s="215"/>
      <c r="CN79" s="215"/>
      <c r="CO79" s="218" t="s">
        <v>246</v>
      </c>
      <c r="CP79" s="209"/>
      <c r="CQ79" s="979"/>
      <c r="CR79" s="979"/>
    </row>
    <row r="80" spans="1:96" ht="21" customHeight="1">
      <c r="B80" s="1091"/>
      <c r="C80" s="1091"/>
      <c r="D80" s="1092"/>
      <c r="E80" s="1092"/>
      <c r="F80" s="1092"/>
      <c r="G80" s="1092"/>
      <c r="H80" s="1092"/>
      <c r="I80" s="1092"/>
      <c r="J80" s="1092"/>
      <c r="K80" s="1092"/>
      <c r="L80" s="1092"/>
      <c r="M80" s="1092"/>
      <c r="N80" s="1092"/>
      <c r="O80" s="1092"/>
      <c r="P80" s="1091"/>
      <c r="Q80" s="1091"/>
      <c r="R80" s="1091"/>
      <c r="S80" s="1091"/>
      <c r="T80" s="1091"/>
      <c r="U80" s="1091"/>
      <c r="V80" s="1091"/>
      <c r="W80" s="1092"/>
      <c r="X80" s="1091"/>
      <c r="Y80" s="1091"/>
      <c r="Z80" s="1091"/>
      <c r="AA80" s="1091"/>
      <c r="AB80" s="1091"/>
      <c r="AC80" s="1092"/>
      <c r="AD80" s="1091"/>
      <c r="AE80" s="1091"/>
      <c r="AF80" s="1091"/>
      <c r="AH80" s="1078"/>
      <c r="AI80" s="873"/>
      <c r="AJ80" s="1115"/>
      <c r="AK80" s="1094"/>
      <c r="AL80" s="1113"/>
      <c r="AM80" s="1113"/>
      <c r="AN80" s="1113"/>
      <c r="AO80" s="1106"/>
      <c r="AP80" s="1106"/>
      <c r="AQ80" s="1106"/>
      <c r="AR80" s="1106"/>
      <c r="AS80" s="1106"/>
      <c r="AT80" s="1106"/>
      <c r="AU80" s="1106"/>
      <c r="AV80" s="1106"/>
      <c r="AW80" s="1483"/>
      <c r="AX80" s="1483"/>
      <c r="AY80" s="1483"/>
      <c r="AZ80" s="1077"/>
      <c r="BA80" s="963"/>
      <c r="BB80" s="1109"/>
      <c r="BC80" s="1116"/>
      <c r="CD80" s="210"/>
      <c r="CE80" s="965" t="s">
        <v>170</v>
      </c>
      <c r="CF80" s="210"/>
      <c r="CG80" s="210"/>
      <c r="CH80" s="211"/>
      <c r="CI80" s="1042"/>
      <c r="CJ80" s="967"/>
      <c r="CK80" s="213"/>
      <c r="CL80" s="214"/>
      <c r="CM80" s="215"/>
      <c r="CN80" s="215"/>
      <c r="CO80" s="218" t="s">
        <v>256</v>
      </c>
      <c r="CP80" s="209"/>
      <c r="CQ80" s="979"/>
      <c r="CR80" s="979"/>
    </row>
    <row r="81" spans="2:96">
      <c r="B81" s="1091"/>
      <c r="C81" s="1091"/>
      <c r="D81" s="1092"/>
      <c r="E81" s="1092"/>
      <c r="F81" s="1092"/>
      <c r="G81" s="1092"/>
      <c r="H81" s="1092"/>
      <c r="I81" s="1092"/>
      <c r="J81" s="1092"/>
      <c r="K81" s="1092"/>
      <c r="L81" s="1092"/>
      <c r="M81" s="1092"/>
      <c r="N81" s="1092"/>
      <c r="O81" s="1092"/>
      <c r="P81" s="1091"/>
      <c r="Q81" s="1091"/>
      <c r="R81" s="1091"/>
      <c r="S81" s="1091"/>
      <c r="T81" s="1091"/>
      <c r="U81" s="1091"/>
      <c r="V81" s="1091"/>
      <c r="W81" s="1092"/>
      <c r="X81" s="1091"/>
      <c r="Y81" s="1091"/>
      <c r="Z81" s="1091"/>
      <c r="AA81" s="1091"/>
      <c r="AB81" s="1091"/>
      <c r="AC81" s="1092"/>
      <c r="AD81" s="1091"/>
      <c r="AE81" s="1091"/>
      <c r="AF81" s="1091"/>
      <c r="AH81" s="1078"/>
      <c r="AI81" s="1068"/>
      <c r="AJ81" s="1117"/>
      <c r="AK81" s="1118"/>
      <c r="AL81" s="1106"/>
      <c r="AM81" s="1106"/>
      <c r="AN81" s="1106"/>
      <c r="AO81" s="1113"/>
      <c r="AP81" s="1113"/>
      <c r="AQ81" s="1113"/>
      <c r="AR81" s="1113"/>
      <c r="AS81" s="1095"/>
      <c r="AT81" s="1095"/>
      <c r="AU81" s="1106"/>
      <c r="AV81" s="1113"/>
      <c r="AW81" s="1119"/>
      <c r="AX81" s="1119"/>
      <c r="AY81" s="1119"/>
      <c r="AZ81" s="1120"/>
      <c r="BA81" s="1121"/>
      <c r="BB81" s="1121"/>
      <c r="BC81" s="1121"/>
      <c r="CD81" s="210"/>
      <c r="CE81" s="965" t="s">
        <v>171</v>
      </c>
      <c r="CF81" s="210"/>
      <c r="CG81" s="210"/>
      <c r="CH81" s="211"/>
      <c r="CI81" s="211"/>
      <c r="CJ81" s="967"/>
      <c r="CK81" s="213"/>
      <c r="CL81" s="214"/>
      <c r="CM81" s="215"/>
      <c r="CN81" s="215"/>
      <c r="CO81" s="218" t="s">
        <v>259</v>
      </c>
      <c r="CP81" s="209"/>
      <c r="CQ81" s="979"/>
      <c r="CR81" s="979"/>
    </row>
    <row r="82" spans="2:96" ht="16.5" customHeight="1">
      <c r="B82" s="1091"/>
      <c r="C82" s="1091"/>
      <c r="D82" s="1092"/>
      <c r="E82" s="1092"/>
      <c r="F82" s="1092"/>
      <c r="G82" s="1092"/>
      <c r="H82" s="1092"/>
      <c r="I82" s="1092"/>
      <c r="J82" s="1092"/>
      <c r="K82" s="1092"/>
      <c r="L82" s="1092"/>
      <c r="M82" s="1092"/>
      <c r="N82" s="1092"/>
      <c r="O82" s="1092"/>
      <c r="P82" s="1091"/>
      <c r="Q82" s="1091"/>
      <c r="R82" s="1091"/>
      <c r="S82" s="1091"/>
      <c r="T82" s="1091"/>
      <c r="U82" s="1091"/>
      <c r="V82" s="1091"/>
      <c r="W82" s="1092"/>
      <c r="X82" s="1091"/>
      <c r="Y82" s="1091"/>
      <c r="Z82" s="1091"/>
      <c r="AA82" s="1091"/>
      <c r="AB82" s="1091"/>
      <c r="AC82" s="1092"/>
      <c r="AD82" s="1091"/>
      <c r="AE82" s="1091"/>
      <c r="AF82" s="1091"/>
      <c r="AH82" s="1078"/>
      <c r="AI82" s="1122"/>
      <c r="AJ82" s="1123"/>
      <c r="AK82" s="961"/>
      <c r="AL82" s="1106"/>
      <c r="AM82" s="1106"/>
      <c r="AN82" s="1106"/>
      <c r="AO82" s="1106"/>
      <c r="AP82" s="1106"/>
      <c r="AQ82" s="1106"/>
      <c r="AR82" s="1106"/>
      <c r="AS82" s="1106"/>
      <c r="AT82" s="1106"/>
      <c r="AU82" s="1106"/>
      <c r="AV82" s="1106"/>
      <c r="AW82" s="1124"/>
      <c r="AX82" s="1124"/>
      <c r="AY82" s="1124"/>
      <c r="AZ82" s="1125"/>
      <c r="BA82" s="1124"/>
      <c r="BB82" s="1124"/>
      <c r="BC82" s="1124"/>
      <c r="CD82" s="210"/>
      <c r="CE82" s="965" t="s">
        <v>173</v>
      </c>
      <c r="CF82" s="210"/>
      <c r="CG82" s="210"/>
      <c r="CH82" s="211"/>
      <c r="CI82" s="211"/>
      <c r="CJ82" s="967"/>
      <c r="CK82" s="213"/>
      <c r="CL82" s="214"/>
      <c r="CM82" s="215"/>
      <c r="CN82" s="215"/>
      <c r="CO82" s="218" t="s">
        <v>262</v>
      </c>
      <c r="CP82" s="209"/>
      <c r="CQ82" s="979"/>
      <c r="CR82" s="979"/>
    </row>
    <row r="83" spans="2:96" ht="16.5" customHeight="1">
      <c r="B83" s="1091"/>
      <c r="C83" s="1091"/>
      <c r="D83" s="1092"/>
      <c r="E83" s="1092"/>
      <c r="F83" s="1092"/>
      <c r="G83" s="1092"/>
      <c r="H83" s="1092"/>
      <c r="I83" s="1092"/>
      <c r="J83" s="1092"/>
      <c r="K83" s="1092"/>
      <c r="L83" s="1092"/>
      <c r="M83" s="1092"/>
      <c r="N83" s="1092"/>
      <c r="O83" s="1092"/>
      <c r="P83" s="1091"/>
      <c r="Q83" s="1091"/>
      <c r="R83" s="1091"/>
      <c r="S83" s="1091"/>
      <c r="T83" s="1091"/>
      <c r="U83" s="1091"/>
      <c r="V83" s="1091"/>
      <c r="W83" s="1092"/>
      <c r="X83" s="1091"/>
      <c r="Y83" s="1091"/>
      <c r="Z83" s="1091"/>
      <c r="AA83" s="1091"/>
      <c r="AB83" s="1091"/>
      <c r="AC83" s="1092"/>
      <c r="AD83" s="1091"/>
      <c r="AE83" s="1091"/>
      <c r="AF83" s="1091"/>
      <c r="AH83" s="1078"/>
      <c r="AI83" s="1122"/>
      <c r="AJ83" s="1123"/>
      <c r="AK83" s="961"/>
      <c r="AL83" s="1126"/>
      <c r="AM83" s="1126"/>
      <c r="AN83" s="1126"/>
      <c r="AO83" s="1113"/>
      <c r="AP83" s="1113"/>
      <c r="AQ83" s="1113"/>
      <c r="AR83" s="1113"/>
      <c r="AS83" s="1095"/>
      <c r="AT83" s="1095"/>
      <c r="AU83" s="1106"/>
      <c r="AV83" s="1113"/>
      <c r="AW83" s="1125"/>
      <c r="AX83" s="1125"/>
      <c r="AY83" s="1125"/>
      <c r="AZ83" s="1125"/>
      <c r="BA83" s="1125"/>
      <c r="BB83" s="1125"/>
      <c r="BC83" s="1125"/>
      <c r="CD83" s="210"/>
      <c r="CE83" s="965" t="s">
        <v>175</v>
      </c>
      <c r="CF83" s="210"/>
      <c r="CG83" s="210"/>
      <c r="CH83" s="211"/>
      <c r="CI83" s="211"/>
      <c r="CJ83" s="967"/>
      <c r="CK83" s="213"/>
      <c r="CL83" s="214"/>
      <c r="CM83" s="215"/>
      <c r="CN83" s="215"/>
      <c r="CO83" s="218" t="s">
        <v>264</v>
      </c>
      <c r="CP83" s="209"/>
      <c r="CQ83" s="979"/>
      <c r="CR83" s="979"/>
    </row>
    <row r="84" spans="2:96" ht="16.5" customHeight="1">
      <c r="B84" s="1091"/>
      <c r="C84" s="1091"/>
      <c r="D84" s="1092"/>
      <c r="E84" s="1092"/>
      <c r="F84" s="1092"/>
      <c r="G84" s="1092"/>
      <c r="H84" s="1092"/>
      <c r="I84" s="1092"/>
      <c r="J84" s="1092"/>
      <c r="K84" s="1092"/>
      <c r="L84" s="1092"/>
      <c r="M84" s="1092"/>
      <c r="N84" s="1092"/>
      <c r="O84" s="1092"/>
      <c r="P84" s="1091"/>
      <c r="Q84" s="1091"/>
      <c r="R84" s="1091"/>
      <c r="S84" s="1091"/>
      <c r="T84" s="1091"/>
      <c r="U84" s="1091"/>
      <c r="V84" s="1091"/>
      <c r="W84" s="1092"/>
      <c r="X84" s="1091"/>
      <c r="Y84" s="1091"/>
      <c r="Z84" s="1091"/>
      <c r="AA84" s="1091"/>
      <c r="AB84" s="1091"/>
      <c r="AC84" s="1092"/>
      <c r="AD84" s="1091"/>
      <c r="AE84" s="1091"/>
      <c r="AF84" s="1091"/>
      <c r="AH84" s="1078"/>
      <c r="AI84" s="1122"/>
      <c r="AJ84" s="1123"/>
      <c r="AK84" s="961"/>
      <c r="AL84" s="950"/>
      <c r="AM84" s="950"/>
      <c r="AN84" s="950"/>
      <c r="AO84" s="1106"/>
      <c r="AP84" s="1106"/>
      <c r="AQ84" s="1106"/>
      <c r="AR84" s="1106"/>
      <c r="AS84" s="1106"/>
      <c r="AT84" s="1106"/>
      <c r="AU84" s="1106"/>
      <c r="AV84" s="1106"/>
      <c r="AW84" s="1125"/>
      <c r="AX84" s="1127"/>
      <c r="AY84" s="1128"/>
      <c r="AZ84" s="968"/>
      <c r="BA84" s="1127"/>
      <c r="BB84" s="1129"/>
      <c r="BC84" s="1130"/>
      <c r="CD84" s="210"/>
      <c r="CE84" s="965" t="s">
        <v>177</v>
      </c>
      <c r="CF84" s="210"/>
      <c r="CG84" s="210"/>
      <c r="CH84" s="211"/>
      <c r="CI84" s="211"/>
      <c r="CJ84" s="967"/>
      <c r="CK84" s="213"/>
      <c r="CL84" s="214"/>
      <c r="CM84" s="215"/>
      <c r="CN84" s="215"/>
      <c r="CO84" s="218" t="s">
        <v>272</v>
      </c>
      <c r="CP84" s="209"/>
      <c r="CQ84" s="979"/>
      <c r="CR84" s="979"/>
    </row>
    <row r="85" spans="2:96" ht="16.5" customHeight="1">
      <c r="B85" s="1091"/>
      <c r="C85" s="1091"/>
      <c r="D85" s="1092"/>
      <c r="E85" s="1092"/>
      <c r="F85" s="1092"/>
      <c r="G85" s="1092"/>
      <c r="H85" s="1092"/>
      <c r="I85" s="1092"/>
      <c r="J85" s="1092"/>
      <c r="K85" s="1092"/>
      <c r="L85" s="1092"/>
      <c r="M85" s="1092"/>
      <c r="N85" s="1092"/>
      <c r="O85" s="1092"/>
      <c r="P85" s="1091"/>
      <c r="Q85" s="1091"/>
      <c r="R85" s="1091"/>
      <c r="S85" s="1091"/>
      <c r="T85" s="1091"/>
      <c r="U85" s="1091"/>
      <c r="V85" s="1091"/>
      <c r="W85" s="1092"/>
      <c r="X85" s="1091"/>
      <c r="Y85" s="1091"/>
      <c r="Z85" s="1091"/>
      <c r="AA85" s="1091"/>
      <c r="AB85" s="1091"/>
      <c r="AC85" s="1092"/>
      <c r="AD85" s="1091"/>
      <c r="AE85" s="1091"/>
      <c r="AF85" s="1091"/>
      <c r="AH85" s="1078"/>
      <c r="AI85" s="1122"/>
      <c r="AJ85" s="1123"/>
      <c r="AK85" s="961"/>
      <c r="AL85" s="1106"/>
      <c r="AM85" s="1106"/>
      <c r="AN85" s="1106"/>
      <c r="AO85" s="1113"/>
      <c r="AP85" s="1113"/>
      <c r="AQ85" s="1113"/>
      <c r="AR85" s="1113"/>
      <c r="AS85" s="1095"/>
      <c r="AT85" s="1095"/>
      <c r="AU85" s="1106"/>
      <c r="AV85" s="1113"/>
      <c r="AW85" s="1125"/>
      <c r="AX85" s="1127"/>
      <c r="AY85" s="1128"/>
      <c r="AZ85" s="1131"/>
      <c r="BA85" s="1127"/>
      <c r="BB85" s="1129"/>
      <c r="BC85" s="1130"/>
      <c r="CD85" s="210"/>
      <c r="CE85" s="965" t="s">
        <v>179</v>
      </c>
      <c r="CF85" s="210"/>
      <c r="CG85" s="210"/>
      <c r="CH85" s="211"/>
      <c r="CI85" s="211"/>
      <c r="CJ85" s="967"/>
      <c r="CK85" s="213"/>
      <c r="CL85" s="214"/>
      <c r="CM85" s="215"/>
      <c r="CN85" s="215"/>
      <c r="CO85" s="218" t="s">
        <v>279</v>
      </c>
      <c r="CP85" s="210"/>
      <c r="CQ85" s="979"/>
      <c r="CR85" s="979"/>
    </row>
    <row r="86" spans="2:96" ht="16.5" customHeight="1">
      <c r="B86" s="1091"/>
      <c r="C86" s="1091"/>
      <c r="D86" s="1092"/>
      <c r="E86" s="1092"/>
      <c r="F86" s="1092"/>
      <c r="G86" s="1092"/>
      <c r="H86" s="1092"/>
      <c r="I86" s="1092"/>
      <c r="J86" s="1092"/>
      <c r="K86" s="1092"/>
      <c r="L86" s="1092"/>
      <c r="M86" s="1092"/>
      <c r="N86" s="1092"/>
      <c r="O86" s="1092"/>
      <c r="P86" s="1091"/>
      <c r="Q86" s="1091"/>
      <c r="R86" s="1091"/>
      <c r="S86" s="1091"/>
      <c r="T86" s="1091"/>
      <c r="U86" s="1091"/>
      <c r="V86" s="1091"/>
      <c r="W86" s="1092"/>
      <c r="X86" s="1091"/>
      <c r="Y86" s="1091"/>
      <c r="Z86" s="1091"/>
      <c r="AA86" s="1091"/>
      <c r="AB86" s="1091"/>
      <c r="AC86" s="1092"/>
      <c r="AD86" s="1091"/>
      <c r="AE86" s="1091"/>
      <c r="AF86" s="1091"/>
      <c r="AH86" s="1078"/>
      <c r="AI86" s="1122"/>
      <c r="AJ86" s="1123"/>
      <c r="AK86" s="961"/>
      <c r="AL86" s="1106"/>
      <c r="AM86" s="1106"/>
      <c r="AN86" s="1106"/>
      <c r="AO86" s="1106"/>
      <c r="AP86" s="1106"/>
      <c r="AQ86" s="1106"/>
      <c r="AR86" s="1106"/>
      <c r="AS86" s="1106"/>
      <c r="AT86" s="1106"/>
      <c r="AU86" s="1106"/>
      <c r="AV86" s="1106"/>
      <c r="AW86" s="1125"/>
      <c r="AX86" s="1127"/>
      <c r="AY86" s="1128"/>
      <c r="AZ86" s="968"/>
      <c r="BA86" s="1127"/>
      <c r="BB86" s="1129"/>
      <c r="BC86" s="1130"/>
      <c r="CD86" s="210"/>
      <c r="CE86" s="965" t="s">
        <v>181</v>
      </c>
      <c r="CF86" s="210"/>
      <c r="CG86" s="210"/>
      <c r="CH86" s="211"/>
      <c r="CI86" s="211"/>
      <c r="CJ86" s="967"/>
      <c r="CK86" s="213"/>
      <c r="CL86" s="214"/>
      <c r="CM86" s="215"/>
      <c r="CN86" s="215"/>
      <c r="CO86" s="218" t="s">
        <v>281</v>
      </c>
      <c r="CP86" s="210"/>
      <c r="CQ86" s="979"/>
      <c r="CR86" s="979"/>
    </row>
    <row r="87" spans="2:96" ht="16.5" customHeight="1">
      <c r="B87" s="1091"/>
      <c r="C87" s="1091"/>
      <c r="D87" s="1092"/>
      <c r="E87" s="1092"/>
      <c r="F87" s="1092"/>
      <c r="G87" s="1092"/>
      <c r="H87" s="1092"/>
      <c r="I87" s="1092"/>
      <c r="J87" s="1092"/>
      <c r="K87" s="1092"/>
      <c r="L87" s="1092"/>
      <c r="M87" s="1092"/>
      <c r="N87" s="1092"/>
      <c r="O87" s="1092"/>
      <c r="P87" s="1091"/>
      <c r="Q87" s="1091"/>
      <c r="R87" s="1091"/>
      <c r="S87" s="1091"/>
      <c r="T87" s="1091"/>
      <c r="U87" s="1091"/>
      <c r="V87" s="1091"/>
      <c r="W87" s="1092"/>
      <c r="X87" s="1091"/>
      <c r="Y87" s="1091"/>
      <c r="Z87" s="1091"/>
      <c r="AA87" s="1091"/>
      <c r="AB87" s="1091"/>
      <c r="AC87" s="1092"/>
      <c r="AD87" s="1091"/>
      <c r="AE87" s="1091"/>
      <c r="AF87" s="1091"/>
      <c r="AH87" s="1078"/>
      <c r="AI87" s="1122"/>
      <c r="AJ87" s="1123"/>
      <c r="AK87" s="961"/>
      <c r="AL87" s="1106"/>
      <c r="AM87" s="1106"/>
      <c r="AN87" s="1106"/>
      <c r="AO87" s="1113"/>
      <c r="AP87" s="1113"/>
      <c r="AQ87" s="1113"/>
      <c r="AR87" s="1113"/>
      <c r="AS87" s="1095"/>
      <c r="AT87" s="1095"/>
      <c r="AU87" s="1106"/>
      <c r="AV87" s="1113"/>
      <c r="AW87" s="1125"/>
      <c r="AX87" s="1127"/>
      <c r="AY87" s="1128"/>
      <c r="AZ87" s="968"/>
      <c r="BA87" s="1127"/>
      <c r="BB87" s="1129"/>
      <c r="BC87" s="1130"/>
      <c r="CD87" s="210"/>
      <c r="CE87" s="965" t="s">
        <v>183</v>
      </c>
      <c r="CF87" s="210"/>
      <c r="CG87" s="210"/>
      <c r="CH87" s="211"/>
      <c r="CI87" s="211"/>
      <c r="CJ87" s="967"/>
      <c r="CK87" s="213"/>
      <c r="CL87" s="214"/>
      <c r="CM87" s="215"/>
      <c r="CN87" s="215"/>
      <c r="CO87" s="218" t="s">
        <v>283</v>
      </c>
      <c r="CP87" s="209"/>
      <c r="CQ87" s="979"/>
      <c r="CR87" s="979"/>
    </row>
    <row r="88" spans="2:96" ht="16.5" customHeight="1">
      <c r="B88" s="1091"/>
      <c r="C88" s="1091"/>
      <c r="D88" s="1092"/>
      <c r="E88" s="1092"/>
      <c r="F88" s="1092"/>
      <c r="G88" s="1092"/>
      <c r="H88" s="1092"/>
      <c r="I88" s="1092"/>
      <c r="J88" s="1092"/>
      <c r="K88" s="1092"/>
      <c r="L88" s="1092"/>
      <c r="M88" s="1092"/>
      <c r="N88" s="1092"/>
      <c r="O88" s="1092"/>
      <c r="P88" s="1091"/>
      <c r="Q88" s="1091"/>
      <c r="R88" s="1091"/>
      <c r="S88" s="1091"/>
      <c r="T88" s="1091"/>
      <c r="U88" s="1091"/>
      <c r="V88" s="1091"/>
      <c r="W88" s="1092"/>
      <c r="X88" s="1091"/>
      <c r="Y88" s="1091"/>
      <c r="Z88" s="1091"/>
      <c r="AA88" s="1091"/>
      <c r="AB88" s="1091"/>
      <c r="AC88" s="1092"/>
      <c r="AD88" s="1091"/>
      <c r="AE88" s="1091"/>
      <c r="AF88" s="1091"/>
      <c r="AH88" s="1078"/>
      <c r="AI88" s="1122"/>
      <c r="AJ88" s="1123"/>
      <c r="AK88" s="961"/>
      <c r="AL88" s="1106"/>
      <c r="AM88" s="1106"/>
      <c r="AN88" s="1106"/>
      <c r="AO88" s="1106"/>
      <c r="AP88" s="1106"/>
      <c r="AQ88" s="1106"/>
      <c r="AR88" s="1106"/>
      <c r="AS88" s="1106"/>
      <c r="AT88" s="1106"/>
      <c r="AU88" s="1106"/>
      <c r="AV88" s="1106"/>
      <c r="AW88" s="1125"/>
      <c r="AX88" s="1127"/>
      <c r="AY88" s="1128"/>
      <c r="AZ88" s="1131"/>
      <c r="BA88" s="1127"/>
      <c r="BB88" s="1129"/>
      <c r="BC88" s="1130"/>
      <c r="CD88" s="210"/>
      <c r="CE88" s="965" t="s">
        <v>185</v>
      </c>
      <c r="CF88" s="210"/>
      <c r="CG88" s="210"/>
      <c r="CH88" s="211"/>
      <c r="CI88" s="211"/>
      <c r="CJ88" s="967"/>
      <c r="CK88" s="213"/>
      <c r="CL88" s="214"/>
      <c r="CM88" s="215"/>
      <c r="CN88" s="215"/>
      <c r="CO88" s="218" t="s">
        <v>74</v>
      </c>
      <c r="CP88" s="209"/>
      <c r="CQ88" s="979"/>
      <c r="CR88" s="979"/>
    </row>
    <row r="89" spans="2:96" ht="16.5" customHeight="1">
      <c r="B89" s="1091"/>
      <c r="C89" s="1091"/>
      <c r="D89" s="1092"/>
      <c r="E89" s="1092"/>
      <c r="F89" s="1092"/>
      <c r="G89" s="1092"/>
      <c r="H89" s="1092"/>
      <c r="I89" s="1092"/>
      <c r="J89" s="1092"/>
      <c r="K89" s="1092"/>
      <c r="L89" s="1092"/>
      <c r="M89" s="1092"/>
      <c r="N89" s="1092"/>
      <c r="O89" s="1092"/>
      <c r="P89" s="1091"/>
      <c r="Q89" s="1091"/>
      <c r="R89" s="1091"/>
      <c r="S89" s="1091"/>
      <c r="T89" s="1091"/>
      <c r="U89" s="1091"/>
      <c r="V89" s="1091"/>
      <c r="W89" s="1092"/>
      <c r="X89" s="1091"/>
      <c r="Y89" s="1091"/>
      <c r="Z89" s="1091"/>
      <c r="AA89" s="1091"/>
      <c r="AB89" s="1091"/>
      <c r="AC89" s="1092"/>
      <c r="AD89" s="1091"/>
      <c r="AE89" s="1091"/>
      <c r="AF89" s="1091"/>
      <c r="AH89" s="1078"/>
      <c r="AI89" s="1122"/>
      <c r="AJ89" s="1123"/>
      <c r="AK89" s="961"/>
      <c r="AL89" s="1106"/>
      <c r="AM89" s="1106"/>
      <c r="AN89" s="1106"/>
      <c r="AO89" s="1113"/>
      <c r="AP89" s="1113"/>
      <c r="AQ89" s="1113"/>
      <c r="AR89" s="1113"/>
      <c r="AS89" s="1095"/>
      <c r="AT89" s="1095"/>
      <c r="AU89" s="1106"/>
      <c r="AV89" s="1113"/>
      <c r="AW89" s="1125"/>
      <c r="AX89" s="1127"/>
      <c r="AY89" s="1128"/>
      <c r="AZ89" s="1131"/>
      <c r="BA89" s="1127"/>
      <c r="BB89" s="1129"/>
      <c r="BC89" s="1130"/>
      <c r="CD89" s="210"/>
      <c r="CE89" s="965" t="s">
        <v>187</v>
      </c>
      <c r="CF89" s="210"/>
      <c r="CG89" s="210"/>
      <c r="CH89" s="211"/>
      <c r="CI89" s="211"/>
      <c r="CJ89" s="967"/>
      <c r="CK89" s="213"/>
      <c r="CL89" s="214"/>
      <c r="CM89" s="215"/>
      <c r="CN89" s="215"/>
      <c r="CO89" s="218" t="s">
        <v>294</v>
      </c>
      <c r="CP89" s="209"/>
      <c r="CQ89" s="979"/>
      <c r="CR89" s="979"/>
    </row>
    <row r="90" spans="2:96" ht="16.5" customHeight="1">
      <c r="B90" s="1091"/>
      <c r="C90" s="1091"/>
      <c r="D90" s="1092"/>
      <c r="E90" s="1092"/>
      <c r="F90" s="1092"/>
      <c r="G90" s="1092"/>
      <c r="H90" s="1092"/>
      <c r="I90" s="1092"/>
      <c r="J90" s="1092"/>
      <c r="K90" s="1092"/>
      <c r="L90" s="1092"/>
      <c r="M90" s="1092"/>
      <c r="N90" s="1092"/>
      <c r="O90" s="1092"/>
      <c r="P90" s="1091"/>
      <c r="Q90" s="1091"/>
      <c r="R90" s="1091"/>
      <c r="S90" s="1091"/>
      <c r="T90" s="1091"/>
      <c r="U90" s="1091"/>
      <c r="V90" s="1091"/>
      <c r="W90" s="1092"/>
      <c r="X90" s="1091"/>
      <c r="Y90" s="1091"/>
      <c r="Z90" s="1091"/>
      <c r="AA90" s="1091"/>
      <c r="AB90" s="1091"/>
      <c r="AC90" s="1092"/>
      <c r="AD90" s="1091"/>
      <c r="AE90" s="1091"/>
      <c r="AF90" s="1091"/>
      <c r="AH90" s="1078"/>
      <c r="AI90" s="1122"/>
      <c r="AJ90" s="1123"/>
      <c r="AK90" s="961"/>
      <c r="AL90" s="1106"/>
      <c r="AM90" s="1106"/>
      <c r="AN90" s="1106"/>
      <c r="AO90" s="1106"/>
      <c r="AP90" s="1106"/>
      <c r="AQ90" s="1106"/>
      <c r="AR90" s="1106"/>
      <c r="AS90" s="1106"/>
      <c r="AT90" s="1106"/>
      <c r="AU90" s="1106"/>
      <c r="AV90" s="1106"/>
      <c r="AW90" s="1125"/>
      <c r="AX90" s="1127"/>
      <c r="AY90" s="1128"/>
      <c r="AZ90" s="1132"/>
      <c r="BA90" s="1127"/>
      <c r="BB90" s="1129"/>
      <c r="BC90" s="1130"/>
      <c r="CD90" s="210"/>
      <c r="CE90" s="965" t="s">
        <v>188</v>
      </c>
      <c r="CF90" s="210"/>
      <c r="CG90" s="210"/>
      <c r="CH90" s="211"/>
      <c r="CI90" s="211"/>
      <c r="CJ90" s="967"/>
      <c r="CK90" s="213"/>
      <c r="CL90" s="214"/>
      <c r="CM90" s="215"/>
      <c r="CN90" s="215"/>
      <c r="CO90" s="218" t="s">
        <v>298</v>
      </c>
      <c r="CP90" s="209"/>
      <c r="CQ90" s="979"/>
      <c r="CR90" s="979"/>
    </row>
    <row r="91" spans="2:96" ht="16.5" customHeight="1">
      <c r="B91" s="1091"/>
      <c r="C91" s="1091"/>
      <c r="D91" s="1092"/>
      <c r="E91" s="1092"/>
      <c r="F91" s="1092"/>
      <c r="G91" s="1092"/>
      <c r="H91" s="1092"/>
      <c r="I91" s="1092"/>
      <c r="J91" s="1092"/>
      <c r="K91" s="1092"/>
      <c r="L91" s="1092"/>
      <c r="M91" s="1092"/>
      <c r="N91" s="1092"/>
      <c r="O91" s="1092"/>
      <c r="P91" s="1091"/>
      <c r="Q91" s="1091"/>
      <c r="R91" s="1091"/>
      <c r="S91" s="1091"/>
      <c r="T91" s="1091"/>
      <c r="U91" s="1091"/>
      <c r="V91" s="1091"/>
      <c r="W91" s="1092"/>
      <c r="X91" s="1091"/>
      <c r="Y91" s="1091"/>
      <c r="Z91" s="1091"/>
      <c r="AA91" s="1091"/>
      <c r="AB91" s="1091"/>
      <c r="AC91" s="1092"/>
      <c r="AD91" s="1091"/>
      <c r="AE91" s="1091"/>
      <c r="AF91" s="1091"/>
      <c r="AH91" s="1078"/>
      <c r="AI91" s="1122"/>
      <c r="AJ91" s="1123"/>
      <c r="AK91" s="961"/>
      <c r="AL91" s="1106"/>
      <c r="AM91" s="1106"/>
      <c r="AN91" s="1106"/>
      <c r="AO91" s="1113"/>
      <c r="AP91" s="1113"/>
      <c r="AQ91" s="1113"/>
      <c r="AR91" s="1113"/>
      <c r="AS91" s="1095"/>
      <c r="AT91" s="1095"/>
      <c r="AU91" s="1106"/>
      <c r="AV91" s="1113"/>
      <c r="AW91" s="1125"/>
      <c r="AX91" s="1127"/>
      <c r="AY91" s="1128"/>
      <c r="AZ91" s="1133"/>
      <c r="BA91" s="1127"/>
      <c r="BB91" s="1129"/>
      <c r="BC91" s="1130"/>
      <c r="CD91" s="210"/>
      <c r="CE91" s="965" t="s">
        <v>190</v>
      </c>
      <c r="CF91" s="210"/>
      <c r="CG91" s="210"/>
      <c r="CH91" s="211"/>
      <c r="CI91" s="211"/>
      <c r="CJ91" s="1134"/>
      <c r="CK91" s="213"/>
      <c r="CL91" s="214"/>
      <c r="CM91" s="215"/>
      <c r="CN91" s="215"/>
      <c r="CO91" s="218" t="s">
        <v>307</v>
      </c>
      <c r="CP91" s="209"/>
      <c r="CQ91" s="979"/>
      <c r="CR91" s="979"/>
    </row>
    <row r="92" spans="2:96" ht="16.5" customHeight="1">
      <c r="B92" s="1091"/>
      <c r="C92" s="1091"/>
      <c r="D92" s="1092"/>
      <c r="E92" s="1092"/>
      <c r="F92" s="1092"/>
      <c r="G92" s="1092"/>
      <c r="H92" s="1092"/>
      <c r="I92" s="1092"/>
      <c r="J92" s="1092"/>
      <c r="K92" s="1092"/>
      <c r="L92" s="1092"/>
      <c r="M92" s="1092"/>
      <c r="N92" s="1092"/>
      <c r="O92" s="1092"/>
      <c r="P92" s="1091"/>
      <c r="Q92" s="1091"/>
      <c r="R92" s="1091"/>
      <c r="S92" s="1091"/>
      <c r="T92" s="1091"/>
      <c r="U92" s="1091"/>
      <c r="V92" s="1091"/>
      <c r="W92" s="1092"/>
      <c r="X92" s="1091"/>
      <c r="Y92" s="1091"/>
      <c r="Z92" s="1091"/>
      <c r="AA92" s="1091"/>
      <c r="AB92" s="1091"/>
      <c r="AC92" s="1092"/>
      <c r="AD92" s="1091"/>
      <c r="AE92" s="1091"/>
      <c r="AF92" s="1091"/>
      <c r="AH92" s="1078"/>
      <c r="AI92" s="1122"/>
      <c r="AJ92" s="1123"/>
      <c r="AK92" s="961"/>
      <c r="AL92" s="1106"/>
      <c r="AM92" s="1106"/>
      <c r="AN92" s="1106"/>
      <c r="AO92" s="1106"/>
      <c r="AP92" s="1106"/>
      <c r="AQ92" s="1106"/>
      <c r="AR92" s="1106"/>
      <c r="AS92" s="1106"/>
      <c r="AT92" s="1106"/>
      <c r="AU92" s="1106"/>
      <c r="AV92" s="1106"/>
      <c r="AW92" s="1125"/>
      <c r="AX92" s="1127"/>
      <c r="AY92" s="1128"/>
      <c r="AZ92" s="1132"/>
      <c r="BA92" s="1127"/>
      <c r="BB92" s="1129"/>
      <c r="BC92" s="1130"/>
      <c r="CD92" s="210"/>
      <c r="CE92" s="965" t="s">
        <v>192</v>
      </c>
      <c r="CF92" s="210"/>
      <c r="CG92" s="210"/>
      <c r="CH92" s="211"/>
      <c r="CI92" s="211"/>
      <c r="CJ92" s="967"/>
      <c r="CK92" s="213"/>
      <c r="CL92" s="214"/>
      <c r="CM92" s="215"/>
      <c r="CN92" s="215"/>
      <c r="CO92" s="218" t="s">
        <v>309</v>
      </c>
      <c r="CP92" s="209"/>
      <c r="CQ92" s="979"/>
      <c r="CR92" s="979"/>
    </row>
    <row r="93" spans="2:96" ht="16.5" customHeight="1">
      <c r="B93" s="1091"/>
      <c r="C93" s="1091"/>
      <c r="D93" s="1092"/>
      <c r="E93" s="1092"/>
      <c r="F93" s="1092"/>
      <c r="G93" s="1092"/>
      <c r="H93" s="1092"/>
      <c r="I93" s="1092"/>
      <c r="J93" s="1092"/>
      <c r="K93" s="1092"/>
      <c r="L93" s="1092"/>
      <c r="M93" s="1092"/>
      <c r="N93" s="1092"/>
      <c r="O93" s="1092"/>
      <c r="P93" s="1091"/>
      <c r="Q93" s="1091"/>
      <c r="R93" s="1091"/>
      <c r="S93" s="1091"/>
      <c r="T93" s="1091"/>
      <c r="U93" s="1091"/>
      <c r="V93" s="1091"/>
      <c r="W93" s="1092"/>
      <c r="X93" s="1091"/>
      <c r="Y93" s="1091"/>
      <c r="Z93" s="1091"/>
      <c r="AA93" s="1091"/>
      <c r="AB93" s="1091"/>
      <c r="AC93" s="1092"/>
      <c r="AD93" s="1091"/>
      <c r="AE93" s="1091"/>
      <c r="AF93" s="1091"/>
      <c r="AH93" s="1078"/>
      <c r="AI93" s="1122"/>
      <c r="AJ93" s="1123"/>
      <c r="AK93" s="961"/>
      <c r="AL93" s="1106"/>
      <c r="AM93" s="1106"/>
      <c r="AN93" s="1106"/>
      <c r="AO93" s="1113"/>
      <c r="AP93" s="1113"/>
      <c r="AQ93" s="1113"/>
      <c r="AR93" s="1113"/>
      <c r="AS93" s="1095"/>
      <c r="AT93" s="1095"/>
      <c r="AU93" s="1106"/>
      <c r="AV93" s="1113"/>
      <c r="AW93" s="1124"/>
      <c r="AX93" s="1127"/>
      <c r="AY93" s="1128"/>
      <c r="AZ93" s="1133"/>
      <c r="BA93" s="1130"/>
      <c r="BB93" s="1130"/>
      <c r="BC93" s="1130"/>
      <c r="CD93" s="210"/>
      <c r="CE93" s="965" t="s">
        <v>194</v>
      </c>
      <c r="CF93" s="210"/>
      <c r="CG93" s="210"/>
      <c r="CH93" s="211"/>
      <c r="CI93" s="211"/>
      <c r="CJ93" s="967"/>
      <c r="CK93" s="213"/>
      <c r="CL93" s="214"/>
      <c r="CM93" s="215"/>
      <c r="CN93" s="215"/>
      <c r="CO93" s="218" t="s">
        <v>313</v>
      </c>
      <c r="CP93" s="209"/>
      <c r="CQ93" s="979"/>
      <c r="CR93" s="979"/>
    </row>
    <row r="94" spans="2:96" ht="16.5" customHeight="1">
      <c r="B94" s="1091"/>
      <c r="C94" s="1091"/>
      <c r="D94" s="1092"/>
      <c r="E94" s="1092"/>
      <c r="F94" s="1092"/>
      <c r="G94" s="1092"/>
      <c r="H94" s="1092"/>
      <c r="I94" s="1092"/>
      <c r="J94" s="1092"/>
      <c r="K94" s="1092"/>
      <c r="L94" s="1092"/>
      <c r="M94" s="1092"/>
      <c r="N94" s="1092"/>
      <c r="O94" s="1092"/>
      <c r="P94" s="1091"/>
      <c r="Q94" s="1091"/>
      <c r="R94" s="1091"/>
      <c r="S94" s="1091"/>
      <c r="T94" s="1091"/>
      <c r="U94" s="1091"/>
      <c r="V94" s="1091"/>
      <c r="W94" s="1092"/>
      <c r="X94" s="1091"/>
      <c r="Y94" s="1091"/>
      <c r="Z94" s="1091"/>
      <c r="AA94" s="1091"/>
      <c r="AB94" s="1091"/>
      <c r="AC94" s="1092"/>
      <c r="AD94" s="1091"/>
      <c r="AE94" s="1091"/>
      <c r="AF94" s="1091"/>
      <c r="AH94" s="1078"/>
      <c r="AI94" s="1122"/>
      <c r="AJ94" s="1123"/>
      <c r="AK94" s="961"/>
      <c r="AL94" s="1106"/>
      <c r="AM94" s="1106"/>
      <c r="AN94" s="1106"/>
      <c r="AO94" s="1106"/>
      <c r="AP94" s="1106"/>
      <c r="AQ94" s="1106"/>
      <c r="AR94" s="1106"/>
      <c r="AS94" s="1106"/>
      <c r="AT94" s="1106"/>
      <c r="AU94" s="1106"/>
      <c r="AV94" s="1106"/>
      <c r="AW94" s="1124"/>
      <c r="AX94" s="1127"/>
      <c r="AY94" s="1128"/>
      <c r="AZ94" s="1135"/>
      <c r="BA94" s="1136"/>
      <c r="BB94" s="968"/>
      <c r="BC94" s="1137"/>
      <c r="CD94" s="210"/>
      <c r="CE94" s="965" t="s">
        <v>196</v>
      </c>
      <c r="CF94" s="210"/>
      <c r="CG94" s="210"/>
      <c r="CH94" s="211"/>
      <c r="CI94" s="211"/>
      <c r="CJ94" s="967"/>
      <c r="CK94" s="213"/>
      <c r="CL94" s="214"/>
      <c r="CM94" s="215"/>
      <c r="CN94" s="215"/>
      <c r="CO94" s="218" t="s">
        <v>320</v>
      </c>
      <c r="CP94" s="209"/>
      <c r="CQ94" s="979"/>
      <c r="CR94" s="979"/>
    </row>
    <row r="95" spans="2:96" ht="16.5" customHeight="1">
      <c r="B95" s="1091"/>
      <c r="C95" s="1091"/>
      <c r="D95" s="1092"/>
      <c r="E95" s="1092"/>
      <c r="F95" s="1092"/>
      <c r="G95" s="1092"/>
      <c r="H95" s="1092"/>
      <c r="I95" s="1092"/>
      <c r="J95" s="1092"/>
      <c r="K95" s="1092"/>
      <c r="L95" s="1092"/>
      <c r="M95" s="1092"/>
      <c r="N95" s="1092"/>
      <c r="O95" s="1092"/>
      <c r="P95" s="1091"/>
      <c r="Q95" s="1091"/>
      <c r="R95" s="1091"/>
      <c r="S95" s="1091"/>
      <c r="T95" s="1091"/>
      <c r="U95" s="1091"/>
      <c r="V95" s="1091"/>
      <c r="W95" s="1092"/>
      <c r="X95" s="1091"/>
      <c r="Y95" s="1091"/>
      <c r="Z95" s="1091"/>
      <c r="AA95" s="1091"/>
      <c r="AB95" s="1091"/>
      <c r="AC95" s="1092"/>
      <c r="AD95" s="1091"/>
      <c r="AE95" s="1091"/>
      <c r="AF95" s="1091"/>
      <c r="AH95" s="1078"/>
      <c r="AI95" s="1122"/>
      <c r="AJ95" s="1123"/>
      <c r="AK95" s="961"/>
      <c r="AL95" s="1106"/>
      <c r="AM95" s="1106"/>
      <c r="AN95" s="1106"/>
      <c r="AO95" s="1113"/>
      <c r="AP95" s="1113"/>
      <c r="AQ95" s="1113"/>
      <c r="AR95" s="1113"/>
      <c r="AS95" s="1095"/>
      <c r="AT95" s="1095"/>
      <c r="AU95" s="1106"/>
      <c r="AV95" s="1113"/>
      <c r="AW95" s="1125"/>
      <c r="AX95" s="1125"/>
      <c r="AY95" s="1127"/>
      <c r="AZ95" s="1138"/>
      <c r="BA95" s="1138"/>
      <c r="BB95" s="1125"/>
      <c r="BC95" s="1139"/>
      <c r="CD95" s="210"/>
      <c r="CE95" s="965" t="s">
        <v>198</v>
      </c>
      <c r="CF95" s="210"/>
      <c r="CG95" s="210"/>
      <c r="CH95" s="211"/>
      <c r="CI95" s="211"/>
      <c r="CJ95" s="967"/>
      <c r="CK95" s="213"/>
      <c r="CL95" s="214"/>
      <c r="CM95" s="215"/>
      <c r="CN95" s="215"/>
      <c r="CO95" s="218" t="s">
        <v>325</v>
      </c>
      <c r="CP95" s="209"/>
      <c r="CQ95" s="979"/>
      <c r="CR95" s="979"/>
    </row>
    <row r="96" spans="2:96" ht="16.5" customHeight="1">
      <c r="B96" s="1091"/>
      <c r="C96" s="1091"/>
      <c r="D96" s="1092"/>
      <c r="E96" s="1092"/>
      <c r="F96" s="1092"/>
      <c r="G96" s="1092"/>
      <c r="H96" s="1092"/>
      <c r="I96" s="1092"/>
      <c r="J96" s="1092"/>
      <c r="K96" s="1092"/>
      <c r="L96" s="1092"/>
      <c r="M96" s="1092"/>
      <c r="N96" s="1092"/>
      <c r="O96" s="1092"/>
      <c r="P96" s="1091"/>
      <c r="Q96" s="1091"/>
      <c r="R96" s="1091"/>
      <c r="S96" s="1091"/>
      <c r="T96" s="1091"/>
      <c r="U96" s="1091"/>
      <c r="V96" s="1091"/>
      <c r="W96" s="1092"/>
      <c r="X96" s="1091"/>
      <c r="Y96" s="1091"/>
      <c r="Z96" s="1091"/>
      <c r="AA96" s="1091"/>
      <c r="AB96" s="1091"/>
      <c r="AC96" s="1092"/>
      <c r="AD96" s="1091"/>
      <c r="AE96" s="1091"/>
      <c r="AF96" s="1091"/>
      <c r="AH96" s="1078"/>
      <c r="AI96" s="1122"/>
      <c r="AJ96" s="1123"/>
      <c r="AK96" s="961"/>
      <c r="AL96" s="1091"/>
      <c r="AM96" s="1091"/>
      <c r="AN96" s="1091"/>
      <c r="AO96" s="1106"/>
      <c r="AP96" s="1106"/>
      <c r="AQ96" s="1106"/>
      <c r="AR96" s="1106"/>
      <c r="AS96" s="1106"/>
      <c r="AT96" s="1106"/>
      <c r="AU96" s="1106"/>
      <c r="AV96" s="1106"/>
      <c r="AW96" s="1125"/>
      <c r="AX96" s="1125"/>
      <c r="AY96" s="1127"/>
      <c r="AZ96" s="1125"/>
      <c r="BA96" s="1125"/>
      <c r="BB96" s="1125"/>
      <c r="BC96" s="1140"/>
      <c r="CD96" s="210"/>
      <c r="CE96" s="965" t="s">
        <v>200</v>
      </c>
      <c r="CF96" s="210"/>
      <c r="CG96" s="210"/>
      <c r="CH96" s="211"/>
      <c r="CI96" s="211"/>
      <c r="CJ96" s="967"/>
      <c r="CK96" s="213"/>
      <c r="CL96" s="214"/>
      <c r="CM96" s="215"/>
      <c r="CN96" s="215"/>
      <c r="CO96" s="218" t="s">
        <v>329</v>
      </c>
      <c r="CP96" s="209"/>
      <c r="CQ96" s="979"/>
      <c r="CR96" s="979"/>
    </row>
    <row r="97" spans="2:96" ht="16.5" customHeight="1">
      <c r="B97" s="1091"/>
      <c r="C97" s="1091"/>
      <c r="D97" s="1092"/>
      <c r="E97" s="1092"/>
      <c r="F97" s="1092"/>
      <c r="G97" s="1092"/>
      <c r="H97" s="1092"/>
      <c r="I97" s="1092"/>
      <c r="J97" s="1092"/>
      <c r="K97" s="1092"/>
      <c r="L97" s="1092"/>
      <c r="M97" s="1092"/>
      <c r="N97" s="1092"/>
      <c r="O97" s="1092"/>
      <c r="P97" s="1091"/>
      <c r="Q97" s="1091"/>
      <c r="R97" s="1091"/>
      <c r="S97" s="1091"/>
      <c r="T97" s="1091"/>
      <c r="U97" s="1091"/>
      <c r="V97" s="1091"/>
      <c r="W97" s="1092"/>
      <c r="X97" s="1091"/>
      <c r="Y97" s="1091"/>
      <c r="Z97" s="1091"/>
      <c r="AA97" s="1091"/>
      <c r="AB97" s="1091"/>
      <c r="AC97" s="1092"/>
      <c r="AD97" s="1091"/>
      <c r="AE97" s="1091"/>
      <c r="AF97" s="1091"/>
      <c r="AH97" s="1078"/>
      <c r="AI97" s="1122"/>
      <c r="AJ97" s="1123"/>
      <c r="AK97" s="961"/>
      <c r="AL97" s="1095"/>
      <c r="AM97" s="1095"/>
      <c r="AN97" s="1095"/>
      <c r="AO97" s="1113"/>
      <c r="AP97" s="1113"/>
      <c r="AQ97" s="1113"/>
      <c r="AR97" s="1113"/>
      <c r="AS97" s="1095"/>
      <c r="AT97" s="1095"/>
      <c r="AU97" s="1106"/>
      <c r="AV97" s="1113"/>
      <c r="AW97" s="1125"/>
      <c r="AX97" s="1125"/>
      <c r="AY97" s="1136"/>
      <c r="AZ97" s="1125"/>
      <c r="BA97" s="1125"/>
      <c r="BB97" s="1125"/>
      <c r="BC97" s="1125"/>
      <c r="CD97" s="210"/>
      <c r="CE97" s="965" t="s">
        <v>201</v>
      </c>
      <c r="CF97" s="210"/>
      <c r="CG97" s="210"/>
      <c r="CH97" s="211"/>
      <c r="CI97" s="211"/>
      <c r="CJ97" s="967"/>
      <c r="CK97" s="213"/>
      <c r="CL97" s="214"/>
      <c r="CM97" s="215"/>
      <c r="CN97" s="215"/>
      <c r="CO97" s="218" t="s">
        <v>331</v>
      </c>
      <c r="CP97" s="209"/>
      <c r="CQ97" s="979"/>
      <c r="CR97" s="979"/>
    </row>
    <row r="98" spans="2:96">
      <c r="B98" s="1091"/>
      <c r="C98" s="1091"/>
      <c r="D98" s="1092"/>
      <c r="E98" s="1092"/>
      <c r="F98" s="1092"/>
      <c r="G98" s="1092"/>
      <c r="H98" s="1092"/>
      <c r="I98" s="1092"/>
      <c r="J98" s="1092"/>
      <c r="K98" s="1092"/>
      <c r="L98" s="1092"/>
      <c r="M98" s="1092"/>
      <c r="N98" s="1092"/>
      <c r="O98" s="1092"/>
      <c r="P98" s="1091"/>
      <c r="Q98" s="1091"/>
      <c r="R98" s="1091"/>
      <c r="S98" s="1091"/>
      <c r="T98" s="1091"/>
      <c r="U98" s="1091"/>
      <c r="V98" s="1091"/>
      <c r="W98" s="1092"/>
      <c r="X98" s="1091"/>
      <c r="Y98" s="1091"/>
      <c r="Z98" s="1091"/>
      <c r="AA98" s="1091"/>
      <c r="AB98" s="1091"/>
      <c r="AC98" s="1092"/>
      <c r="AD98" s="1091"/>
      <c r="AE98" s="1091"/>
      <c r="AF98" s="1091"/>
      <c r="AH98" s="1078"/>
      <c r="AI98" s="1122"/>
      <c r="AJ98" s="1123"/>
      <c r="AK98" s="961"/>
      <c r="AL98" s="1095"/>
      <c r="AM98" s="1095"/>
      <c r="AN98" s="1095"/>
      <c r="AO98" s="1141"/>
      <c r="AP98" s="1141"/>
      <c r="AQ98" s="1141"/>
      <c r="AR98" s="1141"/>
      <c r="AS98" s="1106"/>
      <c r="AT98" s="1106"/>
      <c r="AU98" s="1142"/>
      <c r="AV98" s="1143"/>
      <c r="AW98" s="1125"/>
      <c r="AX98" s="1125"/>
      <c r="AY98" s="1127"/>
      <c r="AZ98" s="1125"/>
      <c r="BA98" s="1125"/>
      <c r="BB98" s="1125"/>
      <c r="BC98" s="1125"/>
      <c r="CD98" s="210"/>
      <c r="CE98" s="965" t="s">
        <v>203</v>
      </c>
      <c r="CF98" s="210"/>
      <c r="CG98" s="210"/>
      <c r="CH98" s="211"/>
      <c r="CI98" s="211"/>
      <c r="CJ98" s="967"/>
      <c r="CK98" s="213"/>
      <c r="CL98" s="214"/>
      <c r="CM98" s="215"/>
      <c r="CN98" s="215"/>
      <c r="CO98" s="218" t="s">
        <v>335</v>
      </c>
      <c r="CP98" s="209"/>
      <c r="CQ98" s="979"/>
      <c r="CR98" s="979"/>
    </row>
    <row r="99" spans="2:96">
      <c r="B99" s="1091"/>
      <c r="C99" s="1091"/>
      <c r="D99" s="1092"/>
      <c r="E99" s="1092"/>
      <c r="F99" s="1092"/>
      <c r="G99" s="1092"/>
      <c r="H99" s="1092"/>
      <c r="I99" s="1092"/>
      <c r="J99" s="1092"/>
      <c r="K99" s="1092"/>
      <c r="L99" s="1092"/>
      <c r="M99" s="1092"/>
      <c r="N99" s="1092"/>
      <c r="O99" s="1092"/>
      <c r="P99" s="1091"/>
      <c r="Q99" s="1091"/>
      <c r="R99" s="1091"/>
      <c r="S99" s="1091"/>
      <c r="T99" s="1091"/>
      <c r="U99" s="1091"/>
      <c r="V99" s="1091"/>
      <c r="W99" s="1092"/>
      <c r="X99" s="1091"/>
      <c r="Y99" s="1091"/>
      <c r="Z99" s="1091"/>
      <c r="AA99" s="1091"/>
      <c r="AB99" s="1091"/>
      <c r="AC99" s="1092"/>
      <c r="AD99" s="1091"/>
      <c r="AE99" s="1091"/>
      <c r="AF99" s="1091"/>
      <c r="AH99" s="1078"/>
      <c r="AI99" s="1122"/>
      <c r="AJ99" s="1123"/>
      <c r="AK99" s="961"/>
      <c r="AL99" s="1095"/>
      <c r="AM99" s="1095"/>
      <c r="AN99" s="1095"/>
      <c r="AO99" s="1141"/>
      <c r="AP99" s="1141"/>
      <c r="AQ99" s="1141"/>
      <c r="AR99" s="1141"/>
      <c r="AS99" s="1141"/>
      <c r="AT99" s="1141"/>
      <c r="AU99" s="1141"/>
      <c r="AV99" s="1144"/>
      <c r="AW99" s="1125"/>
      <c r="AX99" s="1125"/>
      <c r="AY99" s="1127"/>
      <c r="AZ99" s="1125"/>
      <c r="BA99" s="1125"/>
      <c r="BB99" s="1125"/>
      <c r="BC99" s="1125"/>
      <c r="CD99" s="210"/>
      <c r="CE99" s="965" t="s">
        <v>205</v>
      </c>
      <c r="CF99" s="210"/>
      <c r="CG99" s="210"/>
      <c r="CH99" s="211"/>
      <c r="CI99" s="211"/>
      <c r="CJ99" s="967"/>
      <c r="CK99" s="213"/>
      <c r="CL99" s="214"/>
      <c r="CM99" s="215"/>
      <c r="CN99" s="215"/>
      <c r="CO99" s="218" t="s">
        <v>338</v>
      </c>
      <c r="CP99" s="209"/>
      <c r="CQ99" s="979"/>
      <c r="CR99" s="979"/>
    </row>
    <row r="100" spans="2:96">
      <c r="B100" s="1091"/>
      <c r="C100" s="1091"/>
      <c r="D100" s="1092"/>
      <c r="E100" s="1092"/>
      <c r="F100" s="1092"/>
      <c r="G100" s="1092"/>
      <c r="H100" s="1092"/>
      <c r="I100" s="1092"/>
      <c r="J100" s="1092"/>
      <c r="K100" s="1092"/>
      <c r="L100" s="1092"/>
      <c r="M100" s="1092"/>
      <c r="N100" s="1092"/>
      <c r="O100" s="1092"/>
      <c r="P100" s="1091"/>
      <c r="Q100" s="1091"/>
      <c r="R100" s="1091"/>
      <c r="S100" s="1091"/>
      <c r="T100" s="1091"/>
      <c r="U100" s="1091"/>
      <c r="V100" s="1091"/>
      <c r="W100" s="1092"/>
      <c r="X100" s="1091"/>
      <c r="Y100" s="1091"/>
      <c r="Z100" s="1091"/>
      <c r="AA100" s="1091"/>
      <c r="AB100" s="1091"/>
      <c r="AC100" s="1092"/>
      <c r="AD100" s="1091"/>
      <c r="AE100" s="1091"/>
      <c r="AF100" s="1091"/>
      <c r="AH100" s="1078"/>
      <c r="AI100" s="1122"/>
      <c r="AJ100" s="1123"/>
      <c r="AK100" s="961"/>
      <c r="AL100" s="1095"/>
      <c r="AM100" s="1095"/>
      <c r="AN100" s="1095"/>
      <c r="AO100" s="1095"/>
      <c r="AP100" s="1095"/>
      <c r="AQ100" s="1095"/>
      <c r="AR100" s="1095"/>
      <c r="AS100" s="1095"/>
      <c r="AT100" s="1095"/>
      <c r="AU100" s="1095"/>
      <c r="AV100" s="1145"/>
      <c r="AW100" s="1095"/>
      <c r="AX100" s="1095"/>
      <c r="AY100" s="1146"/>
      <c r="AZ100" s="1095"/>
      <c r="BA100" s="1095"/>
      <c r="BB100" s="1095"/>
      <c r="BC100" s="1095"/>
      <c r="CD100" s="210"/>
      <c r="CE100" s="965" t="s">
        <v>207</v>
      </c>
      <c r="CF100" s="210"/>
      <c r="CG100" s="210"/>
      <c r="CH100" s="211"/>
      <c r="CI100" s="211"/>
      <c r="CJ100" s="967"/>
      <c r="CK100" s="213"/>
      <c r="CL100" s="214"/>
      <c r="CM100" s="215"/>
      <c r="CN100" s="215"/>
      <c r="CO100" s="218" t="s">
        <v>340</v>
      </c>
      <c r="CP100" s="209"/>
      <c r="CQ100" s="979"/>
      <c r="CR100" s="979"/>
    </row>
    <row r="101" spans="2:96">
      <c r="B101" s="1091"/>
      <c r="C101" s="1091"/>
      <c r="D101" s="1092"/>
      <c r="E101" s="1092"/>
      <c r="F101" s="1092"/>
      <c r="G101" s="1092"/>
      <c r="H101" s="1092"/>
      <c r="I101" s="1092"/>
      <c r="J101" s="1092"/>
      <c r="K101" s="1092"/>
      <c r="L101" s="1092"/>
      <c r="M101" s="1092"/>
      <c r="N101" s="1092"/>
      <c r="O101" s="1092"/>
      <c r="P101" s="1091"/>
      <c r="Q101" s="1091"/>
      <c r="R101" s="1091"/>
      <c r="S101" s="1091"/>
      <c r="T101" s="1091"/>
      <c r="U101" s="1091"/>
      <c r="V101" s="1091"/>
      <c r="W101" s="1092"/>
      <c r="X101" s="1091"/>
      <c r="Y101" s="1091"/>
      <c r="Z101" s="1091"/>
      <c r="AA101" s="1091"/>
      <c r="AB101" s="1091"/>
      <c r="AC101" s="1092"/>
      <c r="AD101" s="1091"/>
      <c r="AE101" s="1091"/>
      <c r="AF101" s="1091"/>
      <c r="AH101" s="1078"/>
      <c r="AI101" s="1122"/>
      <c r="AJ101" s="1123"/>
      <c r="AK101" s="961"/>
      <c r="AL101" s="1147"/>
      <c r="AM101" s="1147"/>
      <c r="AN101" s="1147"/>
      <c r="AO101" s="1095"/>
      <c r="AP101" s="1095"/>
      <c r="AQ101" s="1095"/>
      <c r="AR101" s="1095"/>
      <c r="AS101" s="1095"/>
      <c r="AT101" s="1095"/>
      <c r="AU101" s="1095"/>
      <c r="AV101" s="1145"/>
      <c r="AW101" s="1095"/>
      <c r="AX101" s="1095"/>
      <c r="AY101" s="1146"/>
      <c r="AZ101" s="1095"/>
      <c r="BA101" s="1095"/>
      <c r="BB101" s="1095"/>
      <c r="BC101" s="1095"/>
      <c r="CD101" s="210"/>
      <c r="CE101" s="965" t="s">
        <v>208</v>
      </c>
      <c r="CF101" s="210"/>
      <c r="CG101" s="210"/>
      <c r="CH101" s="211"/>
      <c r="CI101" s="211"/>
      <c r="CJ101" s="967"/>
      <c r="CK101" s="213"/>
      <c r="CL101" s="214"/>
      <c r="CM101" s="215"/>
      <c r="CN101" s="215"/>
      <c r="CO101" s="218" t="s">
        <v>343</v>
      </c>
      <c r="CP101" s="210"/>
      <c r="CQ101" s="979"/>
      <c r="CR101" s="979"/>
    </row>
    <row r="102" spans="2:96">
      <c r="B102" s="1091"/>
      <c r="C102" s="1091"/>
      <c r="D102" s="1092"/>
      <c r="E102" s="1092"/>
      <c r="F102" s="1092"/>
      <c r="G102" s="1092"/>
      <c r="H102" s="1092"/>
      <c r="I102" s="1092"/>
      <c r="J102" s="1092"/>
      <c r="K102" s="1092"/>
      <c r="L102" s="1092"/>
      <c r="M102" s="1092"/>
      <c r="N102" s="1092"/>
      <c r="O102" s="1092"/>
      <c r="P102" s="1091"/>
      <c r="Q102" s="1091"/>
      <c r="R102" s="1091"/>
      <c r="S102" s="1091"/>
      <c r="T102" s="1091"/>
      <c r="U102" s="1091"/>
      <c r="V102" s="1091"/>
      <c r="W102" s="1092"/>
      <c r="X102" s="1091"/>
      <c r="Y102" s="1091"/>
      <c r="Z102" s="1091"/>
      <c r="AA102" s="1091"/>
      <c r="AB102" s="1091"/>
      <c r="AC102" s="1092"/>
      <c r="AD102" s="1091"/>
      <c r="AE102" s="1091"/>
      <c r="AF102" s="1091"/>
      <c r="AH102" s="1078"/>
      <c r="AI102" s="1122"/>
      <c r="AJ102" s="1123"/>
      <c r="AK102" s="961"/>
      <c r="AL102" s="1063"/>
      <c r="AM102" s="1063"/>
      <c r="AN102" s="1063"/>
      <c r="AO102" s="1095"/>
      <c r="AP102" s="963"/>
      <c r="AQ102" s="963"/>
      <c r="AR102" s="1095"/>
      <c r="AS102" s="1095"/>
      <c r="AT102" s="1095"/>
      <c r="AU102" s="1095"/>
      <c r="AV102" s="1095"/>
      <c r="AW102" s="1063"/>
      <c r="AX102" s="1063"/>
      <c r="AY102" s="1063"/>
      <c r="AZ102" s="1063"/>
      <c r="BA102" s="1063"/>
      <c r="BB102" s="1063"/>
      <c r="BC102" s="1095"/>
      <c r="CD102" s="210"/>
      <c r="CE102" s="965" t="s">
        <v>209</v>
      </c>
      <c r="CF102" s="210"/>
      <c r="CG102" s="210"/>
      <c r="CH102" s="211"/>
      <c r="CI102" s="211"/>
      <c r="CJ102" s="967"/>
      <c r="CK102" s="213"/>
      <c r="CL102" s="214"/>
      <c r="CM102" s="215"/>
      <c r="CN102" s="215"/>
      <c r="CO102" s="218" t="s">
        <v>353</v>
      </c>
      <c r="CP102" s="210"/>
      <c r="CQ102" s="979"/>
      <c r="CR102" s="979"/>
    </row>
    <row r="103" spans="2:96">
      <c r="B103" s="1091"/>
      <c r="C103" s="1091"/>
      <c r="D103" s="1092"/>
      <c r="E103" s="1092"/>
      <c r="F103" s="1092"/>
      <c r="G103" s="1092"/>
      <c r="H103" s="1092"/>
      <c r="I103" s="1092"/>
      <c r="J103" s="1092"/>
      <c r="K103" s="1092"/>
      <c r="L103" s="1092"/>
      <c r="M103" s="1092"/>
      <c r="N103" s="1092"/>
      <c r="O103" s="1092"/>
      <c r="P103" s="1091"/>
      <c r="Q103" s="1091"/>
      <c r="R103" s="1091"/>
      <c r="S103" s="1091"/>
      <c r="T103" s="1091"/>
      <c r="U103" s="1091"/>
      <c r="V103" s="1091"/>
      <c r="W103" s="1092"/>
      <c r="X103" s="1091"/>
      <c r="Y103" s="1091"/>
      <c r="Z103" s="1091"/>
      <c r="AA103" s="1091"/>
      <c r="AB103" s="1091"/>
      <c r="AC103" s="1092"/>
      <c r="AD103" s="1091"/>
      <c r="AE103" s="1091"/>
      <c r="AF103" s="1091"/>
      <c r="AH103" s="1078"/>
      <c r="AI103" s="1122"/>
      <c r="AJ103" s="1123"/>
      <c r="AK103" s="961"/>
      <c r="CD103" s="210"/>
      <c r="CE103" s="965" t="s">
        <v>211</v>
      </c>
      <c r="CF103" s="210"/>
      <c r="CG103" s="210"/>
      <c r="CH103" s="211"/>
      <c r="CI103" s="211"/>
      <c r="CJ103" s="967"/>
      <c r="CK103" s="213"/>
      <c r="CL103" s="214"/>
      <c r="CM103" s="215"/>
      <c r="CN103" s="215"/>
      <c r="CO103" s="218" t="s">
        <v>355</v>
      </c>
      <c r="CP103" s="209"/>
      <c r="CQ103" s="979"/>
      <c r="CR103" s="979"/>
    </row>
    <row r="104" spans="2:96">
      <c r="B104" s="1091"/>
      <c r="C104" s="1091"/>
      <c r="D104" s="1092"/>
      <c r="E104" s="1092"/>
      <c r="F104" s="1092"/>
      <c r="G104" s="1092"/>
      <c r="H104" s="1092"/>
      <c r="I104" s="1092"/>
      <c r="J104" s="1092"/>
      <c r="K104" s="1092"/>
      <c r="L104" s="1092"/>
      <c r="M104" s="1092"/>
      <c r="N104" s="1092"/>
      <c r="O104" s="1092"/>
      <c r="P104" s="1091"/>
      <c r="Q104" s="1091"/>
      <c r="R104" s="1091"/>
      <c r="S104" s="1091"/>
      <c r="T104" s="1091"/>
      <c r="U104" s="1091"/>
      <c r="V104" s="1091"/>
      <c r="W104" s="1092"/>
      <c r="X104" s="1091"/>
      <c r="Y104" s="1091"/>
      <c r="Z104" s="1091"/>
      <c r="AA104" s="1091"/>
      <c r="AB104" s="1091"/>
      <c r="AC104" s="1092"/>
      <c r="AD104" s="1091"/>
      <c r="AE104" s="1091"/>
      <c r="AF104" s="1091"/>
      <c r="AH104" s="1078"/>
      <c r="AI104" s="1122"/>
      <c r="AJ104" s="1123"/>
      <c r="AK104" s="961"/>
      <c r="CD104" s="210"/>
      <c r="CE104" s="965" t="s">
        <v>213</v>
      </c>
      <c r="CF104" s="210"/>
      <c r="CG104" s="210"/>
      <c r="CH104" s="211"/>
      <c r="CI104" s="211"/>
      <c r="CJ104" s="967"/>
      <c r="CK104" s="213"/>
      <c r="CL104" s="214"/>
      <c r="CM104" s="215"/>
      <c r="CN104" s="215"/>
      <c r="CO104" s="218" t="s">
        <v>1447</v>
      </c>
      <c r="CP104" s="209"/>
      <c r="CQ104" s="979"/>
      <c r="CR104" s="979"/>
    </row>
    <row r="105" spans="2:96">
      <c r="B105" s="1091"/>
      <c r="C105" s="1091"/>
      <c r="D105" s="1092"/>
      <c r="E105" s="1092"/>
      <c r="F105" s="1092"/>
      <c r="G105" s="1092"/>
      <c r="H105" s="1092"/>
      <c r="I105" s="1092"/>
      <c r="J105" s="1092"/>
      <c r="K105" s="1092"/>
      <c r="L105" s="1092"/>
      <c r="M105" s="1092"/>
      <c r="N105" s="1092"/>
      <c r="O105" s="1092"/>
      <c r="P105" s="1091"/>
      <c r="Q105" s="1091"/>
      <c r="R105" s="1091"/>
      <c r="S105" s="1091"/>
      <c r="T105" s="1091"/>
      <c r="U105" s="1091"/>
      <c r="V105" s="1091"/>
      <c r="W105" s="1092"/>
      <c r="X105" s="1091"/>
      <c r="Y105" s="1091"/>
      <c r="Z105" s="1091"/>
      <c r="AA105" s="1091"/>
      <c r="AB105" s="1091"/>
      <c r="AC105" s="1092"/>
      <c r="AD105" s="1091"/>
      <c r="AE105" s="1091"/>
      <c r="AF105" s="1091"/>
      <c r="AH105" s="1078"/>
      <c r="AI105" s="1122"/>
      <c r="AJ105" s="1123"/>
      <c r="AK105" s="961"/>
      <c r="CD105" s="210"/>
      <c r="CE105" s="965" t="s">
        <v>215</v>
      </c>
      <c r="CF105" s="210"/>
      <c r="CG105" s="210"/>
      <c r="CH105" s="211"/>
      <c r="CI105" s="211"/>
      <c r="CJ105" s="967"/>
      <c r="CK105" s="213"/>
      <c r="CL105" s="214"/>
      <c r="CM105" s="215"/>
      <c r="CN105" s="215"/>
      <c r="CO105" s="218" t="s">
        <v>1448</v>
      </c>
      <c r="CP105" s="209"/>
      <c r="CQ105" s="979"/>
      <c r="CR105" s="979"/>
    </row>
    <row r="106" spans="2:96">
      <c r="B106" s="1091"/>
      <c r="C106" s="1091"/>
      <c r="D106" s="1092"/>
      <c r="E106" s="1092"/>
      <c r="F106" s="1092"/>
      <c r="G106" s="1092"/>
      <c r="H106" s="1092"/>
      <c r="I106" s="1092"/>
      <c r="J106" s="1092"/>
      <c r="K106" s="1092"/>
      <c r="L106" s="1092"/>
      <c r="M106" s="1092"/>
      <c r="N106" s="1092"/>
      <c r="O106" s="1092"/>
      <c r="P106" s="1091"/>
      <c r="Q106" s="1091"/>
      <c r="R106" s="1091"/>
      <c r="S106" s="1091"/>
      <c r="T106" s="1091"/>
      <c r="U106" s="1091"/>
      <c r="V106" s="1091"/>
      <c r="W106" s="1092"/>
      <c r="X106" s="1091"/>
      <c r="Y106" s="1091"/>
      <c r="Z106" s="1091"/>
      <c r="AA106" s="1091"/>
      <c r="AB106" s="1091"/>
      <c r="AC106" s="1092"/>
      <c r="AD106" s="1091"/>
      <c r="AE106" s="1091"/>
      <c r="AF106" s="1091"/>
      <c r="AH106" s="1078"/>
      <c r="AI106" s="1122"/>
      <c r="AJ106" s="1123"/>
      <c r="AK106" s="961"/>
      <c r="CD106" s="210"/>
      <c r="CE106" s="965" t="s">
        <v>217</v>
      </c>
      <c r="CF106" s="210"/>
      <c r="CG106" s="210"/>
      <c r="CH106" s="211"/>
      <c r="CI106" s="211"/>
      <c r="CJ106" s="967"/>
      <c r="CK106" s="213"/>
      <c r="CL106" s="214"/>
      <c r="CM106" s="215"/>
      <c r="CN106" s="215"/>
      <c r="CO106" s="218" t="s">
        <v>361</v>
      </c>
      <c r="CP106" s="209"/>
      <c r="CQ106" s="979"/>
      <c r="CR106" s="979"/>
    </row>
    <row r="107" spans="2:96">
      <c r="B107" s="1091"/>
      <c r="C107" s="1091"/>
      <c r="D107" s="1092"/>
      <c r="E107" s="1092"/>
      <c r="F107" s="1092"/>
      <c r="G107" s="1092"/>
      <c r="H107" s="1092"/>
      <c r="I107" s="1092"/>
      <c r="J107" s="1092"/>
      <c r="K107" s="1092"/>
      <c r="L107" s="1092"/>
      <c r="M107" s="1092"/>
      <c r="N107" s="1092"/>
      <c r="O107" s="1092"/>
      <c r="P107" s="1091"/>
      <c r="Q107" s="1091"/>
      <c r="R107" s="1091"/>
      <c r="S107" s="1091"/>
      <c r="T107" s="1091"/>
      <c r="U107" s="1091"/>
      <c r="V107" s="1091"/>
      <c r="W107" s="1092"/>
      <c r="X107" s="1091"/>
      <c r="Y107" s="1091"/>
      <c r="Z107" s="1091"/>
      <c r="AA107" s="1091"/>
      <c r="AB107" s="1091"/>
      <c r="AC107" s="1092"/>
      <c r="AD107" s="1091"/>
      <c r="AE107" s="1091"/>
      <c r="AF107" s="1091"/>
      <c r="AH107" s="1078"/>
      <c r="AI107" s="1122"/>
      <c r="AJ107" s="1123"/>
      <c r="AK107" s="961"/>
      <c r="CD107" s="210"/>
      <c r="CE107" s="965" t="s">
        <v>219</v>
      </c>
      <c r="CF107" s="210"/>
      <c r="CG107" s="210"/>
      <c r="CH107" s="211"/>
      <c r="CI107" s="211"/>
      <c r="CJ107" s="967"/>
      <c r="CK107" s="213"/>
      <c r="CL107" s="214"/>
      <c r="CM107" s="215"/>
      <c r="CN107" s="215"/>
      <c r="CO107" s="218" t="s">
        <v>363</v>
      </c>
      <c r="CP107" s="209"/>
      <c r="CQ107" s="979"/>
      <c r="CR107" s="979"/>
    </row>
    <row r="108" spans="2:96">
      <c r="B108" s="1091"/>
      <c r="C108" s="1091"/>
      <c r="D108" s="1092"/>
      <c r="E108" s="1092"/>
      <c r="F108" s="1092"/>
      <c r="G108" s="1092"/>
      <c r="H108" s="1092"/>
      <c r="I108" s="1092"/>
      <c r="J108" s="1092"/>
      <c r="K108" s="1092"/>
      <c r="L108" s="1092"/>
      <c r="M108" s="1092"/>
      <c r="N108" s="1092"/>
      <c r="O108" s="1092"/>
      <c r="P108" s="1091"/>
      <c r="Q108" s="1091"/>
      <c r="R108" s="1091"/>
      <c r="S108" s="1091"/>
      <c r="T108" s="1091"/>
      <c r="U108" s="1091"/>
      <c r="V108" s="1091"/>
      <c r="W108" s="1092"/>
      <c r="X108" s="1091"/>
      <c r="Y108" s="1091"/>
      <c r="Z108" s="1091"/>
      <c r="AA108" s="1091"/>
      <c r="AB108" s="1091"/>
      <c r="AC108" s="1092"/>
      <c r="AD108" s="1091"/>
      <c r="AE108" s="1091"/>
      <c r="AF108" s="1091"/>
      <c r="AH108" s="1078"/>
      <c r="AI108" s="1122"/>
      <c r="AJ108" s="1123"/>
      <c r="AK108" s="961"/>
      <c r="CD108" s="210"/>
      <c r="CE108" s="965" t="s">
        <v>221</v>
      </c>
      <c r="CF108" s="210"/>
      <c r="CG108" s="210"/>
      <c r="CH108" s="211"/>
      <c r="CI108" s="211"/>
      <c r="CJ108" s="967"/>
      <c r="CK108" s="213"/>
      <c r="CL108" s="214"/>
      <c r="CM108" s="215"/>
      <c r="CN108" s="215"/>
      <c r="CO108" s="218" t="s">
        <v>1449</v>
      </c>
      <c r="CP108" s="209"/>
      <c r="CQ108" s="979"/>
      <c r="CR108" s="979"/>
    </row>
    <row r="109" spans="2:96">
      <c r="B109" s="1091"/>
      <c r="C109" s="1091"/>
      <c r="D109" s="1092"/>
      <c r="E109" s="1092"/>
      <c r="F109" s="1092"/>
      <c r="G109" s="1092"/>
      <c r="H109" s="1092"/>
      <c r="I109" s="1092"/>
      <c r="J109" s="1092"/>
      <c r="K109" s="1092"/>
      <c r="L109" s="1092"/>
      <c r="M109" s="1092"/>
      <c r="N109" s="1092"/>
      <c r="O109" s="1092"/>
      <c r="P109" s="1091"/>
      <c r="Q109" s="1091"/>
      <c r="R109" s="1091"/>
      <c r="S109" s="1091"/>
      <c r="T109" s="1091"/>
      <c r="U109" s="1091"/>
      <c r="V109" s="1091"/>
      <c r="W109" s="1092"/>
      <c r="X109" s="1091"/>
      <c r="Y109" s="1091"/>
      <c r="Z109" s="1091"/>
      <c r="AA109" s="1091"/>
      <c r="AB109" s="1091"/>
      <c r="AC109" s="1092"/>
      <c r="AD109" s="1091"/>
      <c r="AE109" s="1091"/>
      <c r="AF109" s="1091"/>
      <c r="AH109" s="1078"/>
      <c r="AI109" s="1122"/>
      <c r="AJ109" s="1123"/>
      <c r="AK109" s="961"/>
      <c r="CD109" s="210"/>
      <c r="CE109" s="965" t="s">
        <v>223</v>
      </c>
      <c r="CF109" s="210"/>
      <c r="CG109" s="210"/>
      <c r="CH109" s="211"/>
      <c r="CI109" s="211"/>
      <c r="CJ109" s="967"/>
      <c r="CK109" s="213"/>
      <c r="CL109" s="214"/>
      <c r="CM109" s="215"/>
      <c r="CN109" s="215"/>
      <c r="CO109" s="218" t="s">
        <v>370</v>
      </c>
      <c r="CP109" s="209"/>
      <c r="CQ109" s="979"/>
      <c r="CR109" s="979"/>
    </row>
    <row r="110" spans="2:96">
      <c r="B110" s="1091"/>
      <c r="C110" s="1091"/>
      <c r="D110" s="1092"/>
      <c r="E110" s="1092"/>
      <c r="F110" s="1092"/>
      <c r="G110" s="1092"/>
      <c r="H110" s="1092"/>
      <c r="I110" s="1092"/>
      <c r="J110" s="1092"/>
      <c r="K110" s="1092"/>
      <c r="L110" s="1092"/>
      <c r="M110" s="1092"/>
      <c r="N110" s="1092"/>
      <c r="O110" s="1092"/>
      <c r="P110" s="1091"/>
      <c r="Q110" s="1091"/>
      <c r="R110" s="1091"/>
      <c r="S110" s="1091"/>
      <c r="T110" s="1091"/>
      <c r="U110" s="1091"/>
      <c r="V110" s="1091"/>
      <c r="W110" s="1092"/>
      <c r="X110" s="1091"/>
      <c r="Y110" s="1091"/>
      <c r="Z110" s="1091"/>
      <c r="AA110" s="1091"/>
      <c r="AB110" s="1091"/>
      <c r="AC110" s="1092"/>
      <c r="AD110" s="1091"/>
      <c r="AE110" s="1091"/>
      <c r="AF110" s="1091"/>
      <c r="AH110" s="1078"/>
      <c r="AI110" s="1122"/>
      <c r="AJ110" s="1123"/>
      <c r="AK110" s="961"/>
      <c r="CD110" s="210"/>
      <c r="CE110" s="965" t="s">
        <v>224</v>
      </c>
      <c r="CF110" s="210"/>
      <c r="CG110" s="210"/>
      <c r="CH110" s="211"/>
      <c r="CI110" s="211"/>
      <c r="CJ110" s="1134"/>
      <c r="CK110" s="213"/>
      <c r="CL110" s="214"/>
      <c r="CM110" s="215"/>
      <c r="CN110" s="215"/>
      <c r="CO110" s="218" t="s">
        <v>372</v>
      </c>
      <c r="CP110" s="209"/>
      <c r="CQ110" s="979"/>
      <c r="CR110" s="979"/>
    </row>
    <row r="111" spans="2:96">
      <c r="B111" s="1091"/>
      <c r="C111" s="1091"/>
      <c r="D111" s="1092"/>
      <c r="E111" s="1092"/>
      <c r="F111" s="1092"/>
      <c r="G111" s="1092"/>
      <c r="H111" s="1092"/>
      <c r="I111" s="1092"/>
      <c r="J111" s="1092"/>
      <c r="K111" s="1092"/>
      <c r="L111" s="1092"/>
      <c r="M111" s="1092"/>
      <c r="N111" s="1092"/>
      <c r="O111" s="1092"/>
      <c r="P111" s="1091"/>
      <c r="Q111" s="1091"/>
      <c r="R111" s="1091"/>
      <c r="S111" s="1091"/>
      <c r="T111" s="1091"/>
      <c r="U111" s="1091"/>
      <c r="V111" s="1091"/>
      <c r="W111" s="1092"/>
      <c r="X111" s="1091"/>
      <c r="Y111" s="1091"/>
      <c r="Z111" s="1091"/>
      <c r="AA111" s="1091"/>
      <c r="AB111" s="1091"/>
      <c r="AC111" s="1092"/>
      <c r="AD111" s="1091"/>
      <c r="AE111" s="1091"/>
      <c r="AF111" s="1091"/>
      <c r="AH111" s="1078"/>
      <c r="CD111" s="210"/>
      <c r="CE111" s="965" t="s">
        <v>226</v>
      </c>
      <c r="CF111" s="210"/>
      <c r="CG111" s="210"/>
      <c r="CH111" s="211"/>
      <c r="CI111" s="211"/>
      <c r="CJ111" s="967"/>
      <c r="CK111" s="213"/>
      <c r="CL111" s="214"/>
      <c r="CM111" s="215"/>
      <c r="CN111" s="215"/>
      <c r="CO111" s="218" t="s">
        <v>376</v>
      </c>
      <c r="CP111" s="209"/>
      <c r="CQ111" s="979"/>
      <c r="CR111" s="979"/>
    </row>
    <row r="112" spans="2:96">
      <c r="B112" s="1091"/>
      <c r="C112" s="1091"/>
      <c r="D112" s="1092"/>
      <c r="E112" s="1092"/>
      <c r="F112" s="1092"/>
      <c r="G112" s="1092"/>
      <c r="H112" s="1092"/>
      <c r="I112" s="1092"/>
      <c r="J112" s="1092"/>
      <c r="K112" s="1092"/>
      <c r="L112" s="1092"/>
      <c r="M112" s="1092"/>
      <c r="N112" s="1092"/>
      <c r="O112" s="1092"/>
      <c r="P112" s="1091"/>
      <c r="Q112" s="1091"/>
      <c r="R112" s="1091"/>
      <c r="S112" s="1091"/>
      <c r="T112" s="1091"/>
      <c r="U112" s="1091"/>
      <c r="V112" s="1091"/>
      <c r="W112" s="1092"/>
      <c r="X112" s="1091"/>
      <c r="Y112" s="1091"/>
      <c r="Z112" s="1091"/>
      <c r="AA112" s="1091"/>
      <c r="AB112" s="1091"/>
      <c r="AC112" s="1092"/>
      <c r="AD112" s="1091"/>
      <c r="AE112" s="1091"/>
      <c r="AF112" s="1091"/>
      <c r="AH112" s="1078"/>
      <c r="CD112" s="210"/>
      <c r="CE112" s="965" t="s">
        <v>228</v>
      </c>
      <c r="CF112" s="210"/>
      <c r="CG112" s="210"/>
      <c r="CH112" s="211"/>
      <c r="CI112" s="211"/>
      <c r="CJ112" s="967"/>
      <c r="CK112" s="213"/>
      <c r="CL112" s="214"/>
      <c r="CM112" s="215"/>
      <c r="CN112" s="215"/>
      <c r="CO112" s="218" t="s">
        <v>378</v>
      </c>
      <c r="CP112" s="209"/>
      <c r="CQ112" s="979"/>
      <c r="CR112" s="979"/>
    </row>
    <row r="113" spans="2:96">
      <c r="B113" s="1091"/>
      <c r="C113" s="1091"/>
      <c r="D113" s="1092"/>
      <c r="E113" s="1092"/>
      <c r="F113" s="1092"/>
      <c r="G113" s="1092"/>
      <c r="H113" s="1092"/>
      <c r="I113" s="1092"/>
      <c r="J113" s="1092"/>
      <c r="K113" s="1092"/>
      <c r="L113" s="1092"/>
      <c r="M113" s="1092"/>
      <c r="N113" s="1092"/>
      <c r="O113" s="1092"/>
      <c r="P113" s="1091"/>
      <c r="Q113" s="1091"/>
      <c r="R113" s="1091"/>
      <c r="S113" s="1091"/>
      <c r="T113" s="1091"/>
      <c r="U113" s="1091"/>
      <c r="V113" s="1091"/>
      <c r="W113" s="1092"/>
      <c r="X113" s="1091"/>
      <c r="Y113" s="1091"/>
      <c r="Z113" s="1091"/>
      <c r="AA113" s="1091"/>
      <c r="AB113" s="1091"/>
      <c r="AC113" s="1092"/>
      <c r="AD113" s="1091"/>
      <c r="AE113" s="1091"/>
      <c r="AF113" s="1091"/>
      <c r="AH113" s="1078"/>
      <c r="CD113" s="210"/>
      <c r="CE113" s="965" t="s">
        <v>230</v>
      </c>
      <c r="CF113" s="210"/>
      <c r="CG113" s="210"/>
      <c r="CH113" s="211"/>
      <c r="CI113" s="211"/>
      <c r="CJ113" s="967"/>
      <c r="CK113" s="213"/>
      <c r="CL113" s="214"/>
      <c r="CM113" s="215"/>
      <c r="CN113" s="215"/>
      <c r="CO113" s="218" t="s">
        <v>380</v>
      </c>
      <c r="CP113" s="209"/>
      <c r="CQ113" s="979"/>
      <c r="CR113" s="979"/>
    </row>
    <row r="114" spans="2:96" ht="15.75" customHeight="1">
      <c r="B114" s="1091"/>
      <c r="C114" s="1091"/>
      <c r="D114" s="1092"/>
      <c r="E114" s="1092"/>
      <c r="F114" s="1092"/>
      <c r="G114" s="1092"/>
      <c r="H114" s="1092"/>
      <c r="I114" s="1092"/>
      <c r="J114" s="1092"/>
      <c r="K114" s="1092"/>
      <c r="L114" s="1092"/>
      <c r="M114" s="1092"/>
      <c r="N114" s="1092"/>
      <c r="O114" s="1092"/>
      <c r="P114" s="1091"/>
      <c r="Q114" s="1091"/>
      <c r="R114" s="1091"/>
      <c r="S114" s="1091"/>
      <c r="T114" s="1091"/>
      <c r="U114" s="1091"/>
      <c r="V114" s="1091"/>
      <c r="W114" s="1092"/>
      <c r="X114" s="1091"/>
      <c r="Y114" s="1091"/>
      <c r="Z114" s="1091"/>
      <c r="AA114" s="1091"/>
      <c r="AB114" s="1091"/>
      <c r="AC114" s="1092"/>
      <c r="AD114" s="1091"/>
      <c r="AE114" s="1091"/>
      <c r="AF114" s="1091"/>
      <c r="AH114" s="1078"/>
      <c r="CD114" s="210"/>
      <c r="CE114" s="965" t="s">
        <v>232</v>
      </c>
      <c r="CF114" s="210"/>
      <c r="CG114" s="210"/>
      <c r="CH114" s="211"/>
      <c r="CI114" s="211"/>
      <c r="CJ114" s="967"/>
      <c r="CK114" s="213"/>
      <c r="CL114" s="214"/>
      <c r="CM114" s="215"/>
      <c r="CN114" s="215"/>
      <c r="CO114" s="218" t="s">
        <v>386</v>
      </c>
      <c r="CP114" s="209"/>
      <c r="CQ114" s="979"/>
      <c r="CR114" s="979"/>
    </row>
    <row r="115" spans="2:96" ht="15.75" customHeight="1">
      <c r="B115" s="1091"/>
      <c r="C115" s="1091"/>
      <c r="D115" s="1092"/>
      <c r="E115" s="1092"/>
      <c r="F115" s="1092"/>
      <c r="G115" s="1092"/>
      <c r="H115" s="1092"/>
      <c r="I115" s="1092"/>
      <c r="J115" s="1092"/>
      <c r="K115" s="1092"/>
      <c r="L115" s="1092"/>
      <c r="M115" s="1092"/>
      <c r="N115" s="1092"/>
      <c r="O115" s="1092"/>
      <c r="P115" s="1091"/>
      <c r="Q115" s="1091"/>
      <c r="R115" s="1091"/>
      <c r="S115" s="1091"/>
      <c r="T115" s="1091"/>
      <c r="U115" s="1091"/>
      <c r="V115" s="1091"/>
      <c r="W115" s="1092"/>
      <c r="X115" s="1091"/>
      <c r="Y115" s="1091"/>
      <c r="Z115" s="1091"/>
      <c r="AA115" s="1091"/>
      <c r="AB115" s="1091"/>
      <c r="AC115" s="1092"/>
      <c r="AD115" s="1091"/>
      <c r="AE115" s="1091"/>
      <c r="AF115" s="1091"/>
      <c r="AH115" s="1078"/>
      <c r="AJ115" s="1091"/>
      <c r="AK115" s="1091"/>
      <c r="AL115" s="1091"/>
      <c r="AM115" s="1091"/>
      <c r="AN115" s="1091"/>
      <c r="AO115" s="1091"/>
      <c r="AP115" s="1091"/>
      <c r="AQ115" s="1091"/>
      <c r="AR115" s="1091"/>
      <c r="AS115" s="1091"/>
      <c r="AT115" s="1091"/>
      <c r="AU115" s="1091"/>
      <c r="AV115" s="1091"/>
      <c r="AW115" s="1091"/>
      <c r="AX115" s="1091"/>
      <c r="AY115" s="1091"/>
      <c r="AZ115" s="1091"/>
      <c r="BA115" s="1091"/>
      <c r="BB115" s="1091"/>
      <c r="BC115" s="1091"/>
      <c r="BD115" s="1091"/>
      <c r="BE115" s="1091"/>
      <c r="BF115" s="1091"/>
      <c r="BG115" s="1091"/>
      <c r="BH115" s="1091"/>
      <c r="CD115" s="210"/>
      <c r="CE115" s="965" t="s">
        <v>233</v>
      </c>
      <c r="CF115" s="210"/>
      <c r="CG115" s="210"/>
      <c r="CH115" s="211"/>
      <c r="CI115" s="211"/>
      <c r="CJ115" s="967"/>
      <c r="CK115" s="213"/>
      <c r="CL115" s="214"/>
      <c r="CM115" s="215"/>
      <c r="CN115" s="215"/>
      <c r="CO115" s="218" t="s">
        <v>390</v>
      </c>
      <c r="CP115" s="209"/>
      <c r="CQ115" s="979"/>
      <c r="CR115" s="979"/>
    </row>
    <row r="116" spans="2:96" ht="15.75" customHeight="1">
      <c r="B116" s="1091"/>
      <c r="C116" s="1091"/>
      <c r="D116" s="1092"/>
      <c r="E116" s="1092"/>
      <c r="F116" s="1092"/>
      <c r="G116" s="1092"/>
      <c r="H116" s="1092"/>
      <c r="I116" s="1092"/>
      <c r="J116" s="1092"/>
      <c r="K116" s="1092"/>
      <c r="L116" s="1092"/>
      <c r="M116" s="1092"/>
      <c r="N116" s="1092"/>
      <c r="O116" s="1092"/>
      <c r="P116" s="1091"/>
      <c r="Q116" s="1091"/>
      <c r="R116" s="1091"/>
      <c r="S116" s="1091"/>
      <c r="T116" s="1091"/>
      <c r="U116" s="1091"/>
      <c r="V116" s="1091"/>
      <c r="W116" s="1092"/>
      <c r="X116" s="1091"/>
      <c r="Y116" s="1091"/>
      <c r="Z116" s="1091"/>
      <c r="AA116" s="1091"/>
      <c r="AB116" s="1091"/>
      <c r="AC116" s="1092"/>
      <c r="AD116" s="1091"/>
      <c r="AE116" s="1091"/>
      <c r="AF116" s="1091"/>
      <c r="AH116" s="1078"/>
      <c r="AJ116" s="1091"/>
      <c r="AK116" s="1091"/>
      <c r="AL116" s="1091"/>
      <c r="AM116" s="1091"/>
      <c r="AN116" s="1091"/>
      <c r="AO116" s="1091"/>
      <c r="AP116" s="1091"/>
      <c r="AQ116" s="1091"/>
      <c r="AR116" s="1091"/>
      <c r="AS116" s="1091"/>
      <c r="AT116" s="1091"/>
      <c r="AU116" s="1091"/>
      <c r="AV116" s="1091"/>
      <c r="AW116" s="1091"/>
      <c r="AX116" s="1091"/>
      <c r="AY116" s="1091"/>
      <c r="AZ116" s="1091"/>
      <c r="BA116" s="1091"/>
      <c r="BB116" s="1091"/>
      <c r="BC116" s="1091"/>
      <c r="BD116" s="1091"/>
      <c r="BE116" s="1091"/>
      <c r="BF116" s="1091"/>
      <c r="BG116" s="1091"/>
      <c r="BH116" s="1091"/>
      <c r="CD116" s="210"/>
      <c r="CE116" s="965" t="s">
        <v>235</v>
      </c>
      <c r="CF116" s="210"/>
      <c r="CG116" s="210"/>
      <c r="CH116" s="211"/>
      <c r="CI116" s="211"/>
      <c r="CJ116" s="967"/>
      <c r="CK116" s="213"/>
      <c r="CL116" s="214"/>
      <c r="CM116" s="215"/>
      <c r="CN116" s="215"/>
      <c r="CO116" s="218" t="s">
        <v>392</v>
      </c>
      <c r="CP116" s="209"/>
      <c r="CQ116" s="979"/>
      <c r="CR116" s="979"/>
    </row>
    <row r="117" spans="2:96" ht="15.75" customHeight="1">
      <c r="B117" s="1091"/>
      <c r="C117" s="1091"/>
      <c r="D117" s="1092"/>
      <c r="E117" s="1092"/>
      <c r="F117" s="1092"/>
      <c r="G117" s="1092"/>
      <c r="H117" s="1092"/>
      <c r="I117" s="1092"/>
      <c r="J117" s="1092"/>
      <c r="K117" s="1092"/>
      <c r="L117" s="1092"/>
      <c r="M117" s="1092"/>
      <c r="N117" s="1092"/>
      <c r="O117" s="1092"/>
      <c r="P117" s="1091"/>
      <c r="Q117" s="1091"/>
      <c r="R117" s="1091"/>
      <c r="S117" s="1091"/>
      <c r="T117" s="1091"/>
      <c r="U117" s="1091"/>
      <c r="V117" s="1091"/>
      <c r="W117" s="1092"/>
      <c r="X117" s="1091"/>
      <c r="Y117" s="1091"/>
      <c r="Z117" s="1091"/>
      <c r="AA117" s="1091"/>
      <c r="AB117" s="1091"/>
      <c r="AC117" s="1092"/>
      <c r="AD117" s="1091"/>
      <c r="AE117" s="1091"/>
      <c r="AF117" s="1091"/>
      <c r="AH117" s="1078"/>
      <c r="AJ117" s="1091"/>
      <c r="AK117" s="1091"/>
      <c r="AL117" s="1091"/>
      <c r="AM117" s="1091"/>
      <c r="AN117" s="1091"/>
      <c r="AO117" s="1091"/>
      <c r="AP117" s="1091"/>
      <c r="AQ117" s="1091"/>
      <c r="AR117" s="1091"/>
      <c r="AS117" s="1091"/>
      <c r="AT117" s="1091"/>
      <c r="AU117" s="1091"/>
      <c r="AV117" s="1091"/>
      <c r="AW117" s="1091"/>
      <c r="AX117" s="1091"/>
      <c r="AY117" s="1091"/>
      <c r="AZ117" s="1091"/>
      <c r="BA117" s="1091"/>
      <c r="BB117" s="1091"/>
      <c r="BC117" s="1091"/>
      <c r="BD117" s="1091"/>
      <c r="BE117" s="1091"/>
      <c r="BF117" s="1091"/>
      <c r="BG117" s="1091"/>
      <c r="BH117" s="1091"/>
      <c r="CD117" s="210"/>
      <c r="CE117" s="965" t="s">
        <v>237</v>
      </c>
      <c r="CF117" s="210"/>
      <c r="CG117" s="210"/>
      <c r="CH117" s="211"/>
      <c r="CI117" s="211"/>
      <c r="CJ117" s="967"/>
      <c r="CK117" s="213"/>
      <c r="CL117" s="214"/>
      <c r="CM117" s="215"/>
      <c r="CN117" s="215"/>
      <c r="CO117" s="218" t="s">
        <v>399</v>
      </c>
      <c r="CP117" s="210"/>
      <c r="CQ117" s="979"/>
      <c r="CR117" s="979"/>
    </row>
    <row r="118" spans="2:96" ht="15.75" customHeight="1">
      <c r="B118" s="1091"/>
      <c r="C118" s="1091"/>
      <c r="D118" s="1092"/>
      <c r="E118" s="1092"/>
      <c r="F118" s="1092"/>
      <c r="G118" s="1092"/>
      <c r="H118" s="1092"/>
      <c r="I118" s="1092"/>
      <c r="J118" s="1092"/>
      <c r="K118" s="1092"/>
      <c r="L118" s="1092"/>
      <c r="M118" s="1092"/>
      <c r="N118" s="1092"/>
      <c r="O118" s="1092"/>
      <c r="P118" s="1091"/>
      <c r="Q118" s="1091"/>
      <c r="R118" s="1091"/>
      <c r="S118" s="1091"/>
      <c r="T118" s="1091"/>
      <c r="U118" s="1091"/>
      <c r="V118" s="1091"/>
      <c r="W118" s="1092"/>
      <c r="X118" s="1091"/>
      <c r="Y118" s="1091"/>
      <c r="Z118" s="1091"/>
      <c r="AA118" s="1091"/>
      <c r="AB118" s="1091"/>
      <c r="AC118" s="1092"/>
      <c r="AD118" s="1091"/>
      <c r="AE118" s="1091"/>
      <c r="AF118" s="1091"/>
      <c r="AH118" s="1078"/>
      <c r="AJ118" s="1091"/>
      <c r="AK118" s="1091"/>
      <c r="AL118" s="1091"/>
      <c r="AM118" s="1091"/>
      <c r="AN118" s="1091"/>
      <c r="AO118" s="1091"/>
      <c r="AP118" s="1091"/>
      <c r="AQ118" s="1091"/>
      <c r="AR118" s="1091"/>
      <c r="AS118" s="1091"/>
      <c r="AT118" s="1091"/>
      <c r="AU118" s="1091"/>
      <c r="AV118" s="1091"/>
      <c r="AW118" s="1091"/>
      <c r="AX118" s="1091"/>
      <c r="AY118" s="1091"/>
      <c r="AZ118" s="1091"/>
      <c r="BA118" s="1091"/>
      <c r="BB118" s="1091"/>
      <c r="BC118" s="1091"/>
      <c r="BD118" s="1091"/>
      <c r="BE118" s="1091"/>
      <c r="BF118" s="1091"/>
      <c r="BG118" s="1091"/>
      <c r="BH118" s="1091"/>
      <c r="CD118" s="210"/>
      <c r="CE118" s="965" t="s">
        <v>239</v>
      </c>
      <c r="CF118" s="210"/>
      <c r="CG118" s="210"/>
      <c r="CH118" s="211"/>
      <c r="CI118" s="211"/>
      <c r="CJ118" s="967"/>
      <c r="CK118" s="213"/>
      <c r="CL118" s="214"/>
      <c r="CM118" s="215"/>
      <c r="CN118" s="215"/>
      <c r="CO118" s="218" t="s">
        <v>401</v>
      </c>
      <c r="CP118" s="210"/>
      <c r="CQ118" s="979"/>
      <c r="CR118" s="979"/>
    </row>
    <row r="119" spans="2:96" ht="15.75" customHeight="1">
      <c r="B119" s="1091"/>
      <c r="C119" s="1091"/>
      <c r="D119" s="1092"/>
      <c r="E119" s="1092"/>
      <c r="F119" s="1092"/>
      <c r="G119" s="1092"/>
      <c r="H119" s="1092"/>
      <c r="I119" s="1092"/>
      <c r="J119" s="1092"/>
      <c r="K119" s="1092"/>
      <c r="L119" s="1092"/>
      <c r="M119" s="1092"/>
      <c r="N119" s="1092"/>
      <c r="O119" s="1092"/>
      <c r="P119" s="1091"/>
      <c r="Q119" s="1091"/>
      <c r="R119" s="1091"/>
      <c r="S119" s="1091"/>
      <c r="T119" s="1091"/>
      <c r="U119" s="1091"/>
      <c r="V119" s="1091"/>
      <c r="W119" s="1092"/>
      <c r="X119" s="1091"/>
      <c r="Y119" s="1091"/>
      <c r="Z119" s="1091"/>
      <c r="AA119" s="1091"/>
      <c r="AB119" s="1091"/>
      <c r="AC119" s="1092"/>
      <c r="AD119" s="1091"/>
      <c r="AE119" s="1091"/>
      <c r="AF119" s="1091"/>
      <c r="AH119" s="1078"/>
      <c r="AJ119" s="1091"/>
      <c r="AK119" s="1091"/>
      <c r="AL119" s="1091"/>
      <c r="AM119" s="1091"/>
      <c r="AN119" s="1091"/>
      <c r="AO119" s="1091"/>
      <c r="AP119" s="1091"/>
      <c r="AQ119" s="1091"/>
      <c r="AR119" s="1091"/>
      <c r="AS119" s="1091"/>
      <c r="AT119" s="1091"/>
      <c r="AU119" s="1091"/>
      <c r="AV119" s="1091"/>
      <c r="AW119" s="1091"/>
      <c r="AX119" s="1091"/>
      <c r="AY119" s="1091"/>
      <c r="AZ119" s="1091"/>
      <c r="BA119" s="1091"/>
      <c r="BB119" s="1091"/>
      <c r="BC119" s="1091"/>
      <c r="BD119" s="1091"/>
      <c r="BE119" s="1091"/>
      <c r="BF119" s="1091"/>
      <c r="BG119" s="1091"/>
      <c r="BH119" s="1091"/>
      <c r="CD119" s="210"/>
      <c r="CE119" s="965" t="s">
        <v>241</v>
      </c>
      <c r="CF119" s="210"/>
      <c r="CG119" s="210"/>
      <c r="CH119" s="211"/>
      <c r="CI119" s="211"/>
      <c r="CJ119" s="967"/>
      <c r="CK119" s="213"/>
      <c r="CL119" s="214"/>
      <c r="CM119" s="215"/>
      <c r="CN119" s="215"/>
      <c r="CO119" s="218" t="s">
        <v>407</v>
      </c>
      <c r="CP119" s="209"/>
      <c r="CQ119" s="979"/>
      <c r="CR119" s="979"/>
    </row>
    <row r="120" spans="2:96" ht="15.75" customHeight="1">
      <c r="B120" s="1091"/>
      <c r="C120" s="1091"/>
      <c r="D120" s="1092"/>
      <c r="E120" s="1092"/>
      <c r="F120" s="1092"/>
      <c r="G120" s="1092"/>
      <c r="H120" s="1092"/>
      <c r="I120" s="1092"/>
      <c r="J120" s="1092"/>
      <c r="K120" s="1092"/>
      <c r="L120" s="1092"/>
      <c r="M120" s="1092"/>
      <c r="N120" s="1092"/>
      <c r="O120" s="1092"/>
      <c r="P120" s="1091"/>
      <c r="Q120" s="1091"/>
      <c r="R120" s="1091"/>
      <c r="S120" s="1091"/>
      <c r="T120" s="1091"/>
      <c r="U120" s="1091"/>
      <c r="V120" s="1091"/>
      <c r="W120" s="1092"/>
      <c r="X120" s="1091"/>
      <c r="Y120" s="1091"/>
      <c r="Z120" s="1091"/>
      <c r="AA120" s="1091"/>
      <c r="AB120" s="1091"/>
      <c r="AC120" s="1092"/>
      <c r="AD120" s="1091"/>
      <c r="AE120" s="1091"/>
      <c r="AF120" s="1091"/>
      <c r="AH120" s="1078"/>
      <c r="AJ120" s="1091"/>
      <c r="AK120" s="1091"/>
      <c r="AL120" s="1091"/>
      <c r="AM120" s="1091"/>
      <c r="AN120" s="1091"/>
      <c r="AO120" s="1091"/>
      <c r="AP120" s="1091"/>
      <c r="AQ120" s="1091"/>
      <c r="AR120" s="1091"/>
      <c r="AS120" s="1091"/>
      <c r="AT120" s="1091"/>
      <c r="AU120" s="1091"/>
      <c r="AV120" s="1091"/>
      <c r="AW120" s="1091"/>
      <c r="AX120" s="1091"/>
      <c r="AY120" s="1091"/>
      <c r="AZ120" s="1091"/>
      <c r="BA120" s="1091"/>
      <c r="BB120" s="1091"/>
      <c r="BC120" s="1091"/>
      <c r="BD120" s="1091"/>
      <c r="BE120" s="1091"/>
      <c r="BF120" s="1091"/>
      <c r="BG120" s="1091"/>
      <c r="BH120" s="1091"/>
      <c r="CD120" s="210"/>
      <c r="CE120" s="965" t="s">
        <v>243</v>
      </c>
      <c r="CF120" s="210"/>
      <c r="CG120" s="210"/>
      <c r="CH120" s="211"/>
      <c r="CI120" s="211"/>
      <c r="CJ120" s="967"/>
      <c r="CK120" s="213"/>
      <c r="CL120" s="214"/>
      <c r="CM120" s="215"/>
      <c r="CN120" s="215"/>
      <c r="CO120" s="218" t="s">
        <v>409</v>
      </c>
      <c r="CP120" s="209"/>
      <c r="CQ120" s="979"/>
      <c r="CR120" s="979"/>
    </row>
    <row r="121" spans="2:96" ht="15.75" customHeight="1">
      <c r="B121" s="1091"/>
      <c r="C121" s="1091"/>
      <c r="D121" s="1092"/>
      <c r="E121" s="1092"/>
      <c r="F121" s="1092"/>
      <c r="G121" s="1092"/>
      <c r="H121" s="1092"/>
      <c r="I121" s="1092"/>
      <c r="J121" s="1092"/>
      <c r="K121" s="1092"/>
      <c r="L121" s="1092"/>
      <c r="M121" s="1092"/>
      <c r="N121" s="1092"/>
      <c r="O121" s="1092"/>
      <c r="P121" s="1091"/>
      <c r="Q121" s="1091"/>
      <c r="R121" s="1091"/>
      <c r="S121" s="1091"/>
      <c r="T121" s="1091"/>
      <c r="U121" s="1091"/>
      <c r="V121" s="1091"/>
      <c r="W121" s="1092"/>
      <c r="X121" s="1091"/>
      <c r="Y121" s="1091"/>
      <c r="Z121" s="1091"/>
      <c r="AA121" s="1091"/>
      <c r="AB121" s="1091"/>
      <c r="AC121" s="1092"/>
      <c r="AD121" s="1091"/>
      <c r="AE121" s="1091"/>
      <c r="AF121" s="1091"/>
      <c r="AH121" s="1078"/>
      <c r="AJ121" s="1091"/>
      <c r="AK121" s="1091"/>
      <c r="AL121" s="1091"/>
      <c r="AM121" s="1091"/>
      <c r="AN121" s="1091"/>
      <c r="AO121" s="1091"/>
      <c r="AP121" s="1091"/>
      <c r="AQ121" s="1091"/>
      <c r="AR121" s="1091"/>
      <c r="AS121" s="1091"/>
      <c r="AT121" s="1091"/>
      <c r="AU121" s="1091"/>
      <c r="AV121" s="1091"/>
      <c r="AW121" s="1091"/>
      <c r="AX121" s="1091"/>
      <c r="AY121" s="1091"/>
      <c r="AZ121" s="1091"/>
      <c r="BA121" s="1091"/>
      <c r="BB121" s="1091"/>
      <c r="BC121" s="1091"/>
      <c r="BD121" s="1091"/>
      <c r="BE121" s="1091"/>
      <c r="BF121" s="1091"/>
      <c r="BG121" s="1091"/>
      <c r="BH121" s="1091"/>
      <c r="CD121" s="210"/>
      <c r="CE121" s="965" t="s">
        <v>245</v>
      </c>
      <c r="CF121" s="210"/>
      <c r="CG121" s="210"/>
      <c r="CH121" s="211"/>
      <c r="CI121" s="211"/>
      <c r="CJ121" s="967"/>
      <c r="CK121" s="213"/>
      <c r="CL121" s="214"/>
      <c r="CM121" s="215"/>
      <c r="CN121" s="215"/>
      <c r="CO121" s="218" t="s">
        <v>414</v>
      </c>
      <c r="CP121" s="209"/>
      <c r="CQ121" s="979"/>
      <c r="CR121" s="979"/>
    </row>
    <row r="122" spans="2:96" ht="15.75" customHeight="1">
      <c r="B122" s="1091"/>
      <c r="C122" s="1091"/>
      <c r="D122" s="1092"/>
      <c r="E122" s="1092"/>
      <c r="F122" s="1092"/>
      <c r="G122" s="1092"/>
      <c r="H122" s="1092"/>
      <c r="I122" s="1092"/>
      <c r="J122" s="1092"/>
      <c r="K122" s="1092"/>
      <c r="L122" s="1092"/>
      <c r="M122" s="1092"/>
      <c r="N122" s="1092"/>
      <c r="O122" s="1092"/>
      <c r="P122" s="1091"/>
      <c r="Q122" s="1091"/>
      <c r="R122" s="1091"/>
      <c r="S122" s="1091"/>
      <c r="T122" s="1091"/>
      <c r="U122" s="1091"/>
      <c r="V122" s="1091"/>
      <c r="W122" s="1092"/>
      <c r="X122" s="1091"/>
      <c r="Y122" s="1091"/>
      <c r="Z122" s="1091"/>
      <c r="AA122" s="1091"/>
      <c r="AB122" s="1091"/>
      <c r="AC122" s="1092"/>
      <c r="AD122" s="1091"/>
      <c r="AE122" s="1091"/>
      <c r="AF122" s="1091"/>
      <c r="AH122" s="1078"/>
      <c r="AJ122" s="1091"/>
      <c r="AK122" s="1091"/>
      <c r="AL122" s="1091"/>
      <c r="AM122" s="1091"/>
      <c r="AN122" s="1091"/>
      <c r="AO122" s="1091"/>
      <c r="AP122" s="1091"/>
      <c r="AQ122" s="1091"/>
      <c r="AR122" s="1091"/>
      <c r="AS122" s="1091"/>
      <c r="AT122" s="1091"/>
      <c r="AU122" s="1091"/>
      <c r="AV122" s="1091"/>
      <c r="AW122" s="1091"/>
      <c r="AX122" s="1091"/>
      <c r="AY122" s="1091"/>
      <c r="AZ122" s="1091"/>
      <c r="BA122" s="1091"/>
      <c r="BB122" s="1091"/>
      <c r="BC122" s="1091"/>
      <c r="BD122" s="1091"/>
      <c r="BE122" s="1091"/>
      <c r="BF122" s="1091"/>
      <c r="BG122" s="1091"/>
      <c r="BH122" s="1091"/>
      <c r="CD122" s="210"/>
      <c r="CE122" s="965" t="s">
        <v>247</v>
      </c>
      <c r="CF122" s="210"/>
      <c r="CG122" s="210"/>
      <c r="CH122" s="211"/>
      <c r="CI122" s="211"/>
      <c r="CJ122" s="967"/>
      <c r="CK122" s="213"/>
      <c r="CL122" s="214"/>
      <c r="CM122" s="215"/>
      <c r="CN122" s="215"/>
      <c r="CO122" s="218" t="s">
        <v>416</v>
      </c>
      <c r="CP122" s="209"/>
      <c r="CQ122" s="979"/>
      <c r="CR122" s="979"/>
    </row>
    <row r="123" spans="2:96" ht="15.75" customHeight="1">
      <c r="B123" s="1091"/>
      <c r="C123" s="1091"/>
      <c r="D123" s="1092"/>
      <c r="E123" s="1092"/>
      <c r="F123" s="1092"/>
      <c r="G123" s="1092"/>
      <c r="H123" s="1092"/>
      <c r="I123" s="1092"/>
      <c r="J123" s="1092"/>
      <c r="K123" s="1092"/>
      <c r="L123" s="1092"/>
      <c r="M123" s="1092"/>
      <c r="N123" s="1092"/>
      <c r="O123" s="1092"/>
      <c r="P123" s="1091"/>
      <c r="Q123" s="1091"/>
      <c r="R123" s="1091"/>
      <c r="S123" s="1091"/>
      <c r="T123" s="1091"/>
      <c r="U123" s="1091"/>
      <c r="V123" s="1091"/>
      <c r="W123" s="1092"/>
      <c r="X123" s="1091"/>
      <c r="Y123" s="1091"/>
      <c r="Z123" s="1091"/>
      <c r="AA123" s="1091"/>
      <c r="AB123" s="1091"/>
      <c r="AC123" s="1092"/>
      <c r="AD123" s="1091"/>
      <c r="AE123" s="1091"/>
      <c r="AF123" s="1091"/>
      <c r="AH123" s="1078"/>
      <c r="AJ123" s="1091"/>
      <c r="AK123" s="1091"/>
      <c r="AL123" s="1091"/>
      <c r="AM123" s="1091"/>
      <c r="AN123" s="1091"/>
      <c r="AO123" s="1091"/>
      <c r="AP123" s="1091"/>
      <c r="AQ123" s="1091"/>
      <c r="AR123" s="1091"/>
      <c r="AS123" s="1091"/>
      <c r="AT123" s="1091"/>
      <c r="AU123" s="1091"/>
      <c r="AV123" s="1091"/>
      <c r="AW123" s="1091"/>
      <c r="AX123" s="1091"/>
      <c r="AY123" s="1091"/>
      <c r="AZ123" s="1091"/>
      <c r="BA123" s="1091"/>
      <c r="BB123" s="1091"/>
      <c r="BC123" s="1091"/>
      <c r="BD123" s="1091"/>
      <c r="BE123" s="1091"/>
      <c r="BF123" s="1091"/>
      <c r="BG123" s="1091"/>
      <c r="BH123" s="1091"/>
      <c r="CD123" s="210"/>
      <c r="CE123" s="965" t="s">
        <v>249</v>
      </c>
      <c r="CF123" s="210"/>
      <c r="CG123" s="210"/>
      <c r="CH123" s="211"/>
      <c r="CI123" s="211"/>
      <c r="CJ123" s="967"/>
      <c r="CK123" s="213"/>
      <c r="CL123" s="214"/>
      <c r="CM123" s="215"/>
      <c r="CN123" s="215"/>
      <c r="CO123" s="218" t="s">
        <v>418</v>
      </c>
      <c r="CP123" s="209"/>
      <c r="CQ123" s="979"/>
      <c r="CR123" s="979"/>
    </row>
    <row r="124" spans="2:96" ht="15.75" customHeight="1">
      <c r="B124" s="1091"/>
      <c r="C124" s="1091"/>
      <c r="D124" s="1092"/>
      <c r="E124" s="1092"/>
      <c r="F124" s="1092"/>
      <c r="G124" s="1092"/>
      <c r="H124" s="1092"/>
      <c r="I124" s="1092"/>
      <c r="J124" s="1092"/>
      <c r="K124" s="1092"/>
      <c r="L124" s="1092"/>
      <c r="M124" s="1092"/>
      <c r="N124" s="1092"/>
      <c r="O124" s="1092"/>
      <c r="P124" s="1091"/>
      <c r="Q124" s="1091"/>
      <c r="R124" s="1091"/>
      <c r="S124" s="1091"/>
      <c r="T124" s="1091"/>
      <c r="U124" s="1091"/>
      <c r="V124" s="1091"/>
      <c r="W124" s="1092"/>
      <c r="X124" s="1091"/>
      <c r="Y124" s="1091"/>
      <c r="Z124" s="1091"/>
      <c r="AA124" s="1091"/>
      <c r="AB124" s="1091"/>
      <c r="AC124" s="1092"/>
      <c r="AD124" s="1091"/>
      <c r="AE124" s="1091"/>
      <c r="AF124" s="1091"/>
      <c r="AH124" s="1078"/>
      <c r="AJ124" s="1091"/>
      <c r="AK124" s="1091"/>
      <c r="AL124" s="1091"/>
      <c r="AM124" s="1091"/>
      <c r="AN124" s="1091"/>
      <c r="AO124" s="1091"/>
      <c r="AP124" s="1091"/>
      <c r="AQ124" s="1091"/>
      <c r="AR124" s="1091"/>
      <c r="AS124" s="1091"/>
      <c r="AT124" s="1091"/>
      <c r="AU124" s="1091"/>
      <c r="AV124" s="1091"/>
      <c r="AW124" s="1091"/>
      <c r="AX124" s="1091"/>
      <c r="AY124" s="1091"/>
      <c r="AZ124" s="1091"/>
      <c r="BA124" s="1091"/>
      <c r="BB124" s="1091"/>
      <c r="BC124" s="1091"/>
      <c r="BD124" s="1091"/>
      <c r="BE124" s="1091"/>
      <c r="BF124" s="1091"/>
      <c r="BG124" s="1091"/>
      <c r="BH124" s="1091"/>
      <c r="CD124" s="210"/>
      <c r="CE124" s="965" t="s">
        <v>251</v>
      </c>
      <c r="CF124" s="210"/>
      <c r="CG124" s="210"/>
      <c r="CH124" s="211"/>
      <c r="CI124" s="211"/>
      <c r="CJ124" s="967"/>
      <c r="CK124" s="213"/>
      <c r="CL124" s="214"/>
      <c r="CM124" s="215"/>
      <c r="CN124" s="215"/>
      <c r="CO124" s="218" t="s">
        <v>420</v>
      </c>
      <c r="CP124" s="209"/>
      <c r="CQ124" s="979"/>
      <c r="CR124" s="979"/>
    </row>
    <row r="125" spans="2:96" ht="15.75" customHeight="1">
      <c r="B125" s="1091"/>
      <c r="C125" s="1091"/>
      <c r="D125" s="1092"/>
      <c r="E125" s="1092"/>
      <c r="F125" s="1092"/>
      <c r="G125" s="1092"/>
      <c r="H125" s="1092"/>
      <c r="I125" s="1092"/>
      <c r="J125" s="1092"/>
      <c r="K125" s="1092"/>
      <c r="L125" s="1092"/>
      <c r="M125" s="1092"/>
      <c r="N125" s="1092"/>
      <c r="O125" s="1092"/>
      <c r="P125" s="1091"/>
      <c r="Q125" s="1091"/>
      <c r="R125" s="1091"/>
      <c r="S125" s="1091"/>
      <c r="T125" s="1091"/>
      <c r="U125" s="1091"/>
      <c r="V125" s="1091"/>
      <c r="W125" s="1092"/>
      <c r="X125" s="1091"/>
      <c r="Y125" s="1091"/>
      <c r="Z125" s="1091"/>
      <c r="AA125" s="1091"/>
      <c r="AB125" s="1091"/>
      <c r="AC125" s="1092"/>
      <c r="AD125" s="1091"/>
      <c r="AE125" s="1091"/>
      <c r="AF125" s="1091"/>
      <c r="AH125" s="1078"/>
      <c r="AJ125" s="1091"/>
      <c r="AK125" s="1091"/>
      <c r="AL125" s="1091"/>
      <c r="AM125" s="1091"/>
      <c r="AN125" s="1091"/>
      <c r="AO125" s="1091"/>
      <c r="AP125" s="1091"/>
      <c r="AQ125" s="1091"/>
      <c r="AR125" s="1091"/>
      <c r="AS125" s="1091"/>
      <c r="AT125" s="1091"/>
      <c r="AU125" s="1091"/>
      <c r="AV125" s="1091"/>
      <c r="AW125" s="1091"/>
      <c r="AX125" s="1091"/>
      <c r="AY125" s="1091"/>
      <c r="AZ125" s="1091"/>
      <c r="BA125" s="1091"/>
      <c r="BB125" s="1091"/>
      <c r="BC125" s="1091"/>
      <c r="BD125" s="1091"/>
      <c r="BE125" s="1091"/>
      <c r="BF125" s="1091"/>
      <c r="BG125" s="1091"/>
      <c r="BH125" s="1091"/>
      <c r="CD125" s="210"/>
      <c r="CE125" s="965" t="s">
        <v>252</v>
      </c>
      <c r="CF125" s="210"/>
      <c r="CG125" s="210"/>
      <c r="CH125" s="211"/>
      <c r="CI125" s="211"/>
      <c r="CJ125" s="967"/>
      <c r="CK125" s="213"/>
      <c r="CL125" s="214"/>
      <c r="CM125" s="215"/>
      <c r="CN125" s="215"/>
      <c r="CO125" s="218" t="s">
        <v>422</v>
      </c>
      <c r="CP125" s="209"/>
      <c r="CQ125" s="979"/>
      <c r="CR125" s="979"/>
    </row>
    <row r="126" spans="2:96" ht="15.75" customHeight="1">
      <c r="B126" s="1091"/>
      <c r="C126" s="1091"/>
      <c r="D126" s="1092"/>
      <c r="E126" s="1092"/>
      <c r="F126" s="1092"/>
      <c r="G126" s="1092"/>
      <c r="H126" s="1092"/>
      <c r="I126" s="1092"/>
      <c r="J126" s="1092"/>
      <c r="K126" s="1092"/>
      <c r="L126" s="1092"/>
      <c r="M126" s="1092"/>
      <c r="N126" s="1092"/>
      <c r="O126" s="1092"/>
      <c r="P126" s="1091"/>
      <c r="Q126" s="1091"/>
      <c r="R126" s="1091"/>
      <c r="S126" s="1091"/>
      <c r="T126" s="1091"/>
      <c r="U126" s="1091"/>
      <c r="V126" s="1091"/>
      <c r="W126" s="1092"/>
      <c r="X126" s="1091"/>
      <c r="Y126" s="1091"/>
      <c r="Z126" s="1091"/>
      <c r="AA126" s="1091"/>
      <c r="AB126" s="1091"/>
      <c r="AC126" s="1092"/>
      <c r="AD126" s="1091"/>
      <c r="AE126" s="1091"/>
      <c r="AF126" s="1091"/>
      <c r="AH126" s="1078"/>
      <c r="AJ126" s="1091"/>
      <c r="AK126" s="1091"/>
      <c r="AL126" s="1091"/>
      <c r="AM126" s="1091"/>
      <c r="AN126" s="1091"/>
      <c r="AO126" s="1091"/>
      <c r="AP126" s="1091"/>
      <c r="AQ126" s="1091"/>
      <c r="AR126" s="1091"/>
      <c r="AS126" s="1091"/>
      <c r="AT126" s="1091"/>
      <c r="AU126" s="1091"/>
      <c r="AV126" s="1091"/>
      <c r="AW126" s="1091"/>
      <c r="AX126" s="1091"/>
      <c r="AY126" s="1091"/>
      <c r="AZ126" s="1091"/>
      <c r="BA126" s="1091"/>
      <c r="BB126" s="1091"/>
      <c r="BC126" s="1091"/>
      <c r="BD126" s="1091"/>
      <c r="BE126" s="1091"/>
      <c r="BF126" s="1091"/>
      <c r="BG126" s="1091"/>
      <c r="BH126" s="1091"/>
      <c r="CD126" s="210"/>
      <c r="CE126" s="965" t="s">
        <v>253</v>
      </c>
      <c r="CF126" s="210"/>
      <c r="CG126" s="210"/>
      <c r="CH126" s="211"/>
      <c r="CI126" s="211"/>
      <c r="CJ126" s="967"/>
      <c r="CK126" s="213"/>
      <c r="CL126" s="214"/>
      <c r="CM126" s="215"/>
      <c r="CN126" s="215"/>
      <c r="CO126" s="218" t="s">
        <v>1450</v>
      </c>
      <c r="CP126" s="209"/>
      <c r="CQ126" s="979"/>
      <c r="CR126" s="979"/>
    </row>
    <row r="127" spans="2:96" ht="15.75" customHeight="1">
      <c r="B127" s="1091"/>
      <c r="C127" s="1091"/>
      <c r="D127" s="1092"/>
      <c r="E127" s="1092"/>
      <c r="F127" s="1092"/>
      <c r="G127" s="1092"/>
      <c r="H127" s="1092"/>
      <c r="I127" s="1092"/>
      <c r="J127" s="1092"/>
      <c r="K127" s="1092"/>
      <c r="L127" s="1092"/>
      <c r="M127" s="1092"/>
      <c r="N127" s="1092"/>
      <c r="O127" s="1092"/>
      <c r="P127" s="1091"/>
      <c r="Q127" s="1091"/>
      <c r="R127" s="1091"/>
      <c r="S127" s="1091"/>
      <c r="T127" s="1091"/>
      <c r="U127" s="1091"/>
      <c r="V127" s="1091"/>
      <c r="W127" s="1092"/>
      <c r="X127" s="1091"/>
      <c r="Y127" s="1091"/>
      <c r="Z127" s="1091"/>
      <c r="AA127" s="1091"/>
      <c r="AB127" s="1091"/>
      <c r="AC127" s="1092"/>
      <c r="AD127" s="1091"/>
      <c r="AE127" s="1091"/>
      <c r="AF127" s="1091"/>
      <c r="AH127" s="1078"/>
      <c r="AJ127" s="1091"/>
      <c r="AK127" s="1091"/>
      <c r="AL127" s="1091"/>
      <c r="AM127" s="1091"/>
      <c r="AN127" s="1091"/>
      <c r="AO127" s="1091"/>
      <c r="AP127" s="1091"/>
      <c r="AQ127" s="1091"/>
      <c r="AR127" s="1091"/>
      <c r="AS127" s="1091"/>
      <c r="AT127" s="1091"/>
      <c r="AU127" s="1091"/>
      <c r="AV127" s="1091"/>
      <c r="AW127" s="1091"/>
      <c r="AX127" s="1091"/>
      <c r="AY127" s="1091"/>
      <c r="AZ127" s="1091"/>
      <c r="BA127" s="1091"/>
      <c r="BB127" s="1091"/>
      <c r="BC127" s="1091"/>
      <c r="BD127" s="1091"/>
      <c r="BE127" s="1091"/>
      <c r="BF127" s="1091"/>
      <c r="BG127" s="1091"/>
      <c r="BH127" s="1091"/>
      <c r="CD127" s="210"/>
      <c r="CE127" s="965" t="s">
        <v>255</v>
      </c>
      <c r="CF127" s="210"/>
      <c r="CG127" s="210"/>
      <c r="CH127" s="211"/>
      <c r="CI127" s="211"/>
      <c r="CJ127" s="967"/>
      <c r="CK127" s="213"/>
      <c r="CL127" s="214"/>
      <c r="CM127" s="215"/>
      <c r="CN127" s="215"/>
      <c r="CO127" s="218" t="s">
        <v>425</v>
      </c>
      <c r="CP127" s="209"/>
      <c r="CQ127" s="979"/>
      <c r="CR127" s="979"/>
    </row>
    <row r="128" spans="2:96" ht="15.75" customHeight="1">
      <c r="B128" s="1091"/>
      <c r="C128" s="1091"/>
      <c r="D128" s="1092"/>
      <c r="E128" s="1092"/>
      <c r="F128" s="1092"/>
      <c r="G128" s="1092"/>
      <c r="H128" s="1092"/>
      <c r="I128" s="1092"/>
      <c r="J128" s="1092"/>
      <c r="K128" s="1092"/>
      <c r="L128" s="1092"/>
      <c r="M128" s="1092"/>
      <c r="N128" s="1092"/>
      <c r="O128" s="1092"/>
      <c r="P128" s="1091"/>
      <c r="Q128" s="1091"/>
      <c r="R128" s="1091"/>
      <c r="S128" s="1091"/>
      <c r="T128" s="1091"/>
      <c r="U128" s="1091"/>
      <c r="V128" s="1091"/>
      <c r="W128" s="1092"/>
      <c r="X128" s="1091"/>
      <c r="Y128" s="1091"/>
      <c r="Z128" s="1091"/>
      <c r="AA128" s="1091"/>
      <c r="AB128" s="1091"/>
      <c r="AC128" s="1092"/>
      <c r="AD128" s="1091"/>
      <c r="AE128" s="1091"/>
      <c r="AF128" s="1091"/>
      <c r="AH128" s="1078"/>
      <c r="AJ128" s="1091"/>
      <c r="AK128" s="1091"/>
      <c r="AL128" s="1091"/>
      <c r="AM128" s="1091"/>
      <c r="AN128" s="1091"/>
      <c r="AO128" s="1091"/>
      <c r="AP128" s="1091"/>
      <c r="AQ128" s="1091"/>
      <c r="AR128" s="1091"/>
      <c r="AS128" s="1091"/>
      <c r="AT128" s="1091"/>
      <c r="AU128" s="1091"/>
      <c r="AV128" s="1091"/>
      <c r="AW128" s="1091"/>
      <c r="AX128" s="1091"/>
      <c r="AY128" s="1091"/>
      <c r="AZ128" s="1091"/>
      <c r="BA128" s="1091"/>
      <c r="BB128" s="1091"/>
      <c r="BC128" s="1091"/>
      <c r="BD128" s="1091"/>
      <c r="BE128" s="1091"/>
      <c r="BF128" s="1091"/>
      <c r="BG128" s="1091"/>
      <c r="BH128" s="1091"/>
      <c r="CD128" s="210"/>
      <c r="CE128" s="965" t="s">
        <v>257</v>
      </c>
      <c r="CF128" s="210"/>
      <c r="CG128" s="210"/>
      <c r="CH128" s="211"/>
      <c r="CI128" s="211"/>
      <c r="CJ128" s="967"/>
      <c r="CK128" s="213"/>
      <c r="CL128" s="214"/>
      <c r="CM128" s="215"/>
      <c r="CN128" s="215"/>
      <c r="CO128" s="218" t="s">
        <v>431</v>
      </c>
      <c r="CP128" s="209"/>
      <c r="CQ128" s="979"/>
      <c r="CR128" s="979"/>
    </row>
    <row r="129" spans="2:96">
      <c r="B129" s="1091"/>
      <c r="C129" s="1091"/>
      <c r="D129" s="1092"/>
      <c r="E129" s="1092"/>
      <c r="F129" s="1092"/>
      <c r="G129" s="1092"/>
      <c r="H129" s="1092"/>
      <c r="I129" s="1092"/>
      <c r="J129" s="1092"/>
      <c r="K129" s="1092"/>
      <c r="L129" s="1092"/>
      <c r="M129" s="1092"/>
      <c r="N129" s="1092"/>
      <c r="O129" s="1092"/>
      <c r="P129" s="1091"/>
      <c r="Q129" s="1091"/>
      <c r="R129" s="1091"/>
      <c r="S129" s="1091"/>
      <c r="T129" s="1091"/>
      <c r="U129" s="1091"/>
      <c r="V129" s="1091"/>
      <c r="W129" s="1092"/>
      <c r="X129" s="1091"/>
      <c r="Y129" s="1091"/>
      <c r="Z129" s="1091"/>
      <c r="AA129" s="1091"/>
      <c r="AB129" s="1091"/>
      <c r="AC129" s="1092"/>
      <c r="AD129" s="1091"/>
      <c r="AE129" s="1091"/>
      <c r="AF129" s="1091"/>
      <c r="AH129" s="1078"/>
      <c r="AJ129" s="1091"/>
      <c r="AK129" s="1091"/>
      <c r="AL129" s="1091"/>
      <c r="AM129" s="1091"/>
      <c r="AN129" s="1091"/>
      <c r="AO129" s="1091"/>
      <c r="AP129" s="1091"/>
      <c r="AQ129" s="1091"/>
      <c r="AR129" s="1091"/>
      <c r="AS129" s="1091"/>
      <c r="AT129" s="1091"/>
      <c r="AU129" s="1091"/>
      <c r="AV129" s="1091"/>
      <c r="AW129" s="1091"/>
      <c r="AX129" s="1091"/>
      <c r="AY129" s="1091"/>
      <c r="AZ129" s="1091"/>
      <c r="BA129" s="1091"/>
      <c r="BB129" s="1091"/>
      <c r="BC129" s="1091"/>
      <c r="BD129" s="1091"/>
      <c r="BE129" s="1091"/>
      <c r="BF129" s="1091"/>
      <c r="BG129" s="1091"/>
      <c r="BH129" s="1091"/>
      <c r="CD129" s="210"/>
      <c r="CE129" s="965" t="s">
        <v>258</v>
      </c>
      <c r="CF129" s="210"/>
      <c r="CG129" s="210"/>
      <c r="CH129" s="211"/>
      <c r="CI129" s="211"/>
      <c r="CJ129" s="967"/>
      <c r="CK129" s="213"/>
      <c r="CL129" s="214"/>
      <c r="CM129" s="215"/>
      <c r="CN129" s="215"/>
      <c r="CO129" s="218" t="s">
        <v>435</v>
      </c>
      <c r="CP129" s="209"/>
      <c r="CQ129" s="979"/>
      <c r="CR129" s="979"/>
    </row>
    <row r="130" spans="2:96">
      <c r="B130" s="1091"/>
      <c r="C130" s="1091"/>
      <c r="D130" s="1092"/>
      <c r="E130" s="1092"/>
      <c r="F130" s="1092"/>
      <c r="G130" s="1092"/>
      <c r="H130" s="1092"/>
      <c r="I130" s="1092"/>
      <c r="J130" s="1092"/>
      <c r="K130" s="1092"/>
      <c r="L130" s="1092"/>
      <c r="M130" s="1092"/>
      <c r="N130" s="1092"/>
      <c r="O130" s="1092"/>
      <c r="P130" s="1091"/>
      <c r="Q130" s="1091"/>
      <c r="R130" s="1091"/>
      <c r="S130" s="1091"/>
      <c r="T130" s="1091"/>
      <c r="U130" s="1091"/>
      <c r="V130" s="1091"/>
      <c r="W130" s="1092"/>
      <c r="X130" s="1091"/>
      <c r="Y130" s="1091"/>
      <c r="Z130" s="1091"/>
      <c r="AA130" s="1091"/>
      <c r="AB130" s="1091"/>
      <c r="AC130" s="1092"/>
      <c r="AD130" s="1091"/>
      <c r="AE130" s="1091"/>
      <c r="AF130" s="1091"/>
      <c r="AH130" s="1078"/>
      <c r="AJ130" s="1091"/>
      <c r="AK130" s="1091"/>
      <c r="AL130" s="1091"/>
      <c r="AM130" s="1091"/>
      <c r="AN130" s="1091"/>
      <c r="AO130" s="1091"/>
      <c r="AP130" s="1091"/>
      <c r="AQ130" s="1091"/>
      <c r="AR130" s="1091"/>
      <c r="AS130" s="1091"/>
      <c r="AT130" s="1091"/>
      <c r="AU130" s="1091"/>
      <c r="AV130" s="1091"/>
      <c r="AW130" s="1091"/>
      <c r="AX130" s="1091"/>
      <c r="AY130" s="1091"/>
      <c r="AZ130" s="1091"/>
      <c r="BA130" s="1091"/>
      <c r="BB130" s="1091"/>
      <c r="BC130" s="1091"/>
      <c r="BD130" s="1091"/>
      <c r="BE130" s="1091"/>
      <c r="BF130" s="1091"/>
      <c r="BG130" s="1091"/>
      <c r="BH130" s="1091"/>
      <c r="CD130" s="210"/>
      <c r="CE130" s="965" t="s">
        <v>260</v>
      </c>
      <c r="CF130" s="210"/>
      <c r="CG130" s="210"/>
      <c r="CH130" s="211"/>
      <c r="CI130" s="211"/>
      <c r="CJ130" s="967"/>
      <c r="CK130" s="213"/>
      <c r="CL130" s="214"/>
      <c r="CM130" s="215"/>
      <c r="CN130" s="215"/>
      <c r="CO130" s="218" t="s">
        <v>441</v>
      </c>
      <c r="CP130" s="209"/>
      <c r="CQ130" s="979"/>
      <c r="CR130" s="979"/>
    </row>
    <row r="131" spans="2:96">
      <c r="B131" s="1091"/>
      <c r="C131" s="1091"/>
      <c r="D131" s="1092"/>
      <c r="E131" s="1092"/>
      <c r="F131" s="1092"/>
      <c r="G131" s="1092"/>
      <c r="H131" s="1092"/>
      <c r="I131" s="1092"/>
      <c r="J131" s="1092"/>
      <c r="K131" s="1092"/>
      <c r="L131" s="1092"/>
      <c r="M131" s="1092"/>
      <c r="N131" s="1092"/>
      <c r="O131" s="1092"/>
      <c r="P131" s="1091"/>
      <c r="Q131" s="1091"/>
      <c r="R131" s="1091"/>
      <c r="S131" s="1091"/>
      <c r="T131" s="1091"/>
      <c r="U131" s="1091"/>
      <c r="V131" s="1091"/>
      <c r="W131" s="1092"/>
      <c r="X131" s="1091"/>
      <c r="Y131" s="1091"/>
      <c r="Z131" s="1091"/>
      <c r="AA131" s="1091"/>
      <c r="AB131" s="1091"/>
      <c r="AC131" s="1092"/>
      <c r="AD131" s="1091"/>
      <c r="AE131" s="1091"/>
      <c r="AF131" s="1091"/>
      <c r="AH131" s="1078"/>
      <c r="AJ131" s="1091"/>
      <c r="AK131" s="1091"/>
      <c r="AL131" s="1091"/>
      <c r="AM131" s="1091"/>
      <c r="AN131" s="1091"/>
      <c r="AO131" s="1091"/>
      <c r="AP131" s="1091"/>
      <c r="AQ131" s="1091"/>
      <c r="AR131" s="1091"/>
      <c r="AS131" s="1091"/>
      <c r="AT131" s="1091"/>
      <c r="AU131" s="1091"/>
      <c r="AV131" s="1091"/>
      <c r="AW131" s="1091"/>
      <c r="AX131" s="1091"/>
      <c r="AY131" s="1091"/>
      <c r="AZ131" s="1091"/>
      <c r="BA131" s="1091"/>
      <c r="BB131" s="1091"/>
      <c r="BC131" s="1091"/>
      <c r="BD131" s="1091"/>
      <c r="BE131" s="1091"/>
      <c r="BF131" s="1091"/>
      <c r="BG131" s="1091"/>
      <c r="BH131" s="1091"/>
      <c r="CD131" s="210"/>
      <c r="CE131" s="965" t="s">
        <v>261</v>
      </c>
      <c r="CF131" s="210"/>
      <c r="CG131" s="210"/>
      <c r="CH131" s="211"/>
      <c r="CI131" s="211"/>
      <c r="CJ131" s="967"/>
      <c r="CK131" s="213"/>
      <c r="CL131" s="214"/>
      <c r="CM131" s="215"/>
      <c r="CN131" s="215"/>
      <c r="CO131" s="218" t="s">
        <v>452</v>
      </c>
      <c r="CP131" s="209"/>
      <c r="CQ131" s="979"/>
      <c r="CR131" s="979"/>
    </row>
    <row r="132" spans="2:96" ht="15.75" customHeight="1">
      <c r="B132" s="1091"/>
      <c r="C132" s="1091"/>
      <c r="D132" s="1092"/>
      <c r="E132" s="1092"/>
      <c r="F132" s="1092"/>
      <c r="G132" s="1092"/>
      <c r="H132" s="1092"/>
      <c r="I132" s="1092"/>
      <c r="J132" s="1092"/>
      <c r="K132" s="1092"/>
      <c r="L132" s="1092"/>
      <c r="M132" s="1092"/>
      <c r="N132" s="1092"/>
      <c r="O132" s="1092"/>
      <c r="P132" s="1091"/>
      <c r="Q132" s="1091"/>
      <c r="R132" s="1091"/>
      <c r="S132" s="1091"/>
      <c r="T132" s="1091"/>
      <c r="U132" s="1091"/>
      <c r="V132" s="1091"/>
      <c r="W132" s="1092"/>
      <c r="X132" s="1091"/>
      <c r="Y132" s="1091"/>
      <c r="Z132" s="1091"/>
      <c r="AA132" s="1091"/>
      <c r="AB132" s="1091"/>
      <c r="AC132" s="1092"/>
      <c r="AD132" s="1091"/>
      <c r="AE132" s="1091"/>
      <c r="AF132" s="1091"/>
      <c r="AH132" s="1078"/>
      <c r="AJ132" s="1091"/>
      <c r="AK132" s="1091"/>
      <c r="AL132" s="1091"/>
      <c r="AM132" s="1091"/>
      <c r="AN132" s="1091"/>
      <c r="AO132" s="1091"/>
      <c r="AP132" s="1091"/>
      <c r="AQ132" s="1091"/>
      <c r="AR132" s="1091"/>
      <c r="AS132" s="1091"/>
      <c r="AT132" s="1091"/>
      <c r="AU132" s="1091"/>
      <c r="AV132" s="1091"/>
      <c r="AW132" s="1091"/>
      <c r="AX132" s="1091"/>
      <c r="AY132" s="1091"/>
      <c r="AZ132" s="1091"/>
      <c r="BA132" s="1091"/>
      <c r="BB132" s="1091"/>
      <c r="BC132" s="1091"/>
      <c r="BD132" s="1091"/>
      <c r="BE132" s="1091"/>
      <c r="BF132" s="1091"/>
      <c r="BG132" s="1091"/>
      <c r="BH132" s="1091"/>
      <c r="CD132" s="210"/>
      <c r="CE132" s="965" t="s">
        <v>263</v>
      </c>
      <c r="CF132" s="210"/>
      <c r="CG132" s="210"/>
      <c r="CH132" s="211"/>
      <c r="CI132" s="211"/>
      <c r="CJ132" s="967"/>
      <c r="CK132" s="213"/>
      <c r="CL132" s="214"/>
      <c r="CM132" s="215"/>
      <c r="CN132" s="215"/>
      <c r="CO132" s="218" t="s">
        <v>456</v>
      </c>
      <c r="CP132" s="209"/>
      <c r="CQ132" s="979"/>
      <c r="CR132" s="979"/>
    </row>
    <row r="133" spans="2:96" ht="15.75" customHeight="1">
      <c r="B133" s="1091"/>
      <c r="C133" s="1091"/>
      <c r="D133" s="1092"/>
      <c r="E133" s="1092"/>
      <c r="F133" s="1092"/>
      <c r="G133" s="1092"/>
      <c r="H133" s="1092"/>
      <c r="I133" s="1092"/>
      <c r="J133" s="1092"/>
      <c r="K133" s="1092"/>
      <c r="L133" s="1092"/>
      <c r="M133" s="1092"/>
      <c r="N133" s="1092"/>
      <c r="O133" s="1092"/>
      <c r="P133" s="1091"/>
      <c r="Q133" s="1091"/>
      <c r="R133" s="1091"/>
      <c r="S133" s="1091"/>
      <c r="T133" s="1091"/>
      <c r="U133" s="1091"/>
      <c r="V133" s="1091"/>
      <c r="W133" s="1092"/>
      <c r="X133" s="1091"/>
      <c r="Y133" s="1091"/>
      <c r="Z133" s="1091"/>
      <c r="AA133" s="1091"/>
      <c r="AB133" s="1091"/>
      <c r="AC133" s="1092"/>
      <c r="AD133" s="1091"/>
      <c r="AE133" s="1091"/>
      <c r="AF133" s="1091"/>
      <c r="AH133" s="1078"/>
      <c r="AJ133" s="1091"/>
      <c r="AK133" s="1091"/>
      <c r="AL133" s="1091"/>
      <c r="AM133" s="1091"/>
      <c r="AN133" s="1091"/>
      <c r="AO133" s="1091"/>
      <c r="AP133" s="1091"/>
      <c r="AQ133" s="1091"/>
      <c r="AR133" s="1091"/>
      <c r="AS133" s="1091"/>
      <c r="AT133" s="1091"/>
      <c r="AU133" s="1091"/>
      <c r="AV133" s="1091"/>
      <c r="AW133" s="1091"/>
      <c r="AX133" s="1091"/>
      <c r="AY133" s="1091"/>
      <c r="AZ133" s="1091"/>
      <c r="BA133" s="1091"/>
      <c r="BB133" s="1091"/>
      <c r="BC133" s="1091"/>
      <c r="BD133" s="1091"/>
      <c r="BE133" s="1091"/>
      <c r="BF133" s="1091"/>
      <c r="BG133" s="1091"/>
      <c r="BH133" s="1091"/>
      <c r="CD133" s="210"/>
      <c r="CE133" s="965" t="s">
        <v>265</v>
      </c>
      <c r="CF133" s="210"/>
      <c r="CG133" s="210"/>
      <c r="CH133" s="211"/>
      <c r="CI133" s="211"/>
      <c r="CJ133" s="967"/>
      <c r="CK133" s="213"/>
      <c r="CL133" s="214"/>
      <c r="CM133" s="215"/>
      <c r="CN133" s="215"/>
      <c r="CO133" s="218" t="s">
        <v>460</v>
      </c>
      <c r="CP133" s="210"/>
      <c r="CQ133" s="979"/>
      <c r="CR133" s="979"/>
    </row>
    <row r="134" spans="2:96" ht="15.75" customHeight="1">
      <c r="B134" s="1091"/>
      <c r="C134" s="1091"/>
      <c r="D134" s="1092"/>
      <c r="E134" s="1092"/>
      <c r="F134" s="1092"/>
      <c r="G134" s="1092"/>
      <c r="H134" s="1092"/>
      <c r="I134" s="1092"/>
      <c r="J134" s="1092"/>
      <c r="K134" s="1092"/>
      <c r="L134" s="1092"/>
      <c r="M134" s="1092"/>
      <c r="N134" s="1092"/>
      <c r="O134" s="1092"/>
      <c r="P134" s="1091"/>
      <c r="Q134" s="1091"/>
      <c r="R134" s="1091"/>
      <c r="S134" s="1091"/>
      <c r="T134" s="1091"/>
      <c r="U134" s="1091"/>
      <c r="V134" s="1091"/>
      <c r="W134" s="1092"/>
      <c r="X134" s="1091"/>
      <c r="Y134" s="1091"/>
      <c r="Z134" s="1091"/>
      <c r="AA134" s="1091"/>
      <c r="AB134" s="1091"/>
      <c r="AC134" s="1092"/>
      <c r="AD134" s="1091"/>
      <c r="AE134" s="1091"/>
      <c r="AF134" s="1091"/>
      <c r="AH134" s="1078"/>
      <c r="AJ134" s="1091"/>
      <c r="AK134" s="1091"/>
      <c r="AL134" s="1091"/>
      <c r="AM134" s="1091"/>
      <c r="AN134" s="1091"/>
      <c r="AO134" s="1091"/>
      <c r="AP134" s="1091"/>
      <c r="AQ134" s="1091"/>
      <c r="AR134" s="1091"/>
      <c r="AS134" s="1091"/>
      <c r="AT134" s="1091"/>
      <c r="AU134" s="1091"/>
      <c r="AV134" s="1091"/>
      <c r="AW134" s="1091"/>
      <c r="AX134" s="1091"/>
      <c r="AY134" s="1091"/>
      <c r="AZ134" s="1091"/>
      <c r="BA134" s="1091"/>
      <c r="BB134" s="1091"/>
      <c r="BC134" s="1091"/>
      <c r="BD134" s="1091"/>
      <c r="BE134" s="1091"/>
      <c r="BF134" s="1091"/>
      <c r="BG134" s="1091"/>
      <c r="BH134" s="1091"/>
      <c r="CD134" s="210"/>
      <c r="CE134" s="965" t="s">
        <v>267</v>
      </c>
      <c r="CF134" s="210"/>
      <c r="CG134" s="210"/>
      <c r="CH134" s="211"/>
      <c r="CI134" s="211"/>
      <c r="CJ134" s="967"/>
      <c r="CK134" s="213"/>
      <c r="CL134" s="214"/>
      <c r="CM134" s="215"/>
      <c r="CN134" s="215"/>
      <c r="CO134" s="218" t="s">
        <v>464</v>
      </c>
      <c r="CP134" s="210"/>
      <c r="CQ134" s="979"/>
      <c r="CR134" s="979"/>
    </row>
    <row r="135" spans="2:96" ht="15.75" customHeight="1">
      <c r="B135" s="1091"/>
      <c r="C135" s="1091"/>
      <c r="D135" s="1092"/>
      <c r="E135" s="1092"/>
      <c r="F135" s="1092"/>
      <c r="G135" s="1092"/>
      <c r="H135" s="1092"/>
      <c r="I135" s="1092"/>
      <c r="J135" s="1092"/>
      <c r="K135" s="1092"/>
      <c r="L135" s="1092"/>
      <c r="M135" s="1092"/>
      <c r="N135" s="1092"/>
      <c r="O135" s="1092"/>
      <c r="P135" s="1091"/>
      <c r="Q135" s="1091"/>
      <c r="R135" s="1091"/>
      <c r="S135" s="1091"/>
      <c r="T135" s="1091"/>
      <c r="U135" s="1091"/>
      <c r="V135" s="1091"/>
      <c r="W135" s="1092"/>
      <c r="X135" s="1091"/>
      <c r="Y135" s="1091"/>
      <c r="Z135" s="1091"/>
      <c r="AA135" s="1091"/>
      <c r="AB135" s="1091"/>
      <c r="AC135" s="1092"/>
      <c r="AD135" s="1091"/>
      <c r="AE135" s="1091"/>
      <c r="AF135" s="1091"/>
      <c r="AH135" s="1078"/>
      <c r="AJ135" s="1091"/>
      <c r="AK135" s="1091"/>
      <c r="AL135" s="1091"/>
      <c r="AM135" s="1091"/>
      <c r="AN135" s="1091"/>
      <c r="AO135" s="1091"/>
      <c r="AP135" s="1091"/>
      <c r="AQ135" s="1091"/>
      <c r="AR135" s="1091"/>
      <c r="AS135" s="1091"/>
      <c r="AT135" s="1091"/>
      <c r="AU135" s="1091"/>
      <c r="AV135" s="1091"/>
      <c r="AW135" s="1091"/>
      <c r="AX135" s="1091"/>
      <c r="AY135" s="1091"/>
      <c r="AZ135" s="1091"/>
      <c r="BA135" s="1091"/>
      <c r="BB135" s="1091"/>
      <c r="BC135" s="1091"/>
      <c r="BD135" s="1091"/>
      <c r="BE135" s="1091"/>
      <c r="BF135" s="1091"/>
      <c r="BG135" s="1091"/>
      <c r="BH135" s="1091"/>
      <c r="CD135" s="210"/>
      <c r="CE135" s="965" t="s">
        <v>269</v>
      </c>
      <c r="CF135" s="210"/>
      <c r="CG135" s="210"/>
      <c r="CH135" s="211"/>
      <c r="CI135" s="211"/>
      <c r="CJ135" s="967"/>
      <c r="CK135" s="213"/>
      <c r="CL135" s="214"/>
      <c r="CM135" s="215"/>
      <c r="CN135" s="215"/>
      <c r="CO135" s="218" t="s">
        <v>466</v>
      </c>
      <c r="CP135" s="209"/>
      <c r="CQ135" s="979"/>
      <c r="CR135" s="979"/>
    </row>
    <row r="136" spans="2:96" ht="15.75" customHeight="1">
      <c r="B136" s="1091"/>
      <c r="C136" s="1091"/>
      <c r="D136" s="1092"/>
      <c r="E136" s="1092"/>
      <c r="F136" s="1092"/>
      <c r="G136" s="1092"/>
      <c r="H136" s="1092"/>
      <c r="I136" s="1092"/>
      <c r="J136" s="1092"/>
      <c r="K136" s="1092"/>
      <c r="L136" s="1092"/>
      <c r="M136" s="1092"/>
      <c r="N136" s="1092"/>
      <c r="O136" s="1092"/>
      <c r="P136" s="1091"/>
      <c r="Q136" s="1091"/>
      <c r="R136" s="1091"/>
      <c r="S136" s="1091"/>
      <c r="T136" s="1091"/>
      <c r="U136" s="1091"/>
      <c r="V136" s="1091"/>
      <c r="W136" s="1092"/>
      <c r="X136" s="1091"/>
      <c r="Y136" s="1091"/>
      <c r="Z136" s="1091"/>
      <c r="AA136" s="1091"/>
      <c r="AB136" s="1091"/>
      <c r="AC136" s="1092"/>
      <c r="AD136" s="1091"/>
      <c r="AE136" s="1091"/>
      <c r="AF136" s="1091"/>
      <c r="AH136" s="1078"/>
      <c r="AJ136" s="1091"/>
      <c r="AK136" s="1091"/>
      <c r="AL136" s="1091"/>
      <c r="AM136" s="1091"/>
      <c r="AN136" s="1091"/>
      <c r="AO136" s="1091"/>
      <c r="AP136" s="1091"/>
      <c r="AQ136" s="1091"/>
      <c r="AR136" s="1091"/>
      <c r="AS136" s="1091"/>
      <c r="AT136" s="1091"/>
      <c r="AU136" s="1091"/>
      <c r="AV136" s="1091"/>
      <c r="AW136" s="1091"/>
      <c r="AX136" s="1091"/>
      <c r="AY136" s="1091"/>
      <c r="AZ136" s="1091"/>
      <c r="BA136" s="1091"/>
      <c r="BB136" s="1091"/>
      <c r="BC136" s="1091"/>
      <c r="BD136" s="1091"/>
      <c r="BE136" s="1091"/>
      <c r="BF136" s="1091"/>
      <c r="BG136" s="1091"/>
      <c r="BH136" s="1091"/>
      <c r="CD136" s="210"/>
      <c r="CE136" s="965" t="s">
        <v>271</v>
      </c>
      <c r="CF136" s="210"/>
      <c r="CG136" s="210"/>
      <c r="CH136" s="211"/>
      <c r="CI136" s="211"/>
      <c r="CJ136" s="967"/>
      <c r="CK136" s="213"/>
      <c r="CL136" s="214"/>
      <c r="CM136" s="215"/>
      <c r="CN136" s="215"/>
      <c r="CO136" s="218" t="s">
        <v>143</v>
      </c>
      <c r="CP136" s="209"/>
      <c r="CQ136" s="979"/>
      <c r="CR136" s="979"/>
    </row>
    <row r="137" spans="2:96" ht="15.75" customHeight="1">
      <c r="B137" s="1091"/>
      <c r="C137" s="1091"/>
      <c r="D137" s="1092"/>
      <c r="E137" s="1092"/>
      <c r="F137" s="1092"/>
      <c r="G137" s="1092"/>
      <c r="H137" s="1092"/>
      <c r="I137" s="1092"/>
      <c r="J137" s="1092"/>
      <c r="K137" s="1092"/>
      <c r="L137" s="1092"/>
      <c r="M137" s="1092"/>
      <c r="N137" s="1092"/>
      <c r="O137" s="1092"/>
      <c r="P137" s="1091"/>
      <c r="Q137" s="1091"/>
      <c r="R137" s="1091"/>
      <c r="S137" s="1091"/>
      <c r="T137" s="1091"/>
      <c r="U137" s="1091"/>
      <c r="V137" s="1091"/>
      <c r="W137" s="1092"/>
      <c r="X137" s="1091"/>
      <c r="Y137" s="1091"/>
      <c r="Z137" s="1091"/>
      <c r="AA137" s="1091"/>
      <c r="AB137" s="1091"/>
      <c r="AC137" s="1092"/>
      <c r="AD137" s="1091"/>
      <c r="AE137" s="1091"/>
      <c r="AF137" s="1091"/>
      <c r="AH137" s="1078"/>
      <c r="AJ137" s="1091"/>
      <c r="AK137" s="1091"/>
      <c r="AL137" s="1091"/>
      <c r="AM137" s="1091"/>
      <c r="AN137" s="1091"/>
      <c r="AO137" s="1091"/>
      <c r="AP137" s="1091"/>
      <c r="AQ137" s="1091"/>
      <c r="AR137" s="1091"/>
      <c r="AS137" s="1091"/>
      <c r="AT137" s="1091"/>
      <c r="AU137" s="1091"/>
      <c r="AV137" s="1091"/>
      <c r="AW137" s="1091"/>
      <c r="AX137" s="1091"/>
      <c r="AY137" s="1091"/>
      <c r="AZ137" s="1091"/>
      <c r="BA137" s="1091"/>
      <c r="BB137" s="1091"/>
      <c r="BC137" s="1091"/>
      <c r="BD137" s="1091"/>
      <c r="BE137" s="1091"/>
      <c r="BF137" s="1091"/>
      <c r="BG137" s="1091"/>
      <c r="BH137" s="1091"/>
      <c r="CD137" s="210"/>
      <c r="CE137" s="965" t="s">
        <v>273</v>
      </c>
      <c r="CF137" s="210"/>
      <c r="CG137" s="210"/>
      <c r="CH137" s="211"/>
      <c r="CI137" s="211"/>
      <c r="CJ137" s="967"/>
      <c r="CK137" s="213"/>
      <c r="CL137" s="214"/>
      <c r="CM137" s="215"/>
      <c r="CN137" s="215"/>
      <c r="CO137" s="218" t="s">
        <v>471</v>
      </c>
      <c r="CP137" s="209"/>
      <c r="CQ137" s="979"/>
      <c r="CR137" s="979"/>
    </row>
    <row r="138" spans="2:96" ht="15.75" customHeight="1">
      <c r="B138" s="1091"/>
      <c r="C138" s="1091"/>
      <c r="D138" s="1092"/>
      <c r="E138" s="1092"/>
      <c r="F138" s="1092"/>
      <c r="G138" s="1092"/>
      <c r="H138" s="1092"/>
      <c r="I138" s="1092"/>
      <c r="J138" s="1092"/>
      <c r="K138" s="1092"/>
      <c r="L138" s="1092"/>
      <c r="M138" s="1092"/>
      <c r="N138" s="1092"/>
      <c r="O138" s="1092"/>
      <c r="P138" s="1091"/>
      <c r="Q138" s="1091"/>
      <c r="R138" s="1091"/>
      <c r="S138" s="1091"/>
      <c r="T138" s="1091"/>
      <c r="U138" s="1091"/>
      <c r="V138" s="1091"/>
      <c r="W138" s="1092"/>
      <c r="X138" s="1091"/>
      <c r="Y138" s="1091"/>
      <c r="Z138" s="1091"/>
      <c r="AA138" s="1091"/>
      <c r="AB138" s="1091"/>
      <c r="AC138" s="1092"/>
      <c r="AD138" s="1091"/>
      <c r="AE138" s="1091"/>
      <c r="AF138" s="1091"/>
      <c r="AH138" s="1078"/>
      <c r="AJ138" s="1091"/>
      <c r="AK138" s="1091"/>
      <c r="AL138" s="1091"/>
      <c r="AM138" s="1091"/>
      <c r="AN138" s="1091"/>
      <c r="AO138" s="1091"/>
      <c r="AP138" s="1091"/>
      <c r="AQ138" s="1091"/>
      <c r="AR138" s="1091"/>
      <c r="AS138" s="1091"/>
      <c r="AT138" s="1091"/>
      <c r="AU138" s="1091"/>
      <c r="AV138" s="1091"/>
      <c r="AW138" s="1091"/>
      <c r="AX138" s="1091"/>
      <c r="AY138" s="1091"/>
      <c r="AZ138" s="1091"/>
      <c r="BA138" s="1091"/>
      <c r="BB138" s="1091"/>
      <c r="BC138" s="1091"/>
      <c r="BD138" s="1091"/>
      <c r="BE138" s="1091"/>
      <c r="BF138" s="1091"/>
      <c r="BG138" s="1091"/>
      <c r="BH138" s="1091"/>
      <c r="CD138" s="210"/>
      <c r="CE138" s="965" t="s">
        <v>274</v>
      </c>
      <c r="CF138" s="210"/>
      <c r="CG138" s="210"/>
      <c r="CH138" s="211"/>
      <c r="CI138" s="211"/>
      <c r="CJ138" s="967"/>
      <c r="CK138" s="213"/>
      <c r="CL138" s="214"/>
      <c r="CM138" s="215"/>
      <c r="CN138" s="215"/>
      <c r="CO138" s="218" t="s">
        <v>479</v>
      </c>
      <c r="CP138" s="209"/>
      <c r="CQ138" s="979"/>
      <c r="CR138" s="979"/>
    </row>
    <row r="139" spans="2:96" ht="15.75" customHeight="1">
      <c r="B139" s="1091"/>
      <c r="C139" s="1091"/>
      <c r="D139" s="1092"/>
      <c r="E139" s="1092"/>
      <c r="F139" s="1092"/>
      <c r="G139" s="1092"/>
      <c r="H139" s="1092"/>
      <c r="I139" s="1092"/>
      <c r="J139" s="1092"/>
      <c r="K139" s="1092"/>
      <c r="L139" s="1092"/>
      <c r="M139" s="1092"/>
      <c r="N139" s="1092"/>
      <c r="O139" s="1092"/>
      <c r="P139" s="1091"/>
      <c r="Q139" s="1091"/>
      <c r="R139" s="1091"/>
      <c r="S139" s="1091"/>
      <c r="T139" s="1091"/>
      <c r="U139" s="1091"/>
      <c r="V139" s="1091"/>
      <c r="W139" s="1092"/>
      <c r="X139" s="1091"/>
      <c r="Y139" s="1091"/>
      <c r="Z139" s="1091"/>
      <c r="AA139" s="1091"/>
      <c r="AB139" s="1091"/>
      <c r="AC139" s="1092"/>
      <c r="AD139" s="1091"/>
      <c r="AE139" s="1091"/>
      <c r="AF139" s="1091"/>
      <c r="AH139" s="1078"/>
      <c r="AJ139" s="1091"/>
      <c r="AK139" s="1091"/>
      <c r="AL139" s="1091"/>
      <c r="AM139" s="1091"/>
      <c r="AN139" s="1091"/>
      <c r="AO139" s="1091"/>
      <c r="AP139" s="1091"/>
      <c r="AQ139" s="1091"/>
      <c r="AR139" s="1091"/>
      <c r="AS139" s="1091"/>
      <c r="AT139" s="1091"/>
      <c r="AU139" s="1091"/>
      <c r="AV139" s="1091"/>
      <c r="AW139" s="1091"/>
      <c r="AX139" s="1091"/>
      <c r="AY139" s="1091"/>
      <c r="AZ139" s="1091"/>
      <c r="BA139" s="1091"/>
      <c r="BB139" s="1091"/>
      <c r="BC139" s="1091"/>
      <c r="BD139" s="1091"/>
      <c r="BE139" s="1091"/>
      <c r="BF139" s="1091"/>
      <c r="BG139" s="1091"/>
      <c r="BH139" s="1091"/>
      <c r="CD139" s="210"/>
      <c r="CE139" s="965" t="s">
        <v>276</v>
      </c>
      <c r="CF139" s="210"/>
      <c r="CG139" s="210"/>
      <c r="CH139" s="211"/>
      <c r="CI139" s="211"/>
      <c r="CJ139" s="967"/>
      <c r="CK139" s="213"/>
      <c r="CL139" s="214"/>
      <c r="CM139" s="215"/>
      <c r="CN139" s="215"/>
      <c r="CO139" s="218" t="s">
        <v>488</v>
      </c>
      <c r="CP139" s="209"/>
      <c r="CQ139" s="979"/>
      <c r="CR139" s="979"/>
    </row>
    <row r="140" spans="2:96" ht="15.75" customHeight="1">
      <c r="B140" s="1091"/>
      <c r="C140" s="1091"/>
      <c r="D140" s="1092"/>
      <c r="E140" s="1092"/>
      <c r="F140" s="1092"/>
      <c r="G140" s="1092"/>
      <c r="H140" s="1092"/>
      <c r="I140" s="1092"/>
      <c r="J140" s="1092"/>
      <c r="K140" s="1092"/>
      <c r="L140" s="1092"/>
      <c r="M140" s="1092"/>
      <c r="N140" s="1092"/>
      <c r="O140" s="1092"/>
      <c r="P140" s="1091"/>
      <c r="Q140" s="1091"/>
      <c r="R140" s="1091"/>
      <c r="S140" s="1091"/>
      <c r="T140" s="1091"/>
      <c r="U140" s="1091"/>
      <c r="V140" s="1091"/>
      <c r="W140" s="1092"/>
      <c r="X140" s="1091"/>
      <c r="Y140" s="1091"/>
      <c r="Z140" s="1091"/>
      <c r="AA140" s="1091"/>
      <c r="AB140" s="1091"/>
      <c r="AC140" s="1092"/>
      <c r="AD140" s="1091"/>
      <c r="AE140" s="1091"/>
      <c r="AF140" s="1091"/>
      <c r="AH140" s="1078"/>
      <c r="AJ140" s="1091"/>
      <c r="AK140" s="1091"/>
      <c r="AL140" s="1091"/>
      <c r="AM140" s="1091"/>
      <c r="AN140" s="1091"/>
      <c r="AO140" s="1091"/>
      <c r="AP140" s="1091"/>
      <c r="AQ140" s="1091"/>
      <c r="AR140" s="1091"/>
      <c r="AS140" s="1091"/>
      <c r="AT140" s="1091"/>
      <c r="AU140" s="1091"/>
      <c r="AV140" s="1091"/>
      <c r="AW140" s="1091"/>
      <c r="AX140" s="1091"/>
      <c r="AY140" s="1091"/>
      <c r="AZ140" s="1091"/>
      <c r="BA140" s="1091"/>
      <c r="BB140" s="1091"/>
      <c r="BC140" s="1091"/>
      <c r="BD140" s="1091"/>
      <c r="BE140" s="1091"/>
      <c r="BF140" s="1091"/>
      <c r="BG140" s="1091"/>
      <c r="BH140" s="1091"/>
      <c r="CD140" s="210"/>
      <c r="CE140" s="965" t="s">
        <v>277</v>
      </c>
      <c r="CF140" s="210"/>
      <c r="CG140" s="210"/>
      <c r="CH140" s="211"/>
      <c r="CI140" s="211"/>
      <c r="CJ140" s="967"/>
      <c r="CK140" s="213"/>
      <c r="CL140" s="214"/>
      <c r="CM140" s="215"/>
      <c r="CN140" s="215"/>
      <c r="CO140" s="218" t="s">
        <v>490</v>
      </c>
      <c r="CP140" s="209"/>
      <c r="CQ140" s="979"/>
      <c r="CR140" s="979"/>
    </row>
    <row r="141" spans="2:96" ht="15.75" customHeight="1">
      <c r="B141" s="1091"/>
      <c r="C141" s="1091"/>
      <c r="D141" s="1092"/>
      <c r="E141" s="1092"/>
      <c r="F141" s="1092"/>
      <c r="G141" s="1092"/>
      <c r="H141" s="1092"/>
      <c r="I141" s="1092"/>
      <c r="J141" s="1092"/>
      <c r="K141" s="1092"/>
      <c r="L141" s="1092"/>
      <c r="M141" s="1092"/>
      <c r="N141" s="1092"/>
      <c r="O141" s="1092"/>
      <c r="P141" s="1091"/>
      <c r="Q141" s="1091"/>
      <c r="R141" s="1091"/>
      <c r="S141" s="1091"/>
      <c r="T141" s="1091"/>
      <c r="U141" s="1091"/>
      <c r="V141" s="1091"/>
      <c r="W141" s="1092"/>
      <c r="X141" s="1091"/>
      <c r="Y141" s="1091"/>
      <c r="Z141" s="1091"/>
      <c r="AA141" s="1091"/>
      <c r="AB141" s="1091"/>
      <c r="AC141" s="1092"/>
      <c r="AD141" s="1091"/>
      <c r="AE141" s="1091"/>
      <c r="AF141" s="1091"/>
      <c r="AH141" s="1078"/>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CD141" s="210"/>
      <c r="CE141" s="965" t="s">
        <v>278</v>
      </c>
      <c r="CF141" s="210"/>
      <c r="CG141" s="210"/>
      <c r="CH141" s="211"/>
      <c r="CI141" s="211"/>
      <c r="CJ141" s="967"/>
      <c r="CK141" s="213"/>
      <c r="CL141" s="214"/>
      <c r="CM141" s="215"/>
      <c r="CN141" s="215"/>
      <c r="CO141" s="218" t="s">
        <v>492</v>
      </c>
      <c r="CP141" s="209"/>
      <c r="CQ141" s="979"/>
      <c r="CR141" s="979"/>
    </row>
    <row r="142" spans="2:96" ht="15.75" customHeight="1">
      <c r="B142" s="1091"/>
      <c r="C142" s="1091"/>
      <c r="D142" s="1092"/>
      <c r="E142" s="1092"/>
      <c r="F142" s="1092"/>
      <c r="G142" s="1092"/>
      <c r="H142" s="1092"/>
      <c r="I142" s="1092"/>
      <c r="J142" s="1092"/>
      <c r="K142" s="1092"/>
      <c r="L142" s="1092"/>
      <c r="M142" s="1092"/>
      <c r="N142" s="1092"/>
      <c r="O142" s="1092"/>
      <c r="P142" s="1091"/>
      <c r="Q142" s="1091"/>
      <c r="R142" s="1091"/>
      <c r="S142" s="1091"/>
      <c r="T142" s="1091"/>
      <c r="U142" s="1091"/>
      <c r="V142" s="1091"/>
      <c r="W142" s="1092"/>
      <c r="X142" s="1091"/>
      <c r="Y142" s="1091"/>
      <c r="Z142" s="1091"/>
      <c r="AA142" s="1091"/>
      <c r="AB142" s="1091"/>
      <c r="AC142" s="1092"/>
      <c r="AD142" s="1091"/>
      <c r="AE142" s="1091"/>
      <c r="AF142" s="1091"/>
      <c r="AH142" s="1078"/>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CD142" s="210"/>
      <c r="CE142" s="965" t="s">
        <v>280</v>
      </c>
      <c r="CF142" s="210"/>
      <c r="CG142" s="210"/>
      <c r="CH142" s="211"/>
      <c r="CI142" s="211"/>
      <c r="CJ142" s="967"/>
      <c r="CK142" s="213"/>
      <c r="CL142" s="214"/>
      <c r="CM142" s="215"/>
      <c r="CN142" s="215"/>
      <c r="CO142" s="218" t="s">
        <v>496</v>
      </c>
      <c r="CP142" s="209"/>
      <c r="CQ142" s="979"/>
      <c r="CR142" s="979"/>
    </row>
    <row r="143" spans="2:96" ht="15.75" customHeight="1">
      <c r="B143" s="1091"/>
      <c r="C143" s="1091"/>
      <c r="D143" s="1092"/>
      <c r="E143" s="1092"/>
      <c r="F143" s="1092"/>
      <c r="G143" s="1092"/>
      <c r="H143" s="1092"/>
      <c r="I143" s="1092"/>
      <c r="J143" s="1092"/>
      <c r="K143" s="1092"/>
      <c r="L143" s="1092"/>
      <c r="M143" s="1092"/>
      <c r="N143" s="1092"/>
      <c r="O143" s="1092"/>
      <c r="P143" s="1091"/>
      <c r="Q143" s="1091"/>
      <c r="R143" s="1091"/>
      <c r="S143" s="1091"/>
      <c r="T143" s="1091"/>
      <c r="U143" s="1091"/>
      <c r="V143" s="1091"/>
      <c r="W143" s="1092"/>
      <c r="X143" s="1091"/>
      <c r="Y143" s="1091"/>
      <c r="Z143" s="1091"/>
      <c r="AA143" s="1091"/>
      <c r="AB143" s="1091"/>
      <c r="AC143" s="1092"/>
      <c r="AD143" s="1091"/>
      <c r="AE143" s="1091"/>
      <c r="AF143" s="1091"/>
      <c r="AH143" s="1078"/>
      <c r="AJ143" s="1091"/>
      <c r="AK143" s="1091"/>
      <c r="AL143" s="1091"/>
      <c r="AM143" s="1091"/>
      <c r="AN143" s="1091"/>
      <c r="AO143" s="1091"/>
      <c r="AP143" s="1091"/>
      <c r="AQ143" s="1091"/>
      <c r="AR143" s="1091"/>
      <c r="AS143" s="1091"/>
      <c r="AT143" s="1091"/>
      <c r="AU143" s="1091"/>
      <c r="AV143" s="1091"/>
      <c r="AW143" s="1091"/>
      <c r="AX143" s="1091"/>
      <c r="AY143" s="1091"/>
      <c r="AZ143" s="1091"/>
      <c r="BA143" s="1091"/>
      <c r="BB143" s="1091"/>
      <c r="BC143" s="1091"/>
      <c r="BD143" s="1091"/>
      <c r="BE143" s="1091"/>
      <c r="BF143" s="1091"/>
      <c r="BG143" s="1091"/>
      <c r="BH143" s="1091"/>
      <c r="CD143" s="210"/>
      <c r="CE143" s="965" t="s">
        <v>282</v>
      </c>
      <c r="CF143" s="210"/>
      <c r="CG143" s="210"/>
      <c r="CH143" s="211"/>
      <c r="CI143" s="211"/>
      <c r="CJ143" s="967"/>
      <c r="CK143" s="213"/>
      <c r="CL143" s="214"/>
      <c r="CM143" s="215"/>
      <c r="CN143" s="215"/>
      <c r="CO143" s="218" t="s">
        <v>151</v>
      </c>
      <c r="CP143" s="209"/>
      <c r="CQ143" s="979"/>
      <c r="CR143" s="979"/>
    </row>
    <row r="144" spans="2:96" ht="15.75" customHeight="1">
      <c r="B144" s="1091"/>
      <c r="C144" s="1091"/>
      <c r="D144" s="1092"/>
      <c r="E144" s="1092"/>
      <c r="F144" s="1092"/>
      <c r="G144" s="1092"/>
      <c r="H144" s="1092"/>
      <c r="I144" s="1092"/>
      <c r="J144" s="1092"/>
      <c r="K144" s="1092"/>
      <c r="L144" s="1092"/>
      <c r="M144" s="1092"/>
      <c r="N144" s="1092"/>
      <c r="O144" s="1092"/>
      <c r="P144" s="1091"/>
      <c r="Q144" s="1091"/>
      <c r="R144" s="1091"/>
      <c r="S144" s="1091"/>
      <c r="T144" s="1091"/>
      <c r="U144" s="1091"/>
      <c r="V144" s="1091"/>
      <c r="W144" s="1092"/>
      <c r="X144" s="1091"/>
      <c r="Y144" s="1091"/>
      <c r="Z144" s="1091"/>
      <c r="AA144" s="1091"/>
      <c r="AB144" s="1091"/>
      <c r="AC144" s="1092"/>
      <c r="AD144" s="1091"/>
      <c r="AE144" s="1091"/>
      <c r="AF144" s="1091"/>
      <c r="AH144" s="1078"/>
      <c r="AJ144" s="1091"/>
      <c r="AK144" s="1091"/>
      <c r="AL144" s="1091"/>
      <c r="AM144" s="1091"/>
      <c r="AN144" s="1091"/>
      <c r="AO144" s="1091"/>
      <c r="AP144" s="1091"/>
      <c r="AQ144" s="1091"/>
      <c r="AR144" s="1091"/>
      <c r="AS144" s="1091"/>
      <c r="AT144" s="1091"/>
      <c r="AU144" s="1091"/>
      <c r="AV144" s="1091"/>
      <c r="AW144" s="1091"/>
      <c r="AX144" s="1091"/>
      <c r="AY144" s="1091"/>
      <c r="AZ144" s="1091"/>
      <c r="BA144" s="1091"/>
      <c r="BB144" s="1091"/>
      <c r="BC144" s="1091"/>
      <c r="BD144" s="1091"/>
      <c r="BE144" s="1091"/>
      <c r="BF144" s="1091"/>
      <c r="BG144" s="1091"/>
      <c r="BH144" s="1091"/>
      <c r="CD144" s="210"/>
      <c r="CE144" s="965" t="s">
        <v>284</v>
      </c>
      <c r="CF144" s="210"/>
      <c r="CG144" s="210"/>
      <c r="CH144" s="211"/>
      <c r="CI144" s="211"/>
      <c r="CJ144" s="967"/>
      <c r="CK144" s="213"/>
      <c r="CL144" s="214"/>
      <c r="CM144" s="215"/>
      <c r="CN144" s="215"/>
      <c r="CO144" s="218" t="s">
        <v>498</v>
      </c>
      <c r="CP144" s="209"/>
      <c r="CQ144" s="979"/>
      <c r="CR144" s="979"/>
    </row>
    <row r="145" spans="2:96" ht="15.75" customHeight="1">
      <c r="B145" s="1091"/>
      <c r="C145" s="1091"/>
      <c r="D145" s="1092"/>
      <c r="E145" s="1092"/>
      <c r="F145" s="1092"/>
      <c r="G145" s="1092"/>
      <c r="H145" s="1092"/>
      <c r="I145" s="1092"/>
      <c r="J145" s="1092"/>
      <c r="K145" s="1092"/>
      <c r="L145" s="1092"/>
      <c r="M145" s="1092"/>
      <c r="N145" s="1092"/>
      <c r="O145" s="1092"/>
      <c r="P145" s="1091"/>
      <c r="Q145" s="1091"/>
      <c r="R145" s="1091"/>
      <c r="S145" s="1091"/>
      <c r="T145" s="1091"/>
      <c r="U145" s="1091"/>
      <c r="V145" s="1091"/>
      <c r="W145" s="1092"/>
      <c r="X145" s="1091"/>
      <c r="Y145" s="1091"/>
      <c r="Z145" s="1091"/>
      <c r="AA145" s="1091"/>
      <c r="AB145" s="1091"/>
      <c r="AC145" s="1092"/>
      <c r="AD145" s="1091"/>
      <c r="AE145" s="1091"/>
      <c r="AF145" s="1091"/>
      <c r="AH145" s="1078"/>
      <c r="AJ145" s="1091"/>
      <c r="AK145" s="1091"/>
      <c r="AL145" s="1091"/>
      <c r="AM145" s="1091"/>
      <c r="AN145" s="1091"/>
      <c r="AO145" s="1091"/>
      <c r="AP145" s="1091"/>
      <c r="AQ145" s="1091"/>
      <c r="AR145" s="1091"/>
      <c r="AS145" s="1091"/>
      <c r="AT145" s="1091"/>
      <c r="AU145" s="1091"/>
      <c r="AV145" s="1091"/>
      <c r="AW145" s="1091"/>
      <c r="AX145" s="1091"/>
      <c r="AY145" s="1091"/>
      <c r="AZ145" s="1091"/>
      <c r="BA145" s="1091"/>
      <c r="BB145" s="1091"/>
      <c r="BC145" s="1091"/>
      <c r="BD145" s="1091"/>
      <c r="BE145" s="1091"/>
      <c r="BF145" s="1091"/>
      <c r="BG145" s="1091"/>
      <c r="BH145" s="1091"/>
      <c r="CD145" s="210"/>
      <c r="CE145" s="965" t="s">
        <v>285</v>
      </c>
      <c r="CF145" s="210"/>
      <c r="CG145" s="210"/>
      <c r="CH145" s="211"/>
      <c r="CI145" s="211"/>
      <c r="CJ145" s="967"/>
      <c r="CK145" s="213"/>
      <c r="CL145" s="214"/>
      <c r="CM145" s="215"/>
      <c r="CN145" s="215"/>
      <c r="CO145" s="218" t="s">
        <v>502</v>
      </c>
      <c r="CP145" s="209"/>
      <c r="CQ145" s="979"/>
      <c r="CR145" s="979"/>
    </row>
    <row r="146" spans="2:96" ht="15.75" customHeight="1">
      <c r="B146" s="1091"/>
      <c r="C146" s="1091"/>
      <c r="D146" s="1092"/>
      <c r="E146" s="1092"/>
      <c r="F146" s="1092"/>
      <c r="G146" s="1092"/>
      <c r="H146" s="1092"/>
      <c r="I146" s="1092"/>
      <c r="J146" s="1092"/>
      <c r="K146" s="1092"/>
      <c r="L146" s="1092"/>
      <c r="M146" s="1092"/>
      <c r="N146" s="1092"/>
      <c r="O146" s="1092"/>
      <c r="P146" s="1091"/>
      <c r="Q146" s="1091"/>
      <c r="R146" s="1091"/>
      <c r="S146" s="1091"/>
      <c r="T146" s="1091"/>
      <c r="U146" s="1091"/>
      <c r="V146" s="1091"/>
      <c r="W146" s="1092"/>
      <c r="X146" s="1091"/>
      <c r="Y146" s="1091"/>
      <c r="Z146" s="1091"/>
      <c r="AA146" s="1091"/>
      <c r="AB146" s="1091"/>
      <c r="AC146" s="1092"/>
      <c r="AD146" s="1091"/>
      <c r="AE146" s="1091"/>
      <c r="AF146" s="1091"/>
      <c r="AH146" s="1078"/>
      <c r="AJ146" s="1091"/>
      <c r="AK146" s="1091"/>
      <c r="AL146" s="1091"/>
      <c r="AM146" s="1091"/>
      <c r="AN146" s="1091"/>
      <c r="AO146" s="1091"/>
      <c r="AP146" s="1091"/>
      <c r="AQ146" s="1091"/>
      <c r="AR146" s="1091"/>
      <c r="AS146" s="1091"/>
      <c r="AT146" s="1091"/>
      <c r="AU146" s="1091"/>
      <c r="AV146" s="1091"/>
      <c r="AW146" s="1091"/>
      <c r="AX146" s="1091"/>
      <c r="AY146" s="1091"/>
      <c r="AZ146" s="1091"/>
      <c r="BA146" s="1091"/>
      <c r="BB146" s="1091"/>
      <c r="BC146" s="1091"/>
      <c r="BD146" s="1091"/>
      <c r="BE146" s="1091"/>
      <c r="BF146" s="1091"/>
      <c r="BG146" s="1091"/>
      <c r="BH146" s="1091"/>
      <c r="CD146" s="210"/>
      <c r="CE146" s="965" t="s">
        <v>286</v>
      </c>
      <c r="CF146" s="210"/>
      <c r="CG146" s="210"/>
      <c r="CH146" s="211"/>
      <c r="CI146" s="211"/>
      <c r="CJ146" s="967"/>
      <c r="CK146" s="213"/>
      <c r="CL146" s="214"/>
      <c r="CM146" s="215"/>
      <c r="CN146" s="215"/>
      <c r="CO146" s="218" t="s">
        <v>503</v>
      </c>
      <c r="CP146" s="209"/>
      <c r="CQ146" s="979"/>
      <c r="CR146" s="979"/>
    </row>
    <row r="147" spans="2:96" ht="15.75" customHeight="1">
      <c r="B147" s="1091"/>
      <c r="C147" s="1091"/>
      <c r="D147" s="1092"/>
      <c r="E147" s="1092"/>
      <c r="F147" s="1092"/>
      <c r="G147" s="1092"/>
      <c r="H147" s="1092"/>
      <c r="I147" s="1092"/>
      <c r="J147" s="1092"/>
      <c r="K147" s="1092"/>
      <c r="L147" s="1092"/>
      <c r="M147" s="1092"/>
      <c r="N147" s="1092"/>
      <c r="O147" s="1092"/>
      <c r="P147" s="1091"/>
      <c r="Q147" s="1091"/>
      <c r="R147" s="1091"/>
      <c r="S147" s="1091"/>
      <c r="T147" s="1091"/>
      <c r="U147" s="1091"/>
      <c r="V147" s="1091"/>
      <c r="W147" s="1092"/>
      <c r="X147" s="1091"/>
      <c r="Y147" s="1091"/>
      <c r="Z147" s="1091"/>
      <c r="AA147" s="1091"/>
      <c r="AB147" s="1091"/>
      <c r="AC147" s="1092"/>
      <c r="AD147" s="1091"/>
      <c r="AE147" s="1091"/>
      <c r="AF147" s="1091"/>
      <c r="AH147" s="1078"/>
      <c r="AJ147" s="1091"/>
      <c r="AK147" s="1091"/>
      <c r="AL147" s="1091"/>
      <c r="AM147" s="1091"/>
      <c r="AN147" s="1091"/>
      <c r="AO147" s="1091"/>
      <c r="AP147" s="1091"/>
      <c r="AQ147" s="1091"/>
      <c r="AR147" s="1091"/>
      <c r="AS147" s="1091"/>
      <c r="AT147" s="1091"/>
      <c r="AU147" s="1091"/>
      <c r="AV147" s="1091"/>
      <c r="AW147" s="1091"/>
      <c r="AX147" s="1091"/>
      <c r="AY147" s="1091"/>
      <c r="AZ147" s="1091"/>
      <c r="BA147" s="1091"/>
      <c r="BB147" s="1091"/>
      <c r="BC147" s="1091"/>
      <c r="BD147" s="1091"/>
      <c r="BE147" s="1091"/>
      <c r="BF147" s="1091"/>
      <c r="BG147" s="1091"/>
      <c r="BH147" s="1091"/>
      <c r="CD147" s="210"/>
      <c r="CE147" s="965" t="s">
        <v>288</v>
      </c>
      <c r="CF147" s="210"/>
      <c r="CG147" s="210"/>
      <c r="CH147" s="211"/>
      <c r="CI147" s="211"/>
      <c r="CJ147" s="967"/>
      <c r="CK147" s="213"/>
      <c r="CL147" s="214"/>
      <c r="CM147" s="215"/>
      <c r="CN147" s="215"/>
      <c r="CO147" s="218" t="s">
        <v>504</v>
      </c>
      <c r="CP147" s="209"/>
      <c r="CQ147" s="979"/>
      <c r="CR147" s="979"/>
    </row>
    <row r="148" spans="2:96" ht="15.75" customHeight="1">
      <c r="B148" s="1091"/>
      <c r="C148" s="1091"/>
      <c r="D148" s="1092"/>
      <c r="E148" s="1092"/>
      <c r="F148" s="1092"/>
      <c r="G148" s="1092"/>
      <c r="H148" s="1092"/>
      <c r="I148" s="1092"/>
      <c r="J148" s="1092"/>
      <c r="K148" s="1092"/>
      <c r="L148" s="1092"/>
      <c r="M148" s="1092"/>
      <c r="N148" s="1092"/>
      <c r="O148" s="1092"/>
      <c r="P148" s="1091"/>
      <c r="Q148" s="1091"/>
      <c r="R148" s="1091"/>
      <c r="S148" s="1091"/>
      <c r="T148" s="1091"/>
      <c r="U148" s="1091"/>
      <c r="V148" s="1091"/>
      <c r="W148" s="1092"/>
      <c r="X148" s="1091"/>
      <c r="Y148" s="1091"/>
      <c r="Z148" s="1091"/>
      <c r="AA148" s="1091"/>
      <c r="AB148" s="1091"/>
      <c r="AC148" s="1092"/>
      <c r="AD148" s="1091"/>
      <c r="AE148" s="1091"/>
      <c r="AF148" s="1091"/>
      <c r="AH148" s="1078"/>
      <c r="AJ148" s="1091"/>
      <c r="AK148" s="1091"/>
      <c r="AL148" s="1091"/>
      <c r="AM148" s="1091"/>
      <c r="AN148" s="1091"/>
      <c r="AO148" s="1091"/>
      <c r="AP148" s="1091"/>
      <c r="AQ148" s="1091"/>
      <c r="AR148" s="1091"/>
      <c r="AS148" s="1091"/>
      <c r="AT148" s="1091"/>
      <c r="AU148" s="1091"/>
      <c r="AV148" s="1091"/>
      <c r="AW148" s="1091"/>
      <c r="AX148" s="1091"/>
      <c r="AY148" s="1091"/>
      <c r="AZ148" s="1091"/>
      <c r="BA148" s="1091"/>
      <c r="BB148" s="1091"/>
      <c r="BC148" s="1091"/>
      <c r="BD148" s="1091"/>
      <c r="BE148" s="1091"/>
      <c r="BF148" s="1091"/>
      <c r="BG148" s="1091"/>
      <c r="BH148" s="1091"/>
      <c r="CD148" s="210"/>
      <c r="CE148" s="965" t="s">
        <v>290</v>
      </c>
      <c r="CF148" s="210"/>
      <c r="CG148" s="210"/>
      <c r="CH148" s="211"/>
      <c r="CI148" s="211"/>
      <c r="CJ148" s="967"/>
      <c r="CK148" s="213"/>
      <c r="CL148" s="214"/>
      <c r="CM148" s="215"/>
      <c r="CN148" s="215"/>
      <c r="CO148" s="218" t="s">
        <v>505</v>
      </c>
      <c r="CP148" s="209"/>
      <c r="CQ148" s="979"/>
      <c r="CR148" s="979"/>
    </row>
    <row r="149" spans="2:96" ht="15.75" customHeight="1">
      <c r="B149" s="1091"/>
      <c r="C149" s="1091"/>
      <c r="D149" s="1092"/>
      <c r="E149" s="1092"/>
      <c r="F149" s="1092"/>
      <c r="G149" s="1092"/>
      <c r="H149" s="1092"/>
      <c r="I149" s="1092"/>
      <c r="J149" s="1092"/>
      <c r="K149" s="1092"/>
      <c r="L149" s="1092"/>
      <c r="M149" s="1092"/>
      <c r="N149" s="1092"/>
      <c r="O149" s="1092"/>
      <c r="P149" s="1091"/>
      <c r="Q149" s="1091"/>
      <c r="R149" s="1091"/>
      <c r="S149" s="1091"/>
      <c r="T149" s="1091"/>
      <c r="U149" s="1091"/>
      <c r="V149" s="1091"/>
      <c r="W149" s="1092"/>
      <c r="X149" s="1091"/>
      <c r="Y149" s="1091"/>
      <c r="Z149" s="1091"/>
      <c r="AA149" s="1091"/>
      <c r="AB149" s="1091"/>
      <c r="AC149" s="1092"/>
      <c r="AD149" s="1091"/>
      <c r="AE149" s="1091"/>
      <c r="AF149" s="1091"/>
      <c r="AH149" s="1078"/>
      <c r="AJ149" s="1091"/>
      <c r="AK149" s="1091"/>
      <c r="AL149" s="1091"/>
      <c r="AM149" s="1091"/>
      <c r="AN149" s="1091"/>
      <c r="AO149" s="1091"/>
      <c r="AP149" s="1091"/>
      <c r="AQ149" s="1091"/>
      <c r="AR149" s="1091"/>
      <c r="AS149" s="1091"/>
      <c r="AT149" s="1091"/>
      <c r="AU149" s="1091"/>
      <c r="AV149" s="1091"/>
      <c r="AW149" s="1091"/>
      <c r="AX149" s="1091"/>
      <c r="AY149" s="1091"/>
      <c r="AZ149" s="1091"/>
      <c r="BA149" s="1091"/>
      <c r="BB149" s="1091"/>
      <c r="BC149" s="1091"/>
      <c r="BD149" s="1091"/>
      <c r="BE149" s="1091"/>
      <c r="BF149" s="1091"/>
      <c r="BG149" s="1091"/>
      <c r="BH149" s="1091"/>
      <c r="CD149" s="210"/>
      <c r="CE149" s="965" t="s">
        <v>292</v>
      </c>
      <c r="CF149" s="210"/>
      <c r="CG149" s="210"/>
      <c r="CH149" s="211"/>
      <c r="CI149" s="211"/>
      <c r="CJ149" s="967"/>
      <c r="CK149" s="213"/>
      <c r="CL149" s="214"/>
      <c r="CM149" s="215"/>
      <c r="CN149" s="215"/>
      <c r="CO149" s="218" t="s">
        <v>506</v>
      </c>
      <c r="CP149" s="210"/>
      <c r="CQ149" s="979"/>
      <c r="CR149" s="979"/>
    </row>
    <row r="150" spans="2:96" ht="15.75" customHeight="1">
      <c r="B150" s="1091"/>
      <c r="C150" s="1091"/>
      <c r="D150" s="1092"/>
      <c r="E150" s="1092"/>
      <c r="F150" s="1092"/>
      <c r="G150" s="1092"/>
      <c r="H150" s="1092"/>
      <c r="I150" s="1092"/>
      <c r="J150" s="1092"/>
      <c r="K150" s="1092"/>
      <c r="L150" s="1092"/>
      <c r="M150" s="1092"/>
      <c r="N150" s="1092"/>
      <c r="O150" s="1092"/>
      <c r="P150" s="1091"/>
      <c r="Q150" s="1091"/>
      <c r="R150" s="1091"/>
      <c r="S150" s="1091"/>
      <c r="T150" s="1091"/>
      <c r="U150" s="1091"/>
      <c r="V150" s="1091"/>
      <c r="W150" s="1092"/>
      <c r="X150" s="1091"/>
      <c r="Y150" s="1091"/>
      <c r="Z150" s="1091"/>
      <c r="AA150" s="1091"/>
      <c r="AB150" s="1091"/>
      <c r="AC150" s="1092"/>
      <c r="AD150" s="1091"/>
      <c r="AE150" s="1091"/>
      <c r="AF150" s="1091"/>
      <c r="AH150" s="1078"/>
      <c r="AJ150" s="1091"/>
      <c r="AK150" s="1091"/>
      <c r="AL150" s="1091"/>
      <c r="AM150" s="1091"/>
      <c r="AN150" s="1091"/>
      <c r="AO150" s="1091"/>
      <c r="AP150" s="1091"/>
      <c r="AQ150" s="1091"/>
      <c r="AR150" s="1091"/>
      <c r="AS150" s="1091"/>
      <c r="AT150" s="1091"/>
      <c r="AU150" s="1091"/>
      <c r="AV150" s="1091"/>
      <c r="AW150" s="1091"/>
      <c r="AX150" s="1091"/>
      <c r="AY150" s="1091"/>
      <c r="AZ150" s="1091"/>
      <c r="BA150" s="1091"/>
      <c r="BB150" s="1091"/>
      <c r="BC150" s="1091"/>
      <c r="BD150" s="1091"/>
      <c r="BE150" s="1091"/>
      <c r="BF150" s="1091"/>
      <c r="BG150" s="1091"/>
      <c r="BH150" s="1091"/>
      <c r="CD150" s="210"/>
      <c r="CE150" s="965" t="s">
        <v>293</v>
      </c>
      <c r="CF150" s="210"/>
      <c r="CG150" s="210"/>
      <c r="CH150" s="211"/>
      <c r="CI150" s="211"/>
      <c r="CJ150" s="967"/>
      <c r="CK150" s="213"/>
      <c r="CL150" s="214"/>
      <c r="CM150" s="215"/>
      <c r="CN150" s="215"/>
      <c r="CO150" s="218" t="s">
        <v>507</v>
      </c>
      <c r="CP150" s="210"/>
      <c r="CQ150" s="979"/>
      <c r="CR150" s="979"/>
    </row>
    <row r="151" spans="2:96" ht="15.75" customHeight="1">
      <c r="B151" s="1091"/>
      <c r="C151" s="1091"/>
      <c r="D151" s="1092"/>
      <c r="E151" s="1092"/>
      <c r="F151" s="1092"/>
      <c r="G151" s="1092"/>
      <c r="H151" s="1092"/>
      <c r="I151" s="1092"/>
      <c r="J151" s="1092"/>
      <c r="K151" s="1092"/>
      <c r="L151" s="1092"/>
      <c r="M151" s="1092"/>
      <c r="N151" s="1092"/>
      <c r="O151" s="1092"/>
      <c r="P151" s="1091"/>
      <c r="Q151" s="1091"/>
      <c r="R151" s="1091"/>
      <c r="S151" s="1091"/>
      <c r="T151" s="1091"/>
      <c r="U151" s="1091"/>
      <c r="V151" s="1091"/>
      <c r="W151" s="1092"/>
      <c r="X151" s="1091"/>
      <c r="Y151" s="1091"/>
      <c r="Z151" s="1091"/>
      <c r="AA151" s="1091"/>
      <c r="AB151" s="1091"/>
      <c r="AC151" s="1092"/>
      <c r="AD151" s="1091"/>
      <c r="AE151" s="1091"/>
      <c r="AF151" s="1091"/>
      <c r="AH151" s="1078"/>
      <c r="CD151" s="210"/>
      <c r="CE151" s="965" t="s">
        <v>295</v>
      </c>
      <c r="CF151" s="210"/>
      <c r="CG151" s="210"/>
      <c r="CH151" s="211"/>
      <c r="CI151" s="211"/>
      <c r="CJ151" s="967"/>
      <c r="CK151" s="213"/>
      <c r="CL151" s="214"/>
      <c r="CM151" s="215"/>
      <c r="CN151" s="215"/>
      <c r="CO151" s="218" t="s">
        <v>508</v>
      </c>
      <c r="CP151" s="209"/>
      <c r="CQ151" s="979"/>
      <c r="CR151" s="979"/>
    </row>
    <row r="152" spans="2:96" ht="15.75" customHeight="1">
      <c r="B152" s="1091"/>
      <c r="C152" s="1091"/>
      <c r="D152" s="1092"/>
      <c r="E152" s="1092"/>
      <c r="F152" s="1092"/>
      <c r="G152" s="1092"/>
      <c r="H152" s="1092"/>
      <c r="I152" s="1092"/>
      <c r="J152" s="1092"/>
      <c r="K152" s="1092"/>
      <c r="L152" s="1092"/>
      <c r="M152" s="1092"/>
      <c r="N152" s="1092"/>
      <c r="O152" s="1092"/>
      <c r="P152" s="1091"/>
      <c r="Q152" s="1091"/>
      <c r="R152" s="1091"/>
      <c r="S152" s="1091"/>
      <c r="T152" s="1091"/>
      <c r="U152" s="1091"/>
      <c r="V152" s="1091"/>
      <c r="W152" s="1092"/>
      <c r="X152" s="1091"/>
      <c r="Y152" s="1091"/>
      <c r="Z152" s="1091"/>
      <c r="AA152" s="1091"/>
      <c r="AB152" s="1091"/>
      <c r="AC152" s="1092"/>
      <c r="AD152" s="1091"/>
      <c r="AE152" s="1091"/>
      <c r="AF152" s="1091"/>
      <c r="AH152" s="1078"/>
      <c r="CD152" s="210"/>
      <c r="CE152" s="965" t="s">
        <v>297</v>
      </c>
      <c r="CF152" s="210"/>
      <c r="CG152" s="210"/>
      <c r="CH152" s="211"/>
      <c r="CI152" s="211"/>
      <c r="CJ152" s="967"/>
      <c r="CK152" s="213"/>
      <c r="CL152" s="214"/>
      <c r="CM152" s="215"/>
      <c r="CN152" s="215"/>
      <c r="CO152" s="218" t="s">
        <v>509</v>
      </c>
      <c r="CP152" s="209"/>
      <c r="CQ152" s="979"/>
      <c r="CR152" s="979"/>
    </row>
    <row r="153" spans="2:96" ht="15.75" customHeight="1">
      <c r="B153" s="1091"/>
      <c r="C153" s="1091"/>
      <c r="D153" s="1092"/>
      <c r="E153" s="1092"/>
      <c r="F153" s="1092"/>
      <c r="G153" s="1092"/>
      <c r="H153" s="1092"/>
      <c r="I153" s="1092"/>
      <c r="J153" s="1092"/>
      <c r="K153" s="1092"/>
      <c r="L153" s="1092"/>
      <c r="M153" s="1092"/>
      <c r="N153" s="1092"/>
      <c r="O153" s="1092"/>
      <c r="P153" s="1091"/>
      <c r="Q153" s="1091"/>
      <c r="R153" s="1091"/>
      <c r="S153" s="1091"/>
      <c r="T153" s="1091"/>
      <c r="U153" s="1091"/>
      <c r="V153" s="1091"/>
      <c r="W153" s="1092"/>
      <c r="X153" s="1091"/>
      <c r="Y153" s="1091"/>
      <c r="Z153" s="1091"/>
      <c r="AA153" s="1091"/>
      <c r="AB153" s="1091"/>
      <c r="AC153" s="1092"/>
      <c r="AD153" s="1091"/>
      <c r="AE153" s="1091"/>
      <c r="AF153" s="1091"/>
      <c r="AH153" s="1078"/>
      <c r="CD153" s="210"/>
      <c r="CE153" s="965" t="s">
        <v>299</v>
      </c>
      <c r="CF153" s="210"/>
      <c r="CG153" s="210"/>
      <c r="CH153" s="211"/>
      <c r="CI153" s="211"/>
      <c r="CJ153" s="967"/>
      <c r="CK153" s="213"/>
      <c r="CL153" s="214"/>
      <c r="CM153" s="215"/>
      <c r="CN153" s="215"/>
      <c r="CO153" s="218" t="s">
        <v>513</v>
      </c>
      <c r="CP153" s="209"/>
      <c r="CQ153" s="979"/>
      <c r="CR153" s="979"/>
    </row>
    <row r="154" spans="2:96" ht="15.75" customHeight="1">
      <c r="B154" s="1091"/>
      <c r="C154" s="1091"/>
      <c r="D154" s="1092"/>
      <c r="E154" s="1092"/>
      <c r="F154" s="1092"/>
      <c r="G154" s="1092"/>
      <c r="H154" s="1092"/>
      <c r="I154" s="1092"/>
      <c r="J154" s="1092"/>
      <c r="K154" s="1092"/>
      <c r="L154" s="1092"/>
      <c r="M154" s="1092"/>
      <c r="N154" s="1092"/>
      <c r="O154" s="1092"/>
      <c r="P154" s="1091"/>
      <c r="Q154" s="1091"/>
      <c r="R154" s="1091"/>
      <c r="S154" s="1091"/>
      <c r="T154" s="1091"/>
      <c r="U154" s="1091"/>
      <c r="V154" s="1091"/>
      <c r="W154" s="1092"/>
      <c r="X154" s="1091"/>
      <c r="Y154" s="1091"/>
      <c r="Z154" s="1091"/>
      <c r="AA154" s="1091"/>
      <c r="AB154" s="1091"/>
      <c r="AC154" s="1092"/>
      <c r="AD154" s="1091"/>
      <c r="AE154" s="1091"/>
      <c r="AF154" s="1091"/>
      <c r="AH154" s="1078"/>
      <c r="CD154" s="210"/>
      <c r="CE154" s="965" t="s">
        <v>301</v>
      </c>
      <c r="CF154" s="210"/>
      <c r="CG154" s="210"/>
      <c r="CH154" s="211"/>
      <c r="CI154" s="211"/>
      <c r="CJ154" s="967"/>
      <c r="CK154" s="213"/>
      <c r="CL154" s="214"/>
      <c r="CM154" s="215"/>
      <c r="CN154" s="215"/>
      <c r="CO154" s="218" t="s">
        <v>514</v>
      </c>
      <c r="CP154" s="209"/>
      <c r="CQ154" s="979"/>
      <c r="CR154" s="979"/>
    </row>
    <row r="155" spans="2:96" ht="15.75" customHeight="1">
      <c r="B155" s="1091"/>
      <c r="C155" s="1091"/>
      <c r="D155" s="1092"/>
      <c r="E155" s="1092"/>
      <c r="F155" s="1092"/>
      <c r="G155" s="1092"/>
      <c r="H155" s="1092"/>
      <c r="I155" s="1092"/>
      <c r="J155" s="1092"/>
      <c r="K155" s="1092"/>
      <c r="L155" s="1092"/>
      <c r="M155" s="1092"/>
      <c r="N155" s="1092"/>
      <c r="O155" s="1092"/>
      <c r="P155" s="1091"/>
      <c r="Q155" s="1091"/>
      <c r="R155" s="1091"/>
      <c r="S155" s="1091"/>
      <c r="T155" s="1091"/>
      <c r="U155" s="1091"/>
      <c r="V155" s="1091"/>
      <c r="W155" s="1092"/>
      <c r="X155" s="1091"/>
      <c r="Y155" s="1091"/>
      <c r="Z155" s="1091"/>
      <c r="AA155" s="1091"/>
      <c r="AB155" s="1091"/>
      <c r="AC155" s="1092"/>
      <c r="AD155" s="1091"/>
      <c r="AE155" s="1091"/>
      <c r="AF155" s="1091"/>
      <c r="AH155" s="1078"/>
      <c r="CD155" s="210"/>
      <c r="CE155" s="965" t="s">
        <v>303</v>
      </c>
      <c r="CF155" s="210"/>
      <c r="CG155" s="210"/>
      <c r="CH155" s="211"/>
      <c r="CI155" s="211"/>
      <c r="CJ155" s="967"/>
      <c r="CK155" s="213"/>
      <c r="CL155" s="214"/>
      <c r="CM155" s="215"/>
      <c r="CN155" s="215"/>
      <c r="CO155" s="218" t="s">
        <v>515</v>
      </c>
      <c r="CP155" s="209"/>
      <c r="CQ155" s="979"/>
      <c r="CR155" s="979"/>
    </row>
    <row r="156" spans="2:96" ht="15.75" customHeight="1">
      <c r="B156" s="1091"/>
      <c r="C156" s="1091"/>
      <c r="D156" s="1092"/>
      <c r="E156" s="1092"/>
      <c r="F156" s="1092"/>
      <c r="G156" s="1092"/>
      <c r="H156" s="1092"/>
      <c r="I156" s="1092"/>
      <c r="J156" s="1092"/>
      <c r="K156" s="1092"/>
      <c r="L156" s="1092"/>
      <c r="M156" s="1092"/>
      <c r="N156" s="1092"/>
      <c r="O156" s="1092"/>
      <c r="P156" s="1091"/>
      <c r="Q156" s="1091"/>
      <c r="R156" s="1091"/>
      <c r="S156" s="1091"/>
      <c r="T156" s="1091"/>
      <c r="U156" s="1091"/>
      <c r="V156" s="1091"/>
      <c r="W156" s="1092"/>
      <c r="X156" s="1091"/>
      <c r="Y156" s="1091"/>
      <c r="Z156" s="1091"/>
      <c r="AA156" s="1091"/>
      <c r="AB156" s="1091"/>
      <c r="AC156" s="1092"/>
      <c r="AD156" s="1091"/>
      <c r="AE156" s="1091"/>
      <c r="AF156" s="1091"/>
      <c r="AH156" s="1078"/>
      <c r="CD156" s="210"/>
      <c r="CE156" s="965" t="s">
        <v>305</v>
      </c>
      <c r="CF156" s="210"/>
      <c r="CG156" s="210"/>
      <c r="CH156" s="211"/>
      <c r="CI156" s="211"/>
      <c r="CJ156" s="967"/>
      <c r="CK156" s="213"/>
      <c r="CL156" s="214"/>
      <c r="CM156" s="215"/>
      <c r="CN156" s="215"/>
      <c r="CO156" s="218" t="s">
        <v>519</v>
      </c>
      <c r="CP156" s="209"/>
      <c r="CQ156" s="979"/>
      <c r="CR156" s="979"/>
    </row>
    <row r="157" spans="2:96" ht="15.75" customHeight="1">
      <c r="B157" s="1091"/>
      <c r="C157" s="1091"/>
      <c r="D157" s="1092"/>
      <c r="E157" s="1092"/>
      <c r="F157" s="1092"/>
      <c r="G157" s="1092"/>
      <c r="H157" s="1092"/>
      <c r="I157" s="1092"/>
      <c r="J157" s="1092"/>
      <c r="K157" s="1092"/>
      <c r="L157" s="1092"/>
      <c r="M157" s="1092"/>
      <c r="N157" s="1092"/>
      <c r="O157" s="1092"/>
      <c r="P157" s="1091"/>
      <c r="Q157" s="1091"/>
      <c r="R157" s="1091"/>
      <c r="S157" s="1091"/>
      <c r="T157" s="1091"/>
      <c r="U157" s="1091"/>
      <c r="V157" s="1091"/>
      <c r="W157" s="1092"/>
      <c r="X157" s="1091"/>
      <c r="Y157" s="1091"/>
      <c r="Z157" s="1091"/>
      <c r="AA157" s="1091"/>
      <c r="AB157" s="1091"/>
      <c r="AC157" s="1092"/>
      <c r="AD157" s="1091"/>
      <c r="AE157" s="1091"/>
      <c r="AF157" s="1091"/>
      <c r="AH157" s="1078"/>
      <c r="CD157" s="210"/>
      <c r="CE157" s="965" t="s">
        <v>306</v>
      </c>
      <c r="CF157" s="210"/>
      <c r="CG157" s="210"/>
      <c r="CH157" s="211"/>
      <c r="CI157" s="211"/>
      <c r="CJ157" s="967"/>
      <c r="CK157" s="213"/>
      <c r="CL157" s="214"/>
      <c r="CM157" s="215"/>
      <c r="CN157" s="215"/>
      <c r="CO157" s="218" t="s">
        <v>521</v>
      </c>
      <c r="CP157" s="209"/>
      <c r="CQ157" s="979"/>
      <c r="CR157" s="979"/>
    </row>
    <row r="158" spans="2:96" ht="15.75" customHeight="1">
      <c r="B158" s="1091"/>
      <c r="C158" s="1091"/>
      <c r="D158" s="1092"/>
      <c r="E158" s="1092"/>
      <c r="F158" s="1092"/>
      <c r="G158" s="1092"/>
      <c r="H158" s="1092"/>
      <c r="I158" s="1092"/>
      <c r="J158" s="1092"/>
      <c r="K158" s="1092"/>
      <c r="L158" s="1092"/>
      <c r="M158" s="1092"/>
      <c r="N158" s="1092"/>
      <c r="O158" s="1092"/>
      <c r="P158" s="1091"/>
      <c r="Q158" s="1091"/>
      <c r="R158" s="1091"/>
      <c r="S158" s="1091"/>
      <c r="T158" s="1091"/>
      <c r="U158" s="1091"/>
      <c r="V158" s="1091"/>
      <c r="W158" s="1092"/>
      <c r="X158" s="1091"/>
      <c r="Y158" s="1091"/>
      <c r="Z158" s="1091"/>
      <c r="AA158" s="1091"/>
      <c r="AB158" s="1091"/>
      <c r="AC158" s="1092"/>
      <c r="AD158" s="1091"/>
      <c r="AE158" s="1091"/>
      <c r="AF158" s="1091"/>
      <c r="AH158" s="1078"/>
      <c r="CD158" s="210"/>
      <c r="CE158" s="965" t="s">
        <v>308</v>
      </c>
      <c r="CF158" s="210"/>
      <c r="CG158" s="210"/>
      <c r="CH158" s="211"/>
      <c r="CI158" s="211"/>
      <c r="CJ158" s="967"/>
      <c r="CK158" s="213"/>
      <c r="CL158" s="214"/>
      <c r="CM158" s="215"/>
      <c r="CN158" s="215"/>
      <c r="CO158" s="218" t="s">
        <v>524</v>
      </c>
      <c r="CP158" s="209"/>
      <c r="CQ158" s="979"/>
      <c r="CR158" s="979"/>
    </row>
    <row r="159" spans="2:96" ht="15.75" customHeight="1">
      <c r="B159" s="1091"/>
      <c r="C159" s="1091"/>
      <c r="D159" s="1092"/>
      <c r="E159" s="1092"/>
      <c r="F159" s="1092"/>
      <c r="G159" s="1092"/>
      <c r="H159" s="1092"/>
      <c r="I159" s="1092"/>
      <c r="J159" s="1092"/>
      <c r="K159" s="1092"/>
      <c r="L159" s="1092"/>
      <c r="M159" s="1092"/>
      <c r="N159" s="1092"/>
      <c r="O159" s="1092"/>
      <c r="P159" s="1091"/>
      <c r="Q159" s="1091"/>
      <c r="R159" s="1091"/>
      <c r="S159" s="1091"/>
      <c r="T159" s="1091"/>
      <c r="U159" s="1091"/>
      <c r="V159" s="1091"/>
      <c r="W159" s="1092"/>
      <c r="X159" s="1091"/>
      <c r="Y159" s="1091"/>
      <c r="Z159" s="1091"/>
      <c r="AA159" s="1091"/>
      <c r="AB159" s="1091"/>
      <c r="AC159" s="1092"/>
      <c r="AD159" s="1091"/>
      <c r="AE159" s="1091"/>
      <c r="AF159" s="1091"/>
      <c r="AH159" s="1078"/>
      <c r="CD159" s="210"/>
      <c r="CE159" s="965" t="s">
        <v>310</v>
      </c>
      <c r="CF159" s="210"/>
      <c r="CG159" s="210"/>
      <c r="CH159" s="211"/>
      <c r="CI159" s="211"/>
      <c r="CJ159" s="967"/>
      <c r="CK159" s="213"/>
      <c r="CL159" s="214"/>
      <c r="CM159" s="215"/>
      <c r="CN159" s="215"/>
      <c r="CO159" s="218" t="s">
        <v>525</v>
      </c>
      <c r="CP159" s="209"/>
      <c r="CQ159" s="979"/>
      <c r="CR159" s="979"/>
    </row>
    <row r="160" spans="2:96">
      <c r="B160" s="1091"/>
      <c r="C160" s="1091"/>
      <c r="D160" s="1092"/>
      <c r="E160" s="1092"/>
      <c r="F160" s="1092"/>
      <c r="G160" s="1092"/>
      <c r="H160" s="1092"/>
      <c r="I160" s="1092"/>
      <c r="J160" s="1092"/>
      <c r="K160" s="1092"/>
      <c r="L160" s="1092"/>
      <c r="M160" s="1092"/>
      <c r="N160" s="1092"/>
      <c r="O160" s="1092"/>
      <c r="P160" s="1091"/>
      <c r="Q160" s="1091"/>
      <c r="R160" s="1091"/>
      <c r="S160" s="1091"/>
      <c r="T160" s="1091"/>
      <c r="U160" s="1091"/>
      <c r="V160" s="1091"/>
      <c r="W160" s="1092"/>
      <c r="X160" s="1091"/>
      <c r="Y160" s="1091"/>
      <c r="Z160" s="1091"/>
      <c r="AA160" s="1091"/>
      <c r="AB160" s="1091"/>
      <c r="AC160" s="1092"/>
      <c r="AD160" s="1091"/>
      <c r="AE160" s="1091"/>
      <c r="AF160" s="1091"/>
      <c r="AH160" s="1078"/>
      <c r="CD160" s="210"/>
      <c r="CE160" s="965" t="s">
        <v>312</v>
      </c>
      <c r="CF160" s="210"/>
      <c r="CG160" s="210"/>
      <c r="CH160" s="211"/>
      <c r="CI160" s="211"/>
      <c r="CJ160" s="967"/>
      <c r="CK160" s="213"/>
      <c r="CL160" s="214"/>
      <c r="CM160" s="215"/>
      <c r="CN160" s="215"/>
      <c r="CO160" s="218" t="s">
        <v>167</v>
      </c>
      <c r="CP160" s="209"/>
      <c r="CQ160" s="979"/>
      <c r="CR160" s="979"/>
    </row>
    <row r="161" spans="2:96">
      <c r="B161" s="1091"/>
      <c r="C161" s="1091"/>
      <c r="D161" s="1092"/>
      <c r="E161" s="1092"/>
      <c r="F161" s="1092"/>
      <c r="G161" s="1092"/>
      <c r="H161" s="1092"/>
      <c r="I161" s="1092"/>
      <c r="J161" s="1092"/>
      <c r="K161" s="1092"/>
      <c r="L161" s="1092"/>
      <c r="M161" s="1092"/>
      <c r="N161" s="1092"/>
      <c r="O161" s="1092"/>
      <c r="P161" s="1091"/>
      <c r="Q161" s="1091"/>
      <c r="R161" s="1091"/>
      <c r="S161" s="1091"/>
      <c r="T161" s="1091"/>
      <c r="U161" s="1091"/>
      <c r="V161" s="1091"/>
      <c r="W161" s="1092"/>
      <c r="X161" s="1091"/>
      <c r="Y161" s="1091"/>
      <c r="Z161" s="1091"/>
      <c r="AA161" s="1091"/>
      <c r="AB161" s="1091"/>
      <c r="AC161" s="1092"/>
      <c r="AD161" s="1091"/>
      <c r="AE161" s="1091"/>
      <c r="AF161" s="1091"/>
      <c r="AH161" s="1078"/>
      <c r="CD161" s="210"/>
      <c r="CE161" s="965" t="s">
        <v>314</v>
      </c>
      <c r="CF161" s="210"/>
      <c r="CG161" s="210"/>
      <c r="CH161" s="211"/>
      <c r="CI161" s="211"/>
      <c r="CJ161" s="967"/>
      <c r="CK161" s="213"/>
      <c r="CL161" s="214"/>
      <c r="CM161" s="215"/>
      <c r="CN161" s="215"/>
      <c r="CO161" s="218" t="s">
        <v>533</v>
      </c>
      <c r="CP161" s="209"/>
      <c r="CQ161" s="979"/>
      <c r="CR161" s="979"/>
    </row>
    <row r="162" spans="2:96">
      <c r="B162" s="1091"/>
      <c r="C162" s="1091"/>
      <c r="D162" s="1092"/>
      <c r="E162" s="1092"/>
      <c r="F162" s="1092"/>
      <c r="G162" s="1092"/>
      <c r="H162" s="1092"/>
      <c r="I162" s="1092"/>
      <c r="J162" s="1092"/>
      <c r="K162" s="1092"/>
      <c r="L162" s="1092"/>
      <c r="M162" s="1092"/>
      <c r="N162" s="1092"/>
      <c r="O162" s="1092"/>
      <c r="P162" s="1091"/>
      <c r="Q162" s="1091"/>
      <c r="R162" s="1091"/>
      <c r="S162" s="1091"/>
      <c r="T162" s="1091"/>
      <c r="U162" s="1091"/>
      <c r="V162" s="1091"/>
      <c r="W162" s="1092"/>
      <c r="X162" s="1091"/>
      <c r="Y162" s="1091"/>
      <c r="Z162" s="1091"/>
      <c r="AA162" s="1091"/>
      <c r="AB162" s="1091"/>
      <c r="AC162" s="1092"/>
      <c r="AD162" s="1091"/>
      <c r="AE162" s="1091"/>
      <c r="AF162" s="1091"/>
      <c r="AH162" s="1078"/>
      <c r="CD162" s="210"/>
      <c r="CE162" s="965" t="s">
        <v>315</v>
      </c>
      <c r="CF162" s="210"/>
      <c r="CG162" s="210"/>
      <c r="CH162" s="211"/>
      <c r="CI162" s="211"/>
      <c r="CJ162" s="967"/>
      <c r="CK162" s="213"/>
      <c r="CL162" s="214"/>
      <c r="CM162" s="215"/>
      <c r="CN162" s="215"/>
      <c r="CO162" s="218" t="s">
        <v>534</v>
      </c>
      <c r="CP162" s="209"/>
      <c r="CQ162" s="979"/>
      <c r="CR162" s="979"/>
    </row>
    <row r="163" spans="2:96">
      <c r="B163" s="1091"/>
      <c r="C163" s="1091"/>
      <c r="D163" s="1092"/>
      <c r="E163" s="1092"/>
      <c r="F163" s="1092"/>
      <c r="G163" s="1092"/>
      <c r="H163" s="1092"/>
      <c r="I163" s="1092"/>
      <c r="J163" s="1092"/>
      <c r="K163" s="1092"/>
      <c r="L163" s="1092"/>
      <c r="M163" s="1092"/>
      <c r="N163" s="1092"/>
      <c r="O163" s="1092"/>
      <c r="P163" s="1091"/>
      <c r="Q163" s="1091"/>
      <c r="R163" s="1091"/>
      <c r="S163" s="1091"/>
      <c r="T163" s="1091"/>
      <c r="U163" s="1091"/>
      <c r="V163" s="1091"/>
      <c r="W163" s="1092"/>
      <c r="X163" s="1091"/>
      <c r="Y163" s="1091"/>
      <c r="Z163" s="1091"/>
      <c r="AA163" s="1091"/>
      <c r="AB163" s="1091"/>
      <c r="AC163" s="1092"/>
      <c r="AD163" s="1091"/>
      <c r="AE163" s="1091"/>
      <c r="AF163" s="1091"/>
      <c r="AH163" s="1078"/>
      <c r="CD163" s="210"/>
      <c r="CE163" s="965" t="s">
        <v>317</v>
      </c>
      <c r="CF163" s="210"/>
      <c r="CG163" s="210"/>
      <c r="CH163" s="211"/>
      <c r="CI163" s="211"/>
      <c r="CJ163" s="967"/>
      <c r="CK163" s="213"/>
      <c r="CL163" s="214"/>
      <c r="CM163" s="215"/>
      <c r="CN163" s="215"/>
      <c r="CO163" s="218" t="s">
        <v>535</v>
      </c>
      <c r="CP163" s="209"/>
      <c r="CQ163" s="979"/>
      <c r="CR163" s="979"/>
    </row>
    <row r="164" spans="2:96">
      <c r="B164" s="1091"/>
      <c r="C164" s="1091"/>
      <c r="D164" s="1092"/>
      <c r="E164" s="1092"/>
      <c r="F164" s="1092"/>
      <c r="G164" s="1092"/>
      <c r="H164" s="1092"/>
      <c r="I164" s="1092"/>
      <c r="J164" s="1092"/>
      <c r="K164" s="1092"/>
      <c r="L164" s="1092"/>
      <c r="M164" s="1092"/>
      <c r="N164" s="1092"/>
      <c r="O164" s="1092"/>
      <c r="P164" s="1091"/>
      <c r="Q164" s="1091"/>
      <c r="R164" s="1091"/>
      <c r="S164" s="1091"/>
      <c r="T164" s="1091"/>
      <c r="U164" s="1091"/>
      <c r="V164" s="1091"/>
      <c r="W164" s="1092"/>
      <c r="X164" s="1091"/>
      <c r="Y164" s="1091"/>
      <c r="Z164" s="1091"/>
      <c r="AA164" s="1091"/>
      <c r="AB164" s="1091"/>
      <c r="AC164" s="1092"/>
      <c r="AD164" s="1091"/>
      <c r="AE164" s="1091"/>
      <c r="AF164" s="1091"/>
      <c r="AH164" s="1078"/>
      <c r="CD164" s="210"/>
      <c r="CE164" s="965" t="s">
        <v>319</v>
      </c>
      <c r="CF164" s="210"/>
      <c r="CG164" s="210"/>
      <c r="CH164" s="211"/>
      <c r="CI164" s="211"/>
      <c r="CJ164" s="967"/>
      <c r="CK164" s="213"/>
      <c r="CL164" s="214"/>
      <c r="CM164" s="215"/>
      <c r="CN164" s="215"/>
      <c r="CO164" s="218" t="s">
        <v>537</v>
      </c>
      <c r="CP164" s="209"/>
      <c r="CQ164" s="979"/>
      <c r="CR164" s="979"/>
    </row>
    <row r="165" spans="2:96">
      <c r="B165" s="1091"/>
      <c r="C165" s="1091"/>
      <c r="D165" s="1092"/>
      <c r="E165" s="1092"/>
      <c r="F165" s="1092"/>
      <c r="G165" s="1092"/>
      <c r="H165" s="1092"/>
      <c r="I165" s="1092"/>
      <c r="J165" s="1092"/>
      <c r="K165" s="1092"/>
      <c r="L165" s="1092"/>
      <c r="M165" s="1092"/>
      <c r="N165" s="1092"/>
      <c r="O165" s="1092"/>
      <c r="P165" s="1091"/>
      <c r="Q165" s="1091"/>
      <c r="R165" s="1091"/>
      <c r="S165" s="1091"/>
      <c r="T165" s="1091"/>
      <c r="U165" s="1091"/>
      <c r="V165" s="1091"/>
      <c r="W165" s="1092"/>
      <c r="X165" s="1091"/>
      <c r="Y165" s="1091"/>
      <c r="Z165" s="1091"/>
      <c r="AA165" s="1091"/>
      <c r="AB165" s="1091"/>
      <c r="AC165" s="1092"/>
      <c r="AD165" s="1091"/>
      <c r="AE165" s="1091"/>
      <c r="AF165" s="1091"/>
      <c r="AH165" s="1078"/>
      <c r="CD165" s="210"/>
      <c r="CE165" s="965" t="s">
        <v>321</v>
      </c>
      <c r="CF165" s="210"/>
      <c r="CG165" s="210"/>
      <c r="CH165" s="211"/>
      <c r="CI165" s="211"/>
      <c r="CJ165" s="967"/>
      <c r="CK165" s="213"/>
      <c r="CL165" s="214"/>
      <c r="CM165" s="215"/>
      <c r="CN165" s="215"/>
      <c r="CO165" s="218" t="s">
        <v>538</v>
      </c>
      <c r="CP165" s="210"/>
      <c r="CQ165" s="979"/>
      <c r="CR165" s="979"/>
    </row>
    <row r="166" spans="2:96">
      <c r="B166" s="1091"/>
      <c r="C166" s="1091"/>
      <c r="D166" s="1092"/>
      <c r="E166" s="1092"/>
      <c r="F166" s="1092"/>
      <c r="G166" s="1092"/>
      <c r="H166" s="1092"/>
      <c r="I166" s="1092"/>
      <c r="J166" s="1092"/>
      <c r="K166" s="1092"/>
      <c r="L166" s="1092"/>
      <c r="M166" s="1092"/>
      <c r="N166" s="1092"/>
      <c r="O166" s="1092"/>
      <c r="P166" s="1091"/>
      <c r="Q166" s="1091"/>
      <c r="R166" s="1091"/>
      <c r="S166" s="1091"/>
      <c r="T166" s="1091"/>
      <c r="U166" s="1091"/>
      <c r="V166" s="1091"/>
      <c r="W166" s="1092"/>
      <c r="X166" s="1091"/>
      <c r="Y166" s="1091"/>
      <c r="Z166" s="1091"/>
      <c r="AA166" s="1091"/>
      <c r="AB166" s="1091"/>
      <c r="AC166" s="1092"/>
      <c r="AD166" s="1091"/>
      <c r="AE166" s="1091"/>
      <c r="AF166" s="1091"/>
      <c r="AH166" s="1078"/>
      <c r="CD166" s="210"/>
      <c r="CE166" s="965" t="s">
        <v>322</v>
      </c>
      <c r="CF166" s="210"/>
      <c r="CG166" s="210"/>
      <c r="CH166" s="211"/>
      <c r="CI166" s="211"/>
      <c r="CJ166" s="967"/>
      <c r="CK166" s="213"/>
      <c r="CL166" s="214"/>
      <c r="CM166" s="215"/>
      <c r="CN166" s="215"/>
      <c r="CO166" s="218" t="s">
        <v>540</v>
      </c>
      <c r="CP166" s="209"/>
      <c r="CQ166" s="979"/>
      <c r="CR166" s="979"/>
    </row>
    <row r="167" spans="2:96">
      <c r="B167" s="1091"/>
      <c r="C167" s="1091"/>
      <c r="D167" s="1092"/>
      <c r="E167" s="1092"/>
      <c r="F167" s="1092"/>
      <c r="G167" s="1092"/>
      <c r="H167" s="1092"/>
      <c r="I167" s="1092"/>
      <c r="J167" s="1092"/>
      <c r="K167" s="1092"/>
      <c r="L167" s="1092"/>
      <c r="M167" s="1092"/>
      <c r="N167" s="1092"/>
      <c r="O167" s="1092"/>
      <c r="P167" s="1091"/>
      <c r="Q167" s="1091"/>
      <c r="R167" s="1091"/>
      <c r="S167" s="1091"/>
      <c r="T167" s="1091"/>
      <c r="U167" s="1091"/>
      <c r="V167" s="1091"/>
      <c r="W167" s="1092"/>
      <c r="X167" s="1091"/>
      <c r="Y167" s="1091"/>
      <c r="Z167" s="1091"/>
      <c r="AA167" s="1091"/>
      <c r="AB167" s="1091"/>
      <c r="AC167" s="1092"/>
      <c r="AD167" s="1091"/>
      <c r="AE167" s="1091"/>
      <c r="AF167" s="1091"/>
      <c r="AH167" s="1078"/>
      <c r="CD167" s="210"/>
      <c r="CE167" s="965" t="s">
        <v>324</v>
      </c>
      <c r="CF167" s="210"/>
      <c r="CG167" s="210"/>
      <c r="CH167" s="211"/>
      <c r="CI167" s="211"/>
      <c r="CJ167" s="967"/>
      <c r="CK167" s="213"/>
      <c r="CL167" s="214"/>
      <c r="CM167" s="215"/>
      <c r="CN167" s="215"/>
      <c r="CO167" s="218" t="s">
        <v>541</v>
      </c>
      <c r="CP167" s="209"/>
      <c r="CQ167" s="979"/>
      <c r="CR167" s="979"/>
    </row>
    <row r="168" spans="2:96">
      <c r="B168" s="1091"/>
      <c r="C168" s="1091"/>
      <c r="D168" s="1092"/>
      <c r="E168" s="1092"/>
      <c r="F168" s="1092"/>
      <c r="G168" s="1092"/>
      <c r="H168" s="1092"/>
      <c r="I168" s="1092"/>
      <c r="J168" s="1092"/>
      <c r="K168" s="1092"/>
      <c r="L168" s="1092"/>
      <c r="M168" s="1092"/>
      <c r="N168" s="1092"/>
      <c r="O168" s="1092"/>
      <c r="P168" s="1091"/>
      <c r="Q168" s="1091"/>
      <c r="R168" s="1091"/>
      <c r="S168" s="1091"/>
      <c r="T168" s="1091"/>
      <c r="U168" s="1091"/>
      <c r="V168" s="1091"/>
      <c r="W168" s="1092"/>
      <c r="X168" s="1091"/>
      <c r="Y168" s="1091"/>
      <c r="Z168" s="1091"/>
      <c r="AA168" s="1091"/>
      <c r="AB168" s="1091"/>
      <c r="AC168" s="1092"/>
      <c r="AD168" s="1091"/>
      <c r="AE168" s="1091"/>
      <c r="AF168" s="1091"/>
      <c r="AH168" s="1078"/>
      <c r="CD168" s="210"/>
      <c r="CE168" s="965" t="s">
        <v>326</v>
      </c>
      <c r="CF168" s="210"/>
      <c r="CG168" s="210"/>
      <c r="CH168" s="211"/>
      <c r="CI168" s="211"/>
      <c r="CJ168" s="967"/>
      <c r="CK168" s="213"/>
      <c r="CL168" s="214"/>
      <c r="CM168" s="215"/>
      <c r="CN168" s="215"/>
      <c r="CO168" s="218" t="s">
        <v>543</v>
      </c>
      <c r="CP168" s="209"/>
      <c r="CQ168" s="979"/>
      <c r="CR168" s="979"/>
    </row>
    <row r="169" spans="2:96">
      <c r="B169" s="1091"/>
      <c r="C169" s="1091"/>
      <c r="D169" s="1092"/>
      <c r="E169" s="1092"/>
      <c r="F169" s="1092"/>
      <c r="G169" s="1092"/>
      <c r="H169" s="1092"/>
      <c r="I169" s="1092"/>
      <c r="J169" s="1092"/>
      <c r="K169" s="1092"/>
      <c r="L169" s="1092"/>
      <c r="M169" s="1092"/>
      <c r="N169" s="1092"/>
      <c r="O169" s="1092"/>
      <c r="P169" s="1091"/>
      <c r="Q169" s="1091"/>
      <c r="R169" s="1091"/>
      <c r="S169" s="1091"/>
      <c r="T169" s="1091"/>
      <c r="U169" s="1091"/>
      <c r="V169" s="1091"/>
      <c r="W169" s="1092"/>
      <c r="X169" s="1091"/>
      <c r="Y169" s="1091"/>
      <c r="Z169" s="1091"/>
      <c r="AA169" s="1091"/>
      <c r="AB169" s="1091"/>
      <c r="AC169" s="1092"/>
      <c r="AD169" s="1091"/>
      <c r="AE169" s="1091"/>
      <c r="AF169" s="1091"/>
      <c r="AH169" s="1078"/>
      <c r="CD169" s="210"/>
      <c r="CE169" s="965" t="s">
        <v>328</v>
      </c>
      <c r="CF169" s="210"/>
      <c r="CG169" s="210"/>
      <c r="CH169" s="211"/>
      <c r="CI169" s="211"/>
      <c r="CJ169" s="967"/>
      <c r="CK169" s="213"/>
      <c r="CL169" s="214"/>
      <c r="CM169" s="215"/>
      <c r="CN169" s="215"/>
      <c r="CO169" s="218" t="s">
        <v>545</v>
      </c>
      <c r="CP169" s="209"/>
      <c r="CQ169" s="979"/>
      <c r="CR169" s="979"/>
    </row>
    <row r="170" spans="2:96">
      <c r="B170" s="1091"/>
      <c r="C170" s="1091"/>
      <c r="D170" s="1092"/>
      <c r="E170" s="1092"/>
      <c r="F170" s="1092"/>
      <c r="G170" s="1092"/>
      <c r="H170" s="1092"/>
      <c r="I170" s="1092"/>
      <c r="J170" s="1092"/>
      <c r="K170" s="1092"/>
      <c r="L170" s="1092"/>
      <c r="M170" s="1092"/>
      <c r="N170" s="1092"/>
      <c r="O170" s="1092"/>
      <c r="P170" s="1091"/>
      <c r="Q170" s="1091"/>
      <c r="R170" s="1091"/>
      <c r="S170" s="1091"/>
      <c r="T170" s="1091"/>
      <c r="U170" s="1091"/>
      <c r="V170" s="1091"/>
      <c r="W170" s="1092"/>
      <c r="X170" s="1091"/>
      <c r="Y170" s="1091"/>
      <c r="Z170" s="1091"/>
      <c r="AA170" s="1091"/>
      <c r="AB170" s="1091"/>
      <c r="AC170" s="1092"/>
      <c r="AD170" s="1091"/>
      <c r="AE170" s="1091"/>
      <c r="AF170" s="1091"/>
      <c r="AH170" s="1078"/>
      <c r="CD170" s="210"/>
      <c r="CE170" s="965" t="s">
        <v>330</v>
      </c>
      <c r="CF170" s="210"/>
      <c r="CG170" s="210"/>
      <c r="CH170" s="211"/>
      <c r="CI170" s="211"/>
      <c r="CJ170" s="967"/>
      <c r="CK170" s="213"/>
      <c r="CL170" s="214"/>
      <c r="CM170" s="215"/>
      <c r="CN170" s="215"/>
      <c r="CO170" s="218" t="s">
        <v>547</v>
      </c>
      <c r="CP170" s="209"/>
      <c r="CQ170" s="979"/>
      <c r="CR170" s="979"/>
    </row>
    <row r="171" spans="2:96">
      <c r="B171" s="1091"/>
      <c r="C171" s="1091"/>
      <c r="D171" s="1092"/>
      <c r="E171" s="1092"/>
      <c r="F171" s="1092"/>
      <c r="G171" s="1092"/>
      <c r="H171" s="1092"/>
      <c r="I171" s="1092"/>
      <c r="J171" s="1092"/>
      <c r="K171" s="1092"/>
      <c r="L171" s="1092"/>
      <c r="M171" s="1092"/>
      <c r="N171" s="1092"/>
      <c r="O171" s="1092"/>
      <c r="P171" s="1091"/>
      <c r="Q171" s="1091"/>
      <c r="R171" s="1091"/>
      <c r="S171" s="1091"/>
      <c r="T171" s="1091"/>
      <c r="U171" s="1091"/>
      <c r="V171" s="1091"/>
      <c r="W171" s="1092"/>
      <c r="X171" s="1091"/>
      <c r="Y171" s="1091"/>
      <c r="Z171" s="1091"/>
      <c r="AA171" s="1091"/>
      <c r="AB171" s="1091"/>
      <c r="AC171" s="1092"/>
      <c r="AD171" s="1091"/>
      <c r="AE171" s="1091"/>
      <c r="AF171" s="1091"/>
      <c r="AH171" s="1078"/>
      <c r="CD171" s="210"/>
      <c r="CE171" s="965" t="s">
        <v>332</v>
      </c>
      <c r="CF171" s="210"/>
      <c r="CG171" s="210"/>
      <c r="CH171" s="211"/>
      <c r="CI171" s="211"/>
      <c r="CJ171" s="967"/>
      <c r="CK171" s="213"/>
      <c r="CL171" s="214"/>
      <c r="CM171" s="215"/>
      <c r="CN171" s="215"/>
      <c r="CO171" s="218" t="s">
        <v>548</v>
      </c>
      <c r="CP171" s="209"/>
      <c r="CQ171" s="979"/>
      <c r="CR171" s="979"/>
    </row>
    <row r="172" spans="2:96">
      <c r="B172" s="1091"/>
      <c r="C172" s="1091"/>
      <c r="D172" s="1092"/>
      <c r="E172" s="1092"/>
      <c r="F172" s="1092"/>
      <c r="G172" s="1092"/>
      <c r="H172" s="1092"/>
      <c r="I172" s="1092"/>
      <c r="J172" s="1092"/>
      <c r="K172" s="1092"/>
      <c r="L172" s="1092"/>
      <c r="M172" s="1092"/>
      <c r="N172" s="1092"/>
      <c r="O172" s="1092"/>
      <c r="P172" s="1091"/>
      <c r="Q172" s="1091"/>
      <c r="R172" s="1091"/>
      <c r="S172" s="1091"/>
      <c r="T172" s="1091"/>
      <c r="U172" s="1091"/>
      <c r="V172" s="1091"/>
      <c r="W172" s="1092"/>
      <c r="X172" s="1091"/>
      <c r="Y172" s="1091"/>
      <c r="Z172" s="1091"/>
      <c r="AA172" s="1091"/>
      <c r="AB172" s="1091"/>
      <c r="AC172" s="1092"/>
      <c r="AD172" s="1091"/>
      <c r="AE172" s="1091"/>
      <c r="AF172" s="1091"/>
      <c r="AH172" s="1078"/>
      <c r="CD172" s="210"/>
      <c r="CE172" s="965" t="s">
        <v>334</v>
      </c>
      <c r="CF172" s="210"/>
      <c r="CG172" s="210"/>
      <c r="CH172" s="211"/>
      <c r="CI172" s="211"/>
      <c r="CJ172" s="967"/>
      <c r="CK172" s="213"/>
      <c r="CL172" s="214"/>
      <c r="CM172" s="215"/>
      <c r="CN172" s="215"/>
      <c r="CO172" s="218" t="s">
        <v>549</v>
      </c>
      <c r="CP172" s="209"/>
      <c r="CQ172" s="979"/>
      <c r="CR172" s="979"/>
    </row>
    <row r="173" spans="2:96">
      <c r="B173" s="1091"/>
      <c r="C173" s="1091"/>
      <c r="D173" s="1092"/>
      <c r="E173" s="1092"/>
      <c r="F173" s="1092"/>
      <c r="G173" s="1092"/>
      <c r="H173" s="1092"/>
      <c r="I173" s="1092"/>
      <c r="J173" s="1092"/>
      <c r="K173" s="1092"/>
      <c r="L173" s="1092"/>
      <c r="M173" s="1092"/>
      <c r="N173" s="1092"/>
      <c r="O173" s="1092"/>
      <c r="P173" s="1091"/>
      <c r="Q173" s="1091"/>
      <c r="R173" s="1091"/>
      <c r="S173" s="1091"/>
      <c r="T173" s="1091"/>
      <c r="U173" s="1091"/>
      <c r="V173" s="1091"/>
      <c r="W173" s="1092"/>
      <c r="X173" s="1091"/>
      <c r="Y173" s="1091"/>
      <c r="Z173" s="1091"/>
      <c r="AA173" s="1091"/>
      <c r="AB173" s="1091"/>
      <c r="AC173" s="1092"/>
      <c r="AD173" s="1091"/>
      <c r="AE173" s="1091"/>
      <c r="AF173" s="1091"/>
      <c r="AH173" s="1078"/>
      <c r="CD173" s="210"/>
      <c r="CE173" s="965" t="s">
        <v>336</v>
      </c>
      <c r="CF173" s="210"/>
      <c r="CG173" s="210"/>
      <c r="CH173" s="211"/>
      <c r="CI173" s="211"/>
      <c r="CJ173" s="967"/>
      <c r="CK173" s="213"/>
      <c r="CL173" s="214"/>
      <c r="CM173" s="215"/>
      <c r="CN173" s="215"/>
      <c r="CO173" s="218" t="s">
        <v>553</v>
      </c>
      <c r="CP173" s="209"/>
      <c r="CQ173" s="979"/>
      <c r="CR173" s="979"/>
    </row>
    <row r="174" spans="2:96">
      <c r="B174" s="1091"/>
      <c r="C174" s="1091"/>
      <c r="D174" s="1092"/>
      <c r="E174" s="1092"/>
      <c r="F174" s="1092"/>
      <c r="G174" s="1092"/>
      <c r="H174" s="1092"/>
      <c r="I174" s="1092"/>
      <c r="J174" s="1092"/>
      <c r="K174" s="1092"/>
      <c r="L174" s="1092"/>
      <c r="M174" s="1092"/>
      <c r="N174" s="1092"/>
      <c r="O174" s="1092"/>
      <c r="P174" s="1091"/>
      <c r="Q174" s="1091"/>
      <c r="R174" s="1091"/>
      <c r="S174" s="1091"/>
      <c r="T174" s="1091"/>
      <c r="U174" s="1091"/>
      <c r="V174" s="1091"/>
      <c r="W174" s="1092"/>
      <c r="X174" s="1091"/>
      <c r="Y174" s="1091"/>
      <c r="Z174" s="1091"/>
      <c r="AA174" s="1091"/>
      <c r="AB174" s="1091"/>
      <c r="AC174" s="1092"/>
      <c r="AD174" s="1091"/>
      <c r="AE174" s="1091"/>
      <c r="AF174" s="1091"/>
      <c r="AH174" s="1078"/>
      <c r="CD174" s="210"/>
      <c r="CE174" s="965" t="s">
        <v>337</v>
      </c>
      <c r="CF174" s="210"/>
      <c r="CG174" s="210"/>
      <c r="CH174" s="211"/>
      <c r="CI174" s="211"/>
      <c r="CJ174" s="967"/>
      <c r="CK174" s="213"/>
      <c r="CL174" s="214"/>
      <c r="CM174" s="215"/>
      <c r="CN174" s="215"/>
      <c r="CO174" s="218" t="s">
        <v>555</v>
      </c>
      <c r="CP174" s="209"/>
      <c r="CQ174" s="979"/>
      <c r="CR174" s="979"/>
    </row>
    <row r="175" spans="2:96">
      <c r="B175" s="1091"/>
      <c r="C175" s="1091"/>
      <c r="D175" s="1092"/>
      <c r="E175" s="1092"/>
      <c r="F175" s="1092"/>
      <c r="G175" s="1092"/>
      <c r="H175" s="1092"/>
      <c r="I175" s="1092"/>
      <c r="J175" s="1092"/>
      <c r="K175" s="1092"/>
      <c r="L175" s="1092"/>
      <c r="M175" s="1092"/>
      <c r="N175" s="1092"/>
      <c r="O175" s="1092"/>
      <c r="P175" s="1091"/>
      <c r="Q175" s="1091"/>
      <c r="R175" s="1091"/>
      <c r="S175" s="1091"/>
      <c r="T175" s="1091"/>
      <c r="U175" s="1091"/>
      <c r="V175" s="1091"/>
      <c r="W175" s="1092"/>
      <c r="X175" s="1091"/>
      <c r="Y175" s="1091"/>
      <c r="Z175" s="1091"/>
      <c r="AA175" s="1091"/>
      <c r="AB175" s="1091"/>
      <c r="AC175" s="1092"/>
      <c r="AD175" s="1091"/>
      <c r="AE175" s="1091"/>
      <c r="AF175" s="1091"/>
      <c r="AH175" s="1078"/>
      <c r="CD175" s="210"/>
      <c r="CE175" s="965" t="s">
        <v>339</v>
      </c>
      <c r="CF175" s="210"/>
      <c r="CG175" s="210"/>
      <c r="CH175" s="211"/>
      <c r="CI175" s="211"/>
      <c r="CJ175" s="967"/>
      <c r="CK175" s="213"/>
      <c r="CL175" s="214"/>
      <c r="CM175" s="215"/>
      <c r="CN175" s="215"/>
      <c r="CO175" s="218" t="s">
        <v>556</v>
      </c>
      <c r="CP175" s="209"/>
      <c r="CQ175" s="979"/>
      <c r="CR175" s="979"/>
    </row>
    <row r="176" spans="2:96">
      <c r="B176" s="1091"/>
      <c r="C176" s="1091"/>
      <c r="D176" s="1092"/>
      <c r="E176" s="1092"/>
      <c r="F176" s="1092"/>
      <c r="G176" s="1092"/>
      <c r="H176" s="1092"/>
      <c r="I176" s="1092"/>
      <c r="J176" s="1092"/>
      <c r="K176" s="1092"/>
      <c r="L176" s="1092"/>
      <c r="M176" s="1092"/>
      <c r="N176" s="1092"/>
      <c r="O176" s="1092"/>
      <c r="P176" s="1091"/>
      <c r="Q176" s="1091"/>
      <c r="R176" s="1091"/>
      <c r="S176" s="1091"/>
      <c r="T176" s="1091"/>
      <c r="U176" s="1091"/>
      <c r="V176" s="1091"/>
      <c r="W176" s="1092"/>
      <c r="X176" s="1091"/>
      <c r="Y176" s="1091"/>
      <c r="Z176" s="1091"/>
      <c r="AA176" s="1091"/>
      <c r="AB176" s="1091"/>
      <c r="AC176" s="1092"/>
      <c r="AD176" s="1091"/>
      <c r="AE176" s="1091"/>
      <c r="AF176" s="1091"/>
      <c r="AH176" s="1078"/>
      <c r="CD176" s="210"/>
      <c r="CE176" s="965" t="s">
        <v>341</v>
      </c>
      <c r="CF176" s="210"/>
      <c r="CG176" s="210"/>
      <c r="CH176" s="211"/>
      <c r="CI176" s="211"/>
      <c r="CJ176" s="967"/>
      <c r="CK176" s="213"/>
      <c r="CL176" s="214"/>
      <c r="CM176" s="215"/>
      <c r="CN176" s="215"/>
      <c r="CO176" s="218" t="s">
        <v>558</v>
      </c>
      <c r="CP176" s="209"/>
      <c r="CQ176" s="979"/>
      <c r="CR176" s="979"/>
    </row>
    <row r="177" spans="2:96">
      <c r="B177" s="1091"/>
      <c r="C177" s="1091"/>
      <c r="D177" s="1092"/>
      <c r="E177" s="1092"/>
      <c r="F177" s="1092"/>
      <c r="G177" s="1092"/>
      <c r="H177" s="1092"/>
      <c r="I177" s="1092"/>
      <c r="J177" s="1092"/>
      <c r="K177" s="1092"/>
      <c r="L177" s="1092"/>
      <c r="M177" s="1092"/>
      <c r="N177" s="1092"/>
      <c r="O177" s="1092"/>
      <c r="P177" s="1091"/>
      <c r="Q177" s="1091"/>
      <c r="R177" s="1091"/>
      <c r="S177" s="1091"/>
      <c r="T177" s="1091"/>
      <c r="U177" s="1091"/>
      <c r="V177" s="1091"/>
      <c r="W177" s="1092"/>
      <c r="X177" s="1091"/>
      <c r="Y177" s="1091"/>
      <c r="Z177" s="1091"/>
      <c r="AA177" s="1091"/>
      <c r="AB177" s="1091"/>
      <c r="AC177" s="1092"/>
      <c r="AD177" s="1091"/>
      <c r="AE177" s="1091"/>
      <c r="AF177" s="1091"/>
      <c r="AH177" s="1078"/>
      <c r="CD177" s="210"/>
      <c r="CE177" s="965" t="s">
        <v>342</v>
      </c>
      <c r="CF177" s="210"/>
      <c r="CG177" s="210"/>
      <c r="CH177" s="211"/>
      <c r="CI177" s="211"/>
      <c r="CJ177" s="967"/>
      <c r="CK177" s="213"/>
      <c r="CL177" s="214"/>
      <c r="CM177" s="215"/>
      <c r="CN177" s="215"/>
      <c r="CO177" s="218" t="s">
        <v>560</v>
      </c>
      <c r="CP177" s="209"/>
      <c r="CQ177" s="979"/>
      <c r="CR177" s="979"/>
    </row>
    <row r="178" spans="2:96">
      <c r="B178" s="1091"/>
      <c r="C178" s="1091"/>
      <c r="D178" s="1092"/>
      <c r="E178" s="1092"/>
      <c r="F178" s="1092"/>
      <c r="G178" s="1092"/>
      <c r="H178" s="1092"/>
      <c r="I178" s="1092"/>
      <c r="J178" s="1092"/>
      <c r="K178" s="1092"/>
      <c r="L178" s="1092"/>
      <c r="M178" s="1092"/>
      <c r="N178" s="1092"/>
      <c r="O178" s="1092"/>
      <c r="P178" s="1091"/>
      <c r="Q178" s="1091"/>
      <c r="R178" s="1091"/>
      <c r="S178" s="1091"/>
      <c r="T178" s="1091"/>
      <c r="U178" s="1091"/>
      <c r="V178" s="1091"/>
      <c r="W178" s="1092"/>
      <c r="X178" s="1091"/>
      <c r="Y178" s="1091"/>
      <c r="Z178" s="1091"/>
      <c r="AA178" s="1091"/>
      <c r="AB178" s="1091"/>
      <c r="AC178" s="1092"/>
      <c r="AD178" s="1091"/>
      <c r="AE178" s="1091"/>
      <c r="AF178" s="1091"/>
      <c r="AH178" s="1078"/>
      <c r="CD178" s="210"/>
      <c r="CE178" s="965" t="s">
        <v>344</v>
      </c>
      <c r="CF178" s="210"/>
      <c r="CG178" s="210"/>
      <c r="CH178" s="211"/>
      <c r="CI178" s="211"/>
      <c r="CJ178" s="967"/>
      <c r="CK178" s="213"/>
      <c r="CL178" s="214"/>
      <c r="CM178" s="215"/>
      <c r="CN178" s="215"/>
      <c r="CO178" s="218" t="s">
        <v>562</v>
      </c>
      <c r="CP178" s="209"/>
      <c r="CQ178" s="979"/>
      <c r="CR178" s="979"/>
    </row>
    <row r="179" spans="2:96">
      <c r="B179" s="1091"/>
      <c r="C179" s="1091"/>
      <c r="D179" s="1092"/>
      <c r="E179" s="1092"/>
      <c r="F179" s="1092"/>
      <c r="G179" s="1092"/>
      <c r="H179" s="1092"/>
      <c r="I179" s="1092"/>
      <c r="J179" s="1092"/>
      <c r="K179" s="1092"/>
      <c r="L179" s="1092"/>
      <c r="M179" s="1092"/>
      <c r="N179" s="1092"/>
      <c r="O179" s="1092"/>
      <c r="P179" s="1091"/>
      <c r="Q179" s="1091"/>
      <c r="R179" s="1091"/>
      <c r="S179" s="1091"/>
      <c r="T179" s="1091"/>
      <c r="U179" s="1091"/>
      <c r="V179" s="1091"/>
      <c r="W179" s="1092"/>
      <c r="X179" s="1091"/>
      <c r="Y179" s="1091"/>
      <c r="Z179" s="1091"/>
      <c r="AA179" s="1091"/>
      <c r="AB179" s="1091"/>
      <c r="AC179" s="1092"/>
      <c r="AD179" s="1091"/>
      <c r="AE179" s="1091"/>
      <c r="AF179" s="1091"/>
      <c r="AH179" s="1078"/>
      <c r="CD179" s="210"/>
      <c r="CE179" s="965" t="s">
        <v>346</v>
      </c>
      <c r="CF179" s="210"/>
      <c r="CG179" s="210"/>
      <c r="CH179" s="211"/>
      <c r="CI179" s="211"/>
      <c r="CJ179" s="967"/>
      <c r="CK179" s="213"/>
      <c r="CL179" s="214"/>
      <c r="CM179" s="215"/>
      <c r="CN179" s="215"/>
      <c r="CO179" s="218" t="s">
        <v>563</v>
      </c>
      <c r="CP179" s="209"/>
      <c r="CQ179" s="979"/>
      <c r="CR179" s="979"/>
    </row>
    <row r="180" spans="2:96">
      <c r="B180" s="1091"/>
      <c r="C180" s="1091"/>
      <c r="D180" s="1092"/>
      <c r="E180" s="1092"/>
      <c r="F180" s="1092"/>
      <c r="G180" s="1092"/>
      <c r="H180" s="1092"/>
      <c r="I180" s="1092"/>
      <c r="J180" s="1092"/>
      <c r="K180" s="1092"/>
      <c r="L180" s="1092"/>
      <c r="M180" s="1092"/>
      <c r="N180" s="1092"/>
      <c r="O180" s="1092"/>
      <c r="P180" s="1091"/>
      <c r="Q180" s="1091"/>
      <c r="R180" s="1091"/>
      <c r="S180" s="1091"/>
      <c r="T180" s="1091"/>
      <c r="U180" s="1091"/>
      <c r="V180" s="1091"/>
      <c r="W180" s="1092"/>
      <c r="X180" s="1091"/>
      <c r="Y180" s="1091"/>
      <c r="Z180" s="1091"/>
      <c r="AA180" s="1091"/>
      <c r="AB180" s="1091"/>
      <c r="AC180" s="1092"/>
      <c r="AD180" s="1091"/>
      <c r="AE180" s="1091"/>
      <c r="AF180" s="1091"/>
      <c r="AH180" s="1078"/>
      <c r="CD180" s="210"/>
      <c r="CE180" s="965" t="s">
        <v>347</v>
      </c>
      <c r="CF180" s="210"/>
      <c r="CG180" s="210"/>
      <c r="CH180" s="211"/>
      <c r="CI180" s="211"/>
      <c r="CJ180" s="967"/>
      <c r="CK180" s="213"/>
      <c r="CL180" s="214"/>
      <c r="CM180" s="215"/>
      <c r="CN180" s="215"/>
      <c r="CO180" s="218" t="s">
        <v>565</v>
      </c>
      <c r="CP180" s="209"/>
      <c r="CQ180" s="979"/>
      <c r="CR180" s="979"/>
    </row>
    <row r="181" spans="2:96">
      <c r="B181" s="1091"/>
      <c r="C181" s="1091"/>
      <c r="D181" s="1092"/>
      <c r="E181" s="1092"/>
      <c r="F181" s="1092"/>
      <c r="G181" s="1092"/>
      <c r="H181" s="1092"/>
      <c r="I181" s="1092"/>
      <c r="J181" s="1092"/>
      <c r="K181" s="1092"/>
      <c r="L181" s="1092"/>
      <c r="M181" s="1092"/>
      <c r="N181" s="1092"/>
      <c r="O181" s="1092"/>
      <c r="P181" s="1091"/>
      <c r="Q181" s="1091"/>
      <c r="R181" s="1091"/>
      <c r="S181" s="1091"/>
      <c r="T181" s="1091"/>
      <c r="U181" s="1091"/>
      <c r="V181" s="1091"/>
      <c r="W181" s="1092"/>
      <c r="X181" s="1091"/>
      <c r="Y181" s="1091"/>
      <c r="Z181" s="1091"/>
      <c r="AA181" s="1091"/>
      <c r="AB181" s="1091"/>
      <c r="AC181" s="1092"/>
      <c r="AD181" s="1091"/>
      <c r="AE181" s="1091"/>
      <c r="AF181" s="1091"/>
      <c r="AH181" s="1078"/>
      <c r="CD181" s="210"/>
      <c r="CE181" s="965" t="s">
        <v>349</v>
      </c>
      <c r="CF181" s="210"/>
      <c r="CG181" s="210"/>
      <c r="CH181" s="211"/>
      <c r="CI181" s="211"/>
      <c r="CJ181" s="967"/>
      <c r="CK181" s="213"/>
      <c r="CL181" s="214"/>
      <c r="CM181" s="215"/>
      <c r="CN181" s="215"/>
      <c r="CO181" s="218" t="s">
        <v>566</v>
      </c>
      <c r="CP181" s="209"/>
      <c r="CQ181" s="979"/>
      <c r="CR181" s="979"/>
    </row>
    <row r="182" spans="2:96">
      <c r="B182" s="1091"/>
      <c r="C182" s="1091"/>
      <c r="D182" s="1092"/>
      <c r="E182" s="1092"/>
      <c r="F182" s="1092"/>
      <c r="G182" s="1092"/>
      <c r="H182" s="1092"/>
      <c r="I182" s="1092"/>
      <c r="J182" s="1092"/>
      <c r="K182" s="1092"/>
      <c r="L182" s="1092"/>
      <c r="M182" s="1092"/>
      <c r="N182" s="1092"/>
      <c r="O182" s="1092"/>
      <c r="P182" s="1091"/>
      <c r="Q182" s="1091"/>
      <c r="R182" s="1091"/>
      <c r="S182" s="1091"/>
      <c r="T182" s="1091"/>
      <c r="U182" s="1091"/>
      <c r="V182" s="1091"/>
      <c r="W182" s="1092"/>
      <c r="X182" s="1091"/>
      <c r="Y182" s="1091"/>
      <c r="Z182" s="1091"/>
      <c r="AA182" s="1091"/>
      <c r="AB182" s="1091"/>
      <c r="AC182" s="1092"/>
      <c r="AD182" s="1091"/>
      <c r="AE182" s="1091"/>
      <c r="AF182" s="1091"/>
      <c r="AH182" s="1078"/>
      <c r="CD182" s="210"/>
      <c r="CE182" s="965" t="s">
        <v>350</v>
      </c>
      <c r="CF182" s="210"/>
      <c r="CG182" s="210"/>
      <c r="CH182" s="211"/>
      <c r="CI182" s="211"/>
      <c r="CJ182" s="967"/>
      <c r="CK182" s="213"/>
      <c r="CL182" s="214"/>
      <c r="CM182" s="215"/>
      <c r="CN182" s="215"/>
      <c r="CO182" s="218" t="s">
        <v>567</v>
      </c>
      <c r="CP182" s="209"/>
      <c r="CQ182" s="979"/>
      <c r="CR182" s="979"/>
    </row>
    <row r="183" spans="2:96">
      <c r="B183" s="1091"/>
      <c r="C183" s="1091"/>
      <c r="D183" s="1092"/>
      <c r="E183" s="1092"/>
      <c r="F183" s="1092"/>
      <c r="G183" s="1092"/>
      <c r="H183" s="1092"/>
      <c r="I183" s="1092"/>
      <c r="J183" s="1092"/>
      <c r="K183" s="1092"/>
      <c r="L183" s="1092"/>
      <c r="M183" s="1092"/>
      <c r="N183" s="1092"/>
      <c r="O183" s="1092"/>
      <c r="P183" s="1091"/>
      <c r="Q183" s="1091"/>
      <c r="R183" s="1091"/>
      <c r="S183" s="1091"/>
      <c r="T183" s="1091"/>
      <c r="U183" s="1091"/>
      <c r="V183" s="1091"/>
      <c r="W183" s="1092"/>
      <c r="X183" s="1091"/>
      <c r="Y183" s="1091"/>
      <c r="Z183" s="1091"/>
      <c r="AA183" s="1091"/>
      <c r="AB183" s="1091"/>
      <c r="AC183" s="1092"/>
      <c r="AD183" s="1091"/>
      <c r="AE183" s="1091"/>
      <c r="AF183" s="1091"/>
      <c r="AH183" s="1078"/>
      <c r="CD183" s="210"/>
      <c r="CE183" s="965" t="s">
        <v>352</v>
      </c>
      <c r="CF183" s="210"/>
      <c r="CG183" s="210"/>
      <c r="CH183" s="211"/>
      <c r="CI183" s="211"/>
      <c r="CJ183" s="967"/>
      <c r="CK183" s="213"/>
      <c r="CL183" s="214"/>
      <c r="CM183" s="215"/>
      <c r="CN183" s="215"/>
      <c r="CO183" s="218" t="s">
        <v>568</v>
      </c>
      <c r="CP183" s="209"/>
      <c r="CQ183" s="979"/>
      <c r="CR183" s="979"/>
    </row>
    <row r="184" spans="2:96">
      <c r="B184" s="1091"/>
      <c r="C184" s="1091"/>
      <c r="D184" s="1092"/>
      <c r="E184" s="1092"/>
      <c r="F184" s="1092"/>
      <c r="G184" s="1092"/>
      <c r="H184" s="1092"/>
      <c r="I184" s="1092"/>
      <c r="J184" s="1092"/>
      <c r="K184" s="1092"/>
      <c r="L184" s="1092"/>
      <c r="M184" s="1092"/>
      <c r="N184" s="1092"/>
      <c r="O184" s="1092"/>
      <c r="P184" s="1091"/>
      <c r="Q184" s="1091"/>
      <c r="R184" s="1091"/>
      <c r="S184" s="1091"/>
      <c r="T184" s="1091"/>
      <c r="U184" s="1091"/>
      <c r="V184" s="1091"/>
      <c r="W184" s="1092"/>
      <c r="X184" s="1091"/>
      <c r="Y184" s="1091"/>
      <c r="Z184" s="1091"/>
      <c r="AA184" s="1091"/>
      <c r="AB184" s="1091"/>
      <c r="AC184" s="1092"/>
      <c r="AD184" s="1091"/>
      <c r="AE184" s="1091"/>
      <c r="AF184" s="1091"/>
      <c r="AH184" s="1078"/>
      <c r="CD184" s="210"/>
      <c r="CE184" s="965" t="s">
        <v>354</v>
      </c>
      <c r="CF184" s="210"/>
      <c r="CG184" s="210"/>
      <c r="CH184" s="211"/>
      <c r="CI184" s="211"/>
      <c r="CJ184" s="967"/>
      <c r="CK184" s="213"/>
      <c r="CL184" s="214"/>
      <c r="CM184" s="215"/>
      <c r="CN184" s="215"/>
      <c r="CO184" s="218" t="s">
        <v>572</v>
      </c>
      <c r="CP184" s="209"/>
      <c r="CQ184" s="979"/>
      <c r="CR184" s="979"/>
    </row>
    <row r="185" spans="2:96">
      <c r="B185" s="1091"/>
      <c r="C185" s="1091"/>
      <c r="D185" s="1092"/>
      <c r="E185" s="1092"/>
      <c r="F185" s="1092"/>
      <c r="G185" s="1092"/>
      <c r="H185" s="1092"/>
      <c r="I185" s="1092"/>
      <c r="J185" s="1092"/>
      <c r="K185" s="1092"/>
      <c r="L185" s="1092"/>
      <c r="M185" s="1092"/>
      <c r="N185" s="1092"/>
      <c r="O185" s="1092"/>
      <c r="P185" s="1091"/>
      <c r="Q185" s="1091"/>
      <c r="R185" s="1091"/>
      <c r="S185" s="1091"/>
      <c r="T185" s="1091"/>
      <c r="U185" s="1091"/>
      <c r="V185" s="1091"/>
      <c r="W185" s="1092"/>
      <c r="X185" s="1091"/>
      <c r="Y185" s="1091"/>
      <c r="Z185" s="1091"/>
      <c r="AA185" s="1091"/>
      <c r="AB185" s="1091"/>
      <c r="AC185" s="1092"/>
      <c r="AD185" s="1091"/>
      <c r="AE185" s="1091"/>
      <c r="AF185" s="1091"/>
      <c r="AH185" s="1078"/>
      <c r="CD185" s="210"/>
      <c r="CE185" s="965" t="s">
        <v>356</v>
      </c>
      <c r="CF185" s="210"/>
      <c r="CG185" s="210"/>
      <c r="CH185" s="211"/>
      <c r="CI185" s="211"/>
      <c r="CJ185" s="967"/>
      <c r="CK185" s="213"/>
      <c r="CL185" s="214"/>
      <c r="CM185" s="215"/>
      <c r="CN185" s="215"/>
      <c r="CO185" s="218" t="s">
        <v>573</v>
      </c>
      <c r="CP185" s="209"/>
      <c r="CQ185" s="979"/>
      <c r="CR185" s="979"/>
    </row>
    <row r="186" spans="2:96" ht="13.5" customHeight="1">
      <c r="B186" s="1091"/>
      <c r="C186" s="1091"/>
      <c r="D186" s="1092"/>
      <c r="E186" s="1092"/>
      <c r="F186" s="1092"/>
      <c r="G186" s="1092"/>
      <c r="H186" s="1092"/>
      <c r="I186" s="1092"/>
      <c r="J186" s="1092"/>
      <c r="K186" s="1092"/>
      <c r="L186" s="1092"/>
      <c r="M186" s="1092"/>
      <c r="N186" s="1092"/>
      <c r="O186" s="1092"/>
      <c r="P186" s="1091"/>
      <c r="Q186" s="1091"/>
      <c r="R186" s="1091"/>
      <c r="S186" s="1091"/>
      <c r="T186" s="1091"/>
      <c r="U186" s="1091"/>
      <c r="V186" s="1091"/>
      <c r="W186" s="1092"/>
      <c r="X186" s="1091"/>
      <c r="Y186" s="1091"/>
      <c r="Z186" s="1091"/>
      <c r="AA186" s="1091"/>
      <c r="AB186" s="1091"/>
      <c r="AC186" s="1092"/>
      <c r="AD186" s="1091"/>
      <c r="AE186" s="1091"/>
      <c r="AF186" s="1091"/>
      <c r="AH186" s="1078"/>
      <c r="CD186" s="210"/>
      <c r="CE186" s="965" t="s">
        <v>357</v>
      </c>
      <c r="CF186" s="210"/>
      <c r="CG186" s="210"/>
      <c r="CH186" s="211"/>
      <c r="CI186" s="211"/>
      <c r="CJ186" s="967"/>
      <c r="CK186" s="213"/>
      <c r="CL186" s="214"/>
      <c r="CM186" s="215"/>
      <c r="CN186" s="215"/>
      <c r="CO186" s="218" t="s">
        <v>192</v>
      </c>
      <c r="CP186" s="209"/>
      <c r="CQ186" s="979"/>
      <c r="CR186" s="979"/>
    </row>
    <row r="187" spans="2:96">
      <c r="B187" s="1091"/>
      <c r="C187" s="1091"/>
      <c r="D187" s="1092"/>
      <c r="E187" s="1092"/>
      <c r="F187" s="1092"/>
      <c r="G187" s="1092"/>
      <c r="H187" s="1092"/>
      <c r="I187" s="1092"/>
      <c r="J187" s="1092"/>
      <c r="K187" s="1092"/>
      <c r="L187" s="1092"/>
      <c r="M187" s="1092"/>
      <c r="N187" s="1092"/>
      <c r="O187" s="1092"/>
      <c r="P187" s="1091"/>
      <c r="Q187" s="1091"/>
      <c r="R187" s="1091"/>
      <c r="S187" s="1091"/>
      <c r="T187" s="1091"/>
      <c r="U187" s="1091"/>
      <c r="V187" s="1091"/>
      <c r="W187" s="1092"/>
      <c r="X187" s="1091"/>
      <c r="Y187" s="1091"/>
      <c r="Z187" s="1091"/>
      <c r="AA187" s="1091"/>
      <c r="AB187" s="1091"/>
      <c r="AC187" s="1092"/>
      <c r="AD187" s="1091"/>
      <c r="AE187" s="1091"/>
      <c r="AF187" s="1091"/>
      <c r="AH187" s="1078"/>
      <c r="CD187" s="210"/>
      <c r="CE187" s="965" t="s">
        <v>359</v>
      </c>
      <c r="CF187" s="210"/>
      <c r="CG187" s="210"/>
      <c r="CH187" s="211"/>
      <c r="CI187" s="211"/>
      <c r="CJ187" s="967"/>
      <c r="CK187" s="213"/>
      <c r="CL187" s="214"/>
      <c r="CM187" s="215"/>
      <c r="CN187" s="215"/>
      <c r="CO187" s="218" t="s">
        <v>575</v>
      </c>
      <c r="CP187" s="209"/>
      <c r="CQ187" s="979"/>
      <c r="CR187" s="979"/>
    </row>
    <row r="188" spans="2:96">
      <c r="B188" s="1091"/>
      <c r="C188" s="1091"/>
      <c r="D188" s="1092"/>
      <c r="E188" s="1092"/>
      <c r="F188" s="1092"/>
      <c r="G188" s="1092"/>
      <c r="H188" s="1092"/>
      <c r="I188" s="1092"/>
      <c r="J188" s="1092"/>
      <c r="K188" s="1092"/>
      <c r="L188" s="1092"/>
      <c r="M188" s="1092"/>
      <c r="N188" s="1092"/>
      <c r="O188" s="1092"/>
      <c r="P188" s="1091"/>
      <c r="Q188" s="1091"/>
      <c r="R188" s="1091"/>
      <c r="S188" s="1091"/>
      <c r="T188" s="1091"/>
      <c r="U188" s="1091"/>
      <c r="V188" s="1091"/>
      <c r="W188" s="1092"/>
      <c r="X188" s="1091"/>
      <c r="Y188" s="1091"/>
      <c r="Z188" s="1091"/>
      <c r="AA188" s="1091"/>
      <c r="AB188" s="1091"/>
      <c r="AC188" s="1092"/>
      <c r="AD188" s="1091"/>
      <c r="AE188" s="1091"/>
      <c r="AF188" s="1091"/>
      <c r="AH188" s="1078"/>
      <c r="CD188" s="210"/>
      <c r="CE188" s="965" t="s">
        <v>360</v>
      </c>
      <c r="CF188" s="210"/>
      <c r="CG188" s="210"/>
      <c r="CH188" s="211"/>
      <c r="CI188" s="211"/>
      <c r="CJ188" s="967"/>
      <c r="CK188" s="213"/>
      <c r="CL188" s="214"/>
      <c r="CM188" s="215"/>
      <c r="CN188" s="215"/>
      <c r="CO188" s="218" t="s">
        <v>577</v>
      </c>
      <c r="CP188" s="209"/>
      <c r="CQ188" s="979"/>
      <c r="CR188" s="979"/>
    </row>
    <row r="189" spans="2:96">
      <c r="B189" s="1091"/>
      <c r="C189" s="1091"/>
      <c r="D189" s="1092"/>
      <c r="E189" s="1092"/>
      <c r="F189" s="1092"/>
      <c r="G189" s="1092"/>
      <c r="H189" s="1092"/>
      <c r="I189" s="1092"/>
      <c r="J189" s="1092"/>
      <c r="K189" s="1092"/>
      <c r="L189" s="1092"/>
      <c r="M189" s="1092"/>
      <c r="N189" s="1092"/>
      <c r="O189" s="1092"/>
      <c r="P189" s="1091"/>
      <c r="Q189" s="1091"/>
      <c r="R189" s="1091"/>
      <c r="S189" s="1091"/>
      <c r="T189" s="1091"/>
      <c r="U189" s="1091"/>
      <c r="V189" s="1091"/>
      <c r="W189" s="1092"/>
      <c r="X189" s="1091"/>
      <c r="Y189" s="1091"/>
      <c r="Z189" s="1091"/>
      <c r="AA189" s="1091"/>
      <c r="AB189" s="1091"/>
      <c r="AC189" s="1092"/>
      <c r="AD189" s="1091"/>
      <c r="AE189" s="1091"/>
      <c r="AF189" s="1091"/>
      <c r="AH189" s="1078"/>
      <c r="CD189" s="210"/>
      <c r="CE189" s="965" t="s">
        <v>362</v>
      </c>
      <c r="CF189" s="210"/>
      <c r="CG189" s="210"/>
      <c r="CH189" s="211"/>
      <c r="CI189" s="211"/>
      <c r="CJ189" s="967"/>
      <c r="CK189" s="213"/>
      <c r="CL189" s="214"/>
      <c r="CM189" s="215"/>
      <c r="CN189" s="215"/>
      <c r="CO189" s="218" t="s">
        <v>578</v>
      </c>
      <c r="CP189" s="209"/>
      <c r="CQ189" s="979"/>
      <c r="CR189" s="979"/>
    </row>
    <row r="190" spans="2:96">
      <c r="B190" s="1091"/>
      <c r="C190" s="1091"/>
      <c r="D190" s="1092"/>
      <c r="E190" s="1092"/>
      <c r="F190" s="1092"/>
      <c r="G190" s="1092"/>
      <c r="H190" s="1092"/>
      <c r="I190" s="1092"/>
      <c r="J190" s="1092"/>
      <c r="K190" s="1092"/>
      <c r="L190" s="1092"/>
      <c r="M190" s="1092"/>
      <c r="N190" s="1092"/>
      <c r="O190" s="1092"/>
      <c r="P190" s="1091"/>
      <c r="Q190" s="1091"/>
      <c r="R190" s="1091"/>
      <c r="S190" s="1091"/>
      <c r="T190" s="1091"/>
      <c r="U190" s="1091"/>
      <c r="V190" s="1091"/>
      <c r="W190" s="1092"/>
      <c r="X190" s="1091"/>
      <c r="Y190" s="1091"/>
      <c r="Z190" s="1091"/>
      <c r="AA190" s="1091"/>
      <c r="AB190" s="1091"/>
      <c r="AC190" s="1092"/>
      <c r="AD190" s="1091"/>
      <c r="AE190" s="1091"/>
      <c r="AF190" s="1091"/>
      <c r="AH190" s="1078"/>
      <c r="CD190" s="210"/>
      <c r="CE190" s="965" t="s">
        <v>364</v>
      </c>
      <c r="CF190" s="210"/>
      <c r="CG190" s="210"/>
      <c r="CH190" s="211"/>
      <c r="CI190" s="211"/>
      <c r="CJ190" s="967"/>
      <c r="CK190" s="213"/>
      <c r="CL190" s="214"/>
      <c r="CM190" s="215"/>
      <c r="CN190" s="215"/>
      <c r="CO190" s="218" t="s">
        <v>579</v>
      </c>
      <c r="CP190" s="209"/>
      <c r="CQ190" s="979"/>
      <c r="CR190" s="979"/>
    </row>
    <row r="191" spans="2:96">
      <c r="B191" s="1091"/>
      <c r="C191" s="1091"/>
      <c r="D191" s="1092"/>
      <c r="E191" s="1092"/>
      <c r="F191" s="1092"/>
      <c r="G191" s="1092"/>
      <c r="H191" s="1092"/>
      <c r="I191" s="1092"/>
      <c r="J191" s="1092"/>
      <c r="K191" s="1092"/>
      <c r="L191" s="1092"/>
      <c r="M191" s="1092"/>
      <c r="N191" s="1092"/>
      <c r="O191" s="1092"/>
      <c r="P191" s="1091"/>
      <c r="Q191" s="1091"/>
      <c r="R191" s="1091"/>
      <c r="S191" s="1091"/>
      <c r="T191" s="1091"/>
      <c r="U191" s="1091"/>
      <c r="V191" s="1091"/>
      <c r="W191" s="1092"/>
      <c r="X191" s="1091"/>
      <c r="Y191" s="1091"/>
      <c r="Z191" s="1091"/>
      <c r="AA191" s="1091"/>
      <c r="AB191" s="1091"/>
      <c r="AC191" s="1092"/>
      <c r="AD191" s="1091"/>
      <c r="AE191" s="1091"/>
      <c r="AF191" s="1091"/>
      <c r="AH191" s="1078"/>
      <c r="CD191" s="210"/>
      <c r="CE191" s="965" t="s">
        <v>366</v>
      </c>
      <c r="CF191" s="210"/>
      <c r="CG191" s="210"/>
      <c r="CH191" s="211"/>
      <c r="CI191" s="211"/>
      <c r="CJ191" s="967"/>
      <c r="CK191" s="213"/>
      <c r="CL191" s="214"/>
      <c r="CM191" s="215"/>
      <c r="CN191" s="215"/>
      <c r="CO191" s="218" t="s">
        <v>580</v>
      </c>
      <c r="CP191" s="209"/>
      <c r="CQ191" s="979"/>
      <c r="CR191" s="979"/>
    </row>
    <row r="192" spans="2:96">
      <c r="B192" s="1091"/>
      <c r="C192" s="1091"/>
      <c r="D192" s="1092"/>
      <c r="E192" s="1092"/>
      <c r="F192" s="1092"/>
      <c r="G192" s="1092"/>
      <c r="H192" s="1092"/>
      <c r="I192" s="1092"/>
      <c r="J192" s="1092"/>
      <c r="K192" s="1092"/>
      <c r="L192" s="1092"/>
      <c r="M192" s="1092"/>
      <c r="N192" s="1092"/>
      <c r="O192" s="1092"/>
      <c r="P192" s="1091"/>
      <c r="Q192" s="1091"/>
      <c r="R192" s="1091"/>
      <c r="S192" s="1091"/>
      <c r="T192" s="1091"/>
      <c r="U192" s="1091"/>
      <c r="V192" s="1091"/>
      <c r="W192" s="1092"/>
      <c r="X192" s="1091"/>
      <c r="Y192" s="1091"/>
      <c r="Z192" s="1091"/>
      <c r="AA192" s="1091"/>
      <c r="AB192" s="1091"/>
      <c r="AC192" s="1092"/>
      <c r="AD192" s="1091"/>
      <c r="AE192" s="1091"/>
      <c r="AF192" s="1091"/>
      <c r="AH192" s="1078"/>
      <c r="CD192" s="210"/>
      <c r="CE192" s="965" t="s">
        <v>367</v>
      </c>
      <c r="CF192" s="210"/>
      <c r="CG192" s="210"/>
      <c r="CH192" s="211"/>
      <c r="CI192" s="211"/>
      <c r="CJ192" s="967"/>
      <c r="CK192" s="213"/>
      <c r="CL192" s="214"/>
      <c r="CM192" s="215"/>
      <c r="CN192" s="215"/>
      <c r="CO192" s="218" t="s">
        <v>581</v>
      </c>
      <c r="CP192" s="209"/>
      <c r="CQ192" s="979"/>
      <c r="CR192" s="979"/>
    </row>
    <row r="193" spans="2:96">
      <c r="B193" s="1091"/>
      <c r="C193" s="1091"/>
      <c r="D193" s="1092"/>
      <c r="E193" s="1092"/>
      <c r="F193" s="1092"/>
      <c r="G193" s="1092"/>
      <c r="H193" s="1092"/>
      <c r="I193" s="1092"/>
      <c r="J193" s="1092"/>
      <c r="K193" s="1092"/>
      <c r="L193" s="1092"/>
      <c r="M193" s="1092"/>
      <c r="N193" s="1092"/>
      <c r="O193" s="1092"/>
      <c r="P193" s="1091"/>
      <c r="Q193" s="1091"/>
      <c r="R193" s="1091"/>
      <c r="S193" s="1091"/>
      <c r="T193" s="1091"/>
      <c r="U193" s="1091"/>
      <c r="V193" s="1091"/>
      <c r="W193" s="1092"/>
      <c r="X193" s="1091"/>
      <c r="Y193" s="1091"/>
      <c r="Z193" s="1091"/>
      <c r="AA193" s="1091"/>
      <c r="AB193" s="1091"/>
      <c r="AC193" s="1092"/>
      <c r="AD193" s="1091"/>
      <c r="AE193" s="1091"/>
      <c r="AF193" s="1091"/>
      <c r="AH193" s="1078"/>
      <c r="CD193" s="210"/>
      <c r="CE193" s="965" t="s">
        <v>369</v>
      </c>
      <c r="CF193" s="210"/>
      <c r="CG193" s="210"/>
      <c r="CH193" s="211"/>
      <c r="CI193" s="211"/>
      <c r="CJ193" s="967"/>
      <c r="CK193" s="213"/>
      <c r="CL193" s="214"/>
      <c r="CM193" s="215"/>
      <c r="CN193" s="215"/>
      <c r="CO193" s="218" t="s">
        <v>582</v>
      </c>
      <c r="CP193" s="209"/>
      <c r="CQ193" s="979"/>
      <c r="CR193" s="979"/>
    </row>
    <row r="194" spans="2:96">
      <c r="B194" s="1091"/>
      <c r="C194" s="1091"/>
      <c r="D194" s="1092"/>
      <c r="E194" s="1092"/>
      <c r="F194" s="1092"/>
      <c r="G194" s="1092"/>
      <c r="H194" s="1092"/>
      <c r="I194" s="1092"/>
      <c r="J194" s="1092"/>
      <c r="K194" s="1092"/>
      <c r="L194" s="1092"/>
      <c r="M194" s="1092"/>
      <c r="N194" s="1092"/>
      <c r="O194" s="1092"/>
      <c r="P194" s="1091"/>
      <c r="Q194" s="1091"/>
      <c r="R194" s="1091"/>
      <c r="S194" s="1091"/>
      <c r="T194" s="1091"/>
      <c r="U194" s="1091"/>
      <c r="V194" s="1091"/>
      <c r="W194" s="1092"/>
      <c r="X194" s="1091"/>
      <c r="Y194" s="1091"/>
      <c r="Z194" s="1091"/>
      <c r="AA194" s="1091"/>
      <c r="AB194" s="1091"/>
      <c r="AC194" s="1092"/>
      <c r="AD194" s="1091"/>
      <c r="AE194" s="1091"/>
      <c r="AF194" s="1091"/>
      <c r="AH194" s="1078"/>
      <c r="CD194" s="210"/>
      <c r="CE194" s="965" t="s">
        <v>371</v>
      </c>
      <c r="CF194" s="210"/>
      <c r="CG194" s="210"/>
      <c r="CH194" s="211"/>
      <c r="CI194" s="211"/>
      <c r="CJ194" s="967"/>
      <c r="CK194" s="213"/>
      <c r="CL194" s="214"/>
      <c r="CM194" s="215"/>
      <c r="CN194" s="215"/>
      <c r="CO194" s="218" t="s">
        <v>586</v>
      </c>
      <c r="CP194" s="209"/>
      <c r="CQ194" s="979"/>
      <c r="CR194" s="979"/>
    </row>
    <row r="195" spans="2:96">
      <c r="B195" s="1091"/>
      <c r="C195" s="1091"/>
      <c r="D195" s="1092"/>
      <c r="E195" s="1092"/>
      <c r="F195" s="1092"/>
      <c r="G195" s="1092"/>
      <c r="H195" s="1092"/>
      <c r="I195" s="1092"/>
      <c r="J195" s="1092"/>
      <c r="K195" s="1092"/>
      <c r="L195" s="1092"/>
      <c r="M195" s="1092"/>
      <c r="N195" s="1092"/>
      <c r="O195" s="1092"/>
      <c r="P195" s="1091"/>
      <c r="Q195" s="1091"/>
      <c r="R195" s="1091"/>
      <c r="S195" s="1091"/>
      <c r="T195" s="1091"/>
      <c r="U195" s="1091"/>
      <c r="V195" s="1091"/>
      <c r="W195" s="1092"/>
      <c r="X195" s="1091"/>
      <c r="Y195" s="1091"/>
      <c r="Z195" s="1091"/>
      <c r="AA195" s="1091"/>
      <c r="AB195" s="1091"/>
      <c r="AC195" s="1092"/>
      <c r="AD195" s="1091"/>
      <c r="AE195" s="1091"/>
      <c r="AF195" s="1091"/>
      <c r="AH195" s="1078"/>
      <c r="CD195" s="210"/>
      <c r="CE195" s="965" t="s">
        <v>373</v>
      </c>
      <c r="CF195" s="210"/>
      <c r="CG195" s="210"/>
      <c r="CH195" s="211"/>
      <c r="CI195" s="211"/>
      <c r="CJ195" s="967"/>
      <c r="CK195" s="213"/>
      <c r="CL195" s="214"/>
      <c r="CM195" s="215"/>
      <c r="CN195" s="215"/>
      <c r="CO195" s="218" t="s">
        <v>587</v>
      </c>
      <c r="CP195" s="209"/>
      <c r="CQ195" s="979"/>
      <c r="CR195" s="979"/>
    </row>
    <row r="196" spans="2:96">
      <c r="B196" s="1091"/>
      <c r="C196" s="1091"/>
      <c r="D196" s="1092"/>
      <c r="E196" s="1092"/>
      <c r="F196" s="1092"/>
      <c r="G196" s="1092"/>
      <c r="H196" s="1092"/>
      <c r="I196" s="1092"/>
      <c r="J196" s="1092"/>
      <c r="K196" s="1092"/>
      <c r="L196" s="1092"/>
      <c r="M196" s="1092"/>
      <c r="N196" s="1092"/>
      <c r="O196" s="1092"/>
      <c r="P196" s="1091"/>
      <c r="Q196" s="1091"/>
      <c r="R196" s="1091"/>
      <c r="S196" s="1091"/>
      <c r="T196" s="1091"/>
      <c r="U196" s="1091"/>
      <c r="V196" s="1091"/>
      <c r="W196" s="1092"/>
      <c r="X196" s="1091"/>
      <c r="Y196" s="1091"/>
      <c r="Z196" s="1091"/>
      <c r="AA196" s="1091"/>
      <c r="AB196" s="1091"/>
      <c r="AC196" s="1092"/>
      <c r="AD196" s="1091"/>
      <c r="AE196" s="1091"/>
      <c r="AF196" s="1091"/>
      <c r="AH196" s="1078"/>
      <c r="CD196" s="210"/>
      <c r="CE196" s="965" t="s">
        <v>375</v>
      </c>
      <c r="CF196" s="210"/>
      <c r="CG196" s="210"/>
      <c r="CH196" s="211"/>
      <c r="CI196" s="211"/>
      <c r="CJ196" s="967"/>
      <c r="CK196" s="213"/>
      <c r="CL196" s="214"/>
      <c r="CM196" s="215"/>
      <c r="CN196" s="215"/>
      <c r="CO196" s="218" t="s">
        <v>591</v>
      </c>
      <c r="CP196" s="209"/>
      <c r="CQ196" s="979"/>
      <c r="CR196" s="979"/>
    </row>
    <row r="197" spans="2:96">
      <c r="B197" s="1091"/>
      <c r="C197" s="1091"/>
      <c r="D197" s="1092"/>
      <c r="E197" s="1092"/>
      <c r="F197" s="1092"/>
      <c r="G197" s="1092"/>
      <c r="H197" s="1092"/>
      <c r="I197" s="1092"/>
      <c r="J197" s="1092"/>
      <c r="K197" s="1092"/>
      <c r="L197" s="1092"/>
      <c r="M197" s="1092"/>
      <c r="N197" s="1092"/>
      <c r="O197" s="1092"/>
      <c r="P197" s="1091"/>
      <c r="Q197" s="1091"/>
      <c r="R197" s="1091"/>
      <c r="S197" s="1091"/>
      <c r="T197" s="1091"/>
      <c r="U197" s="1091"/>
      <c r="V197" s="1091"/>
      <c r="W197" s="1092"/>
      <c r="X197" s="1091"/>
      <c r="Y197" s="1091"/>
      <c r="Z197" s="1091"/>
      <c r="AA197" s="1091"/>
      <c r="AB197" s="1091"/>
      <c r="AC197" s="1092"/>
      <c r="AD197" s="1091"/>
      <c r="AE197" s="1091"/>
      <c r="AF197" s="1091"/>
      <c r="AH197" s="1078"/>
      <c r="CD197" s="210"/>
      <c r="CE197" s="965" t="s">
        <v>377</v>
      </c>
      <c r="CF197" s="210"/>
      <c r="CG197" s="210"/>
      <c r="CH197" s="211"/>
      <c r="CI197" s="211"/>
      <c r="CJ197" s="967"/>
      <c r="CK197" s="213"/>
      <c r="CL197" s="214"/>
      <c r="CM197" s="215"/>
      <c r="CN197" s="215"/>
      <c r="CO197" s="218" t="s">
        <v>596</v>
      </c>
      <c r="CP197" s="209"/>
      <c r="CQ197" s="979"/>
      <c r="CR197" s="979"/>
    </row>
    <row r="198" spans="2:96">
      <c r="B198" s="1091"/>
      <c r="C198" s="1091"/>
      <c r="D198" s="1092"/>
      <c r="E198" s="1092"/>
      <c r="F198" s="1092"/>
      <c r="G198" s="1092"/>
      <c r="H198" s="1092"/>
      <c r="I198" s="1092"/>
      <c r="J198" s="1092"/>
      <c r="K198" s="1092"/>
      <c r="L198" s="1092"/>
      <c r="M198" s="1092"/>
      <c r="N198" s="1092"/>
      <c r="O198" s="1092"/>
      <c r="P198" s="1091"/>
      <c r="Q198" s="1091"/>
      <c r="R198" s="1091"/>
      <c r="S198" s="1091"/>
      <c r="T198" s="1091"/>
      <c r="U198" s="1091"/>
      <c r="V198" s="1091"/>
      <c r="W198" s="1092"/>
      <c r="X198" s="1091"/>
      <c r="Y198" s="1091"/>
      <c r="Z198" s="1091"/>
      <c r="AA198" s="1091"/>
      <c r="AB198" s="1091"/>
      <c r="AC198" s="1092"/>
      <c r="AD198" s="1091"/>
      <c r="AE198" s="1091"/>
      <c r="AF198" s="1091"/>
      <c r="AH198" s="1078"/>
      <c r="CD198" s="210"/>
      <c r="CE198" s="965" t="s">
        <v>379</v>
      </c>
      <c r="CF198" s="210"/>
      <c r="CG198" s="210"/>
      <c r="CH198" s="211"/>
      <c r="CI198" s="211"/>
      <c r="CJ198" s="967"/>
      <c r="CK198" s="213"/>
      <c r="CL198" s="214"/>
      <c r="CM198" s="215"/>
      <c r="CN198" s="215"/>
      <c r="CO198" s="218" t="s">
        <v>598</v>
      </c>
      <c r="CP198" s="209"/>
      <c r="CQ198" s="979"/>
      <c r="CR198" s="979"/>
    </row>
    <row r="199" spans="2:96">
      <c r="B199" s="1091"/>
      <c r="C199" s="1091"/>
      <c r="D199" s="1092"/>
      <c r="E199" s="1092"/>
      <c r="F199" s="1092"/>
      <c r="G199" s="1092"/>
      <c r="H199" s="1092"/>
      <c r="I199" s="1092"/>
      <c r="J199" s="1092"/>
      <c r="K199" s="1092"/>
      <c r="L199" s="1092"/>
      <c r="M199" s="1092"/>
      <c r="N199" s="1092"/>
      <c r="O199" s="1092"/>
      <c r="P199" s="1091"/>
      <c r="Q199" s="1091"/>
      <c r="R199" s="1091"/>
      <c r="S199" s="1091"/>
      <c r="T199" s="1091"/>
      <c r="U199" s="1091"/>
      <c r="V199" s="1091"/>
      <c r="W199" s="1092"/>
      <c r="X199" s="1091"/>
      <c r="Y199" s="1091"/>
      <c r="Z199" s="1091"/>
      <c r="AA199" s="1091"/>
      <c r="AB199" s="1091"/>
      <c r="AC199" s="1092"/>
      <c r="AD199" s="1091"/>
      <c r="AE199" s="1091"/>
      <c r="AF199" s="1091"/>
      <c r="AH199" s="1078"/>
      <c r="CD199" s="210"/>
      <c r="CE199" s="965" t="s">
        <v>381</v>
      </c>
      <c r="CF199" s="210"/>
      <c r="CG199" s="210"/>
      <c r="CH199" s="211"/>
      <c r="CI199" s="211"/>
      <c r="CJ199" s="967"/>
      <c r="CK199" s="213"/>
      <c r="CL199" s="214"/>
      <c r="CM199" s="215"/>
      <c r="CN199" s="215"/>
      <c r="CO199" s="218" t="s">
        <v>599</v>
      </c>
      <c r="CP199" s="209"/>
      <c r="CQ199" s="979"/>
      <c r="CR199" s="979"/>
    </row>
    <row r="200" spans="2:96">
      <c r="B200" s="1091"/>
      <c r="C200" s="1091"/>
      <c r="D200" s="1092"/>
      <c r="E200" s="1092"/>
      <c r="F200" s="1092"/>
      <c r="G200" s="1092"/>
      <c r="H200" s="1092"/>
      <c r="I200" s="1092"/>
      <c r="J200" s="1092"/>
      <c r="K200" s="1092"/>
      <c r="L200" s="1092"/>
      <c r="M200" s="1092"/>
      <c r="N200" s="1092"/>
      <c r="O200" s="1092"/>
      <c r="P200" s="1091"/>
      <c r="Q200" s="1091"/>
      <c r="R200" s="1091"/>
      <c r="S200" s="1091"/>
      <c r="T200" s="1091"/>
      <c r="U200" s="1091"/>
      <c r="V200" s="1091"/>
      <c r="W200" s="1092"/>
      <c r="X200" s="1091"/>
      <c r="Y200" s="1091"/>
      <c r="Z200" s="1091"/>
      <c r="AA200" s="1091"/>
      <c r="AB200" s="1091"/>
      <c r="AC200" s="1092"/>
      <c r="AD200" s="1091"/>
      <c r="AE200" s="1091"/>
      <c r="AF200" s="1091"/>
      <c r="AH200" s="1078"/>
      <c r="CD200" s="210"/>
      <c r="CE200" s="965" t="s">
        <v>383</v>
      </c>
      <c r="CF200" s="210"/>
      <c r="CG200" s="210"/>
      <c r="CH200" s="211"/>
      <c r="CI200" s="211"/>
      <c r="CJ200" s="967"/>
      <c r="CK200" s="213"/>
      <c r="CL200" s="214"/>
      <c r="CM200" s="215"/>
      <c r="CN200" s="215"/>
      <c r="CO200" s="218" t="s">
        <v>600</v>
      </c>
      <c r="CP200" s="209"/>
      <c r="CQ200" s="979"/>
      <c r="CR200" s="979"/>
    </row>
    <row r="201" spans="2:96">
      <c r="B201" s="1091"/>
      <c r="C201" s="1091"/>
      <c r="D201" s="1092"/>
      <c r="E201" s="1092"/>
      <c r="F201" s="1092"/>
      <c r="G201" s="1092"/>
      <c r="H201" s="1092"/>
      <c r="I201" s="1092"/>
      <c r="J201" s="1092"/>
      <c r="K201" s="1092"/>
      <c r="L201" s="1092"/>
      <c r="M201" s="1092"/>
      <c r="N201" s="1092"/>
      <c r="O201" s="1092"/>
      <c r="P201" s="1091"/>
      <c r="Q201" s="1091"/>
      <c r="R201" s="1091"/>
      <c r="S201" s="1091"/>
      <c r="T201" s="1091"/>
      <c r="U201" s="1091"/>
      <c r="V201" s="1091"/>
      <c r="W201" s="1092"/>
      <c r="X201" s="1091"/>
      <c r="Y201" s="1091"/>
      <c r="Z201" s="1091"/>
      <c r="AA201" s="1091"/>
      <c r="AB201" s="1091"/>
      <c r="AC201" s="1092"/>
      <c r="AD201" s="1091"/>
      <c r="AE201" s="1091"/>
      <c r="AF201" s="1091"/>
      <c r="AH201" s="1078"/>
      <c r="CD201" s="210"/>
      <c r="CE201" s="965" t="s">
        <v>385</v>
      </c>
      <c r="CF201" s="210"/>
      <c r="CG201" s="210"/>
      <c r="CH201" s="211"/>
      <c r="CI201" s="211"/>
      <c r="CJ201" s="967"/>
      <c r="CK201" s="213"/>
      <c r="CL201" s="214"/>
      <c r="CM201" s="215"/>
      <c r="CN201" s="215"/>
      <c r="CO201" s="218" t="s">
        <v>604</v>
      </c>
      <c r="CP201" s="209"/>
      <c r="CQ201" s="979"/>
      <c r="CR201" s="979"/>
    </row>
    <row r="202" spans="2:96">
      <c r="B202" s="1091"/>
      <c r="C202" s="1091"/>
      <c r="D202" s="1092"/>
      <c r="E202" s="1092"/>
      <c r="F202" s="1092"/>
      <c r="G202" s="1092"/>
      <c r="H202" s="1092"/>
      <c r="I202" s="1092"/>
      <c r="J202" s="1092"/>
      <c r="K202" s="1092"/>
      <c r="L202" s="1092"/>
      <c r="M202" s="1092"/>
      <c r="N202" s="1092"/>
      <c r="O202" s="1092"/>
      <c r="P202" s="1091"/>
      <c r="Q202" s="1091"/>
      <c r="R202" s="1091"/>
      <c r="S202" s="1091"/>
      <c r="T202" s="1091"/>
      <c r="U202" s="1091"/>
      <c r="V202" s="1091"/>
      <c r="W202" s="1092"/>
      <c r="X202" s="1091"/>
      <c r="Y202" s="1091"/>
      <c r="Z202" s="1091"/>
      <c r="AA202" s="1091"/>
      <c r="AB202" s="1091"/>
      <c r="AC202" s="1092"/>
      <c r="AD202" s="1091"/>
      <c r="AE202" s="1091"/>
      <c r="AF202" s="1091"/>
      <c r="AH202" s="1078"/>
      <c r="CD202" s="210"/>
      <c r="CE202" s="965" t="s">
        <v>387</v>
      </c>
      <c r="CF202" s="210"/>
      <c r="CG202" s="210"/>
      <c r="CH202" s="211"/>
      <c r="CI202" s="211"/>
      <c r="CJ202" s="967"/>
      <c r="CK202" s="213"/>
      <c r="CL202" s="214"/>
      <c r="CM202" s="215"/>
      <c r="CN202" s="215"/>
      <c r="CO202" s="218" t="s">
        <v>607</v>
      </c>
      <c r="CP202" s="209"/>
      <c r="CQ202" s="979"/>
      <c r="CR202" s="979"/>
    </row>
    <row r="203" spans="2:96">
      <c r="B203" s="1091"/>
      <c r="C203" s="1091"/>
      <c r="D203" s="1092"/>
      <c r="E203" s="1092"/>
      <c r="F203" s="1092"/>
      <c r="G203" s="1092"/>
      <c r="H203" s="1092"/>
      <c r="I203" s="1092"/>
      <c r="J203" s="1092"/>
      <c r="K203" s="1092"/>
      <c r="L203" s="1092"/>
      <c r="M203" s="1092"/>
      <c r="N203" s="1092"/>
      <c r="O203" s="1092"/>
      <c r="P203" s="1091"/>
      <c r="Q203" s="1091"/>
      <c r="R203" s="1091"/>
      <c r="S203" s="1091"/>
      <c r="T203" s="1091"/>
      <c r="U203" s="1091"/>
      <c r="V203" s="1091"/>
      <c r="W203" s="1092"/>
      <c r="X203" s="1091"/>
      <c r="Y203" s="1091"/>
      <c r="Z203" s="1091"/>
      <c r="AA203" s="1091"/>
      <c r="AB203" s="1091"/>
      <c r="AC203" s="1092"/>
      <c r="AD203" s="1091"/>
      <c r="AE203" s="1091"/>
      <c r="AF203" s="1091"/>
      <c r="AH203" s="1078"/>
      <c r="CD203" s="210"/>
      <c r="CE203" s="965" t="s">
        <v>388</v>
      </c>
      <c r="CF203" s="210"/>
      <c r="CG203" s="210"/>
      <c r="CH203" s="211"/>
      <c r="CI203" s="211"/>
      <c r="CJ203" s="967"/>
      <c r="CK203" s="213"/>
      <c r="CL203" s="214"/>
      <c r="CM203" s="215"/>
      <c r="CN203" s="215"/>
      <c r="CO203" s="218" t="s">
        <v>609</v>
      </c>
      <c r="CP203" s="209"/>
      <c r="CQ203" s="979"/>
      <c r="CR203" s="979"/>
    </row>
    <row r="204" spans="2:96">
      <c r="B204" s="1091"/>
      <c r="C204" s="1091"/>
      <c r="D204" s="1092"/>
      <c r="E204" s="1092"/>
      <c r="F204" s="1092"/>
      <c r="G204" s="1092"/>
      <c r="H204" s="1092"/>
      <c r="I204" s="1092"/>
      <c r="J204" s="1092"/>
      <c r="K204" s="1092"/>
      <c r="L204" s="1092"/>
      <c r="M204" s="1092"/>
      <c r="N204" s="1092"/>
      <c r="O204" s="1092"/>
      <c r="P204" s="1091"/>
      <c r="Q204" s="1091"/>
      <c r="R204" s="1091"/>
      <c r="S204" s="1091"/>
      <c r="T204" s="1091"/>
      <c r="U204" s="1091"/>
      <c r="V204" s="1091"/>
      <c r="W204" s="1092"/>
      <c r="X204" s="1091"/>
      <c r="Y204" s="1091"/>
      <c r="Z204" s="1091"/>
      <c r="AA204" s="1091"/>
      <c r="AB204" s="1091"/>
      <c r="AC204" s="1092"/>
      <c r="AD204" s="1091"/>
      <c r="AE204" s="1091"/>
      <c r="AF204" s="1091"/>
      <c r="AH204" s="1078"/>
      <c r="CD204" s="210"/>
      <c r="CE204" s="965" t="s">
        <v>389</v>
      </c>
      <c r="CF204" s="210"/>
      <c r="CG204" s="210"/>
      <c r="CH204" s="211"/>
      <c r="CI204" s="211"/>
      <c r="CJ204" s="967"/>
      <c r="CK204" s="213"/>
      <c r="CL204" s="214"/>
      <c r="CM204" s="215"/>
      <c r="CN204" s="215"/>
      <c r="CO204" s="218" t="s">
        <v>611</v>
      </c>
      <c r="CP204" s="209"/>
      <c r="CQ204" s="979"/>
      <c r="CR204" s="979"/>
    </row>
    <row r="205" spans="2:96">
      <c r="B205" s="1091"/>
      <c r="C205" s="1091"/>
      <c r="D205" s="1092"/>
      <c r="E205" s="1092"/>
      <c r="F205" s="1092"/>
      <c r="G205" s="1092"/>
      <c r="H205" s="1092"/>
      <c r="I205" s="1092"/>
      <c r="J205" s="1092"/>
      <c r="K205" s="1092"/>
      <c r="L205" s="1092"/>
      <c r="M205" s="1092"/>
      <c r="N205" s="1092"/>
      <c r="O205" s="1092"/>
      <c r="P205" s="1091"/>
      <c r="Q205" s="1091"/>
      <c r="R205" s="1091"/>
      <c r="S205" s="1091"/>
      <c r="T205" s="1091"/>
      <c r="U205" s="1091"/>
      <c r="V205" s="1091"/>
      <c r="W205" s="1092"/>
      <c r="X205" s="1091"/>
      <c r="Y205" s="1091"/>
      <c r="Z205" s="1091"/>
      <c r="AA205" s="1091"/>
      <c r="AB205" s="1091"/>
      <c r="AC205" s="1092"/>
      <c r="AD205" s="1091"/>
      <c r="AE205" s="1091"/>
      <c r="AF205" s="1091"/>
      <c r="AH205" s="1078"/>
      <c r="CD205" s="210"/>
      <c r="CE205" s="965" t="s">
        <v>391</v>
      </c>
      <c r="CF205" s="210"/>
      <c r="CG205" s="210"/>
      <c r="CH205" s="211"/>
      <c r="CI205" s="211"/>
      <c r="CJ205" s="967"/>
      <c r="CK205" s="213"/>
      <c r="CL205" s="214"/>
      <c r="CM205" s="215"/>
      <c r="CN205" s="215"/>
      <c r="CO205" s="218" t="s">
        <v>612</v>
      </c>
      <c r="CP205" s="209"/>
      <c r="CQ205" s="979"/>
      <c r="CR205" s="979"/>
    </row>
    <row r="206" spans="2:96" ht="15.75" customHeight="1">
      <c r="B206" s="1091"/>
      <c r="C206" s="1091"/>
      <c r="D206" s="1092"/>
      <c r="E206" s="1092"/>
      <c r="F206" s="1092"/>
      <c r="G206" s="1092"/>
      <c r="H206" s="1092"/>
      <c r="I206" s="1092"/>
      <c r="J206" s="1092"/>
      <c r="K206" s="1092"/>
      <c r="L206" s="1092"/>
      <c r="M206" s="1092"/>
      <c r="N206" s="1092"/>
      <c r="O206" s="1092"/>
      <c r="P206" s="1091"/>
      <c r="Q206" s="1091"/>
      <c r="R206" s="1091"/>
      <c r="S206" s="1091"/>
      <c r="T206" s="1091"/>
      <c r="U206" s="1091"/>
      <c r="V206" s="1091"/>
      <c r="W206" s="1092"/>
      <c r="X206" s="1091"/>
      <c r="Y206" s="1091"/>
      <c r="Z206" s="1091"/>
      <c r="AA206" s="1091"/>
      <c r="AB206" s="1091"/>
      <c r="AC206" s="1092"/>
      <c r="AD206" s="1091"/>
      <c r="AE206" s="1091"/>
      <c r="AF206" s="1091"/>
      <c r="AH206" s="1078"/>
      <c r="CD206" s="210"/>
      <c r="CE206" s="965" t="s">
        <v>393</v>
      </c>
      <c r="CF206" s="210"/>
      <c r="CG206" s="210"/>
      <c r="CH206" s="211"/>
      <c r="CI206" s="211"/>
      <c r="CJ206" s="967"/>
      <c r="CK206" s="213"/>
      <c r="CL206" s="214"/>
      <c r="CM206" s="215"/>
      <c r="CN206" s="215"/>
      <c r="CO206" s="218" t="s">
        <v>614</v>
      </c>
      <c r="CP206" s="209"/>
      <c r="CQ206" s="979"/>
      <c r="CR206" s="979"/>
    </row>
    <row r="207" spans="2:96" ht="15" customHeight="1">
      <c r="B207" s="1091"/>
      <c r="C207" s="1091"/>
      <c r="D207" s="1092"/>
      <c r="E207" s="1092"/>
      <c r="F207" s="1092"/>
      <c r="G207" s="1092"/>
      <c r="H207" s="1092"/>
      <c r="I207" s="1092"/>
      <c r="J207" s="1092"/>
      <c r="K207" s="1092"/>
      <c r="L207" s="1092"/>
      <c r="M207" s="1092"/>
      <c r="N207" s="1092"/>
      <c r="O207" s="1092"/>
      <c r="P207" s="1091"/>
      <c r="Q207" s="1091"/>
      <c r="R207" s="1091"/>
      <c r="S207" s="1091"/>
      <c r="T207" s="1091"/>
      <c r="U207" s="1091"/>
      <c r="V207" s="1091"/>
      <c r="W207" s="1092"/>
      <c r="X207" s="1091"/>
      <c r="Y207" s="1091"/>
      <c r="Z207" s="1091"/>
      <c r="AA207" s="1091"/>
      <c r="AB207" s="1091"/>
      <c r="AC207" s="1092"/>
      <c r="AD207" s="1091"/>
      <c r="AE207" s="1091"/>
      <c r="AF207" s="1091"/>
      <c r="AH207" s="1078"/>
      <c r="CD207" s="210"/>
      <c r="CE207" s="965" t="s">
        <v>395</v>
      </c>
      <c r="CF207" s="210"/>
      <c r="CG207" s="210"/>
      <c r="CH207" s="211"/>
      <c r="CI207" s="211"/>
      <c r="CJ207" s="967"/>
      <c r="CK207" s="213"/>
      <c r="CL207" s="214"/>
      <c r="CM207" s="215"/>
      <c r="CN207" s="215"/>
      <c r="CO207" s="218" t="s">
        <v>618</v>
      </c>
      <c r="CP207" s="209"/>
      <c r="CQ207" s="979"/>
      <c r="CR207" s="979"/>
    </row>
    <row r="208" spans="2:96" ht="15.75" customHeight="1">
      <c r="B208" s="1091"/>
      <c r="C208" s="1091"/>
      <c r="D208" s="1092"/>
      <c r="E208" s="1092"/>
      <c r="F208" s="1092"/>
      <c r="G208" s="1092"/>
      <c r="H208" s="1092"/>
      <c r="I208" s="1092"/>
      <c r="J208" s="1092"/>
      <c r="K208" s="1092"/>
      <c r="L208" s="1092"/>
      <c r="M208" s="1092"/>
      <c r="N208" s="1092"/>
      <c r="O208" s="1092"/>
      <c r="P208" s="1091"/>
      <c r="Q208" s="1091"/>
      <c r="R208" s="1091"/>
      <c r="S208" s="1091"/>
      <c r="T208" s="1091"/>
      <c r="U208" s="1091"/>
      <c r="V208" s="1091"/>
      <c r="W208" s="1092"/>
      <c r="X208" s="1091"/>
      <c r="Y208" s="1091"/>
      <c r="Z208" s="1091"/>
      <c r="AA208" s="1091"/>
      <c r="AB208" s="1091"/>
      <c r="AC208" s="1092"/>
      <c r="AD208" s="1091"/>
      <c r="AE208" s="1091"/>
      <c r="AF208" s="1091"/>
      <c r="AH208" s="1078"/>
      <c r="CD208" s="210"/>
      <c r="CE208" s="965" t="s">
        <v>397</v>
      </c>
      <c r="CF208" s="210"/>
      <c r="CG208" s="210"/>
      <c r="CH208" s="211"/>
      <c r="CI208" s="211"/>
      <c r="CJ208" s="967"/>
      <c r="CK208" s="213"/>
      <c r="CL208" s="214"/>
      <c r="CM208" s="215"/>
      <c r="CN208" s="215"/>
      <c r="CO208" s="218" t="s">
        <v>619</v>
      </c>
      <c r="CP208" s="209"/>
      <c r="CQ208" s="979"/>
      <c r="CR208" s="979"/>
    </row>
    <row r="209" spans="1:103" ht="15.75" customHeight="1">
      <c r="B209" s="1091"/>
      <c r="C209" s="1091"/>
      <c r="D209" s="1092"/>
      <c r="E209" s="1092"/>
      <c r="F209" s="1092"/>
      <c r="G209" s="1092"/>
      <c r="H209" s="1092"/>
      <c r="I209" s="1092"/>
      <c r="J209" s="1092"/>
      <c r="K209" s="1092"/>
      <c r="L209" s="1092"/>
      <c r="M209" s="1092"/>
      <c r="N209" s="1092"/>
      <c r="O209" s="1092"/>
      <c r="P209" s="1091"/>
      <c r="Q209" s="1091"/>
      <c r="R209" s="1091"/>
      <c r="S209" s="1091"/>
      <c r="T209" s="1091"/>
      <c r="U209" s="1091"/>
      <c r="V209" s="1091"/>
      <c r="W209" s="1092"/>
      <c r="X209" s="1091"/>
      <c r="Y209" s="1091"/>
      <c r="Z209" s="1091"/>
      <c r="AA209" s="1091"/>
      <c r="AB209" s="1091"/>
      <c r="AC209" s="1092"/>
      <c r="AD209" s="1091"/>
      <c r="AE209" s="1091"/>
      <c r="AF209" s="1091"/>
      <c r="AH209" s="1078"/>
      <c r="CD209" s="210"/>
      <c r="CE209" s="965" t="s">
        <v>398</v>
      </c>
      <c r="CF209" s="210"/>
      <c r="CG209" s="210"/>
      <c r="CH209" s="211"/>
      <c r="CI209" s="211"/>
      <c r="CJ209" s="967"/>
      <c r="CK209" s="213"/>
      <c r="CL209" s="214"/>
      <c r="CM209" s="215"/>
      <c r="CN209" s="215"/>
      <c r="CO209" s="218" t="s">
        <v>620</v>
      </c>
      <c r="CP209" s="209"/>
      <c r="CQ209" s="979"/>
      <c r="CR209" s="979"/>
    </row>
    <row r="210" spans="1:103" ht="15" customHeight="1">
      <c r="B210" s="1091"/>
      <c r="C210" s="1091"/>
      <c r="D210" s="1092"/>
      <c r="E210" s="1092"/>
      <c r="F210" s="1092"/>
      <c r="G210" s="1092"/>
      <c r="H210" s="1092"/>
      <c r="I210" s="1092"/>
      <c r="J210" s="1092"/>
      <c r="K210" s="1092"/>
      <c r="L210" s="1092"/>
      <c r="M210" s="1092"/>
      <c r="N210" s="1092"/>
      <c r="O210" s="1092"/>
      <c r="P210" s="1091"/>
      <c r="Q210" s="1091"/>
      <c r="R210" s="1091"/>
      <c r="S210" s="1091"/>
      <c r="T210" s="1091"/>
      <c r="U210" s="1091"/>
      <c r="V210" s="1091"/>
      <c r="W210" s="1092"/>
      <c r="X210" s="1091"/>
      <c r="Y210" s="1091"/>
      <c r="Z210" s="1091"/>
      <c r="AA210" s="1091"/>
      <c r="AB210" s="1091"/>
      <c r="AC210" s="1092"/>
      <c r="AD210" s="1091"/>
      <c r="AE210" s="1091"/>
      <c r="AF210" s="1091"/>
      <c r="AH210" s="1078"/>
      <c r="CD210" s="210"/>
      <c r="CE210" s="965" t="s">
        <v>400</v>
      </c>
      <c r="CF210" s="210"/>
      <c r="CG210" s="210"/>
      <c r="CH210" s="211"/>
      <c r="CI210" s="211"/>
      <c r="CJ210" s="967"/>
      <c r="CK210" s="213"/>
      <c r="CL210" s="214"/>
      <c r="CM210" s="215"/>
      <c r="CN210" s="215"/>
      <c r="CO210" s="218" t="s">
        <v>621</v>
      </c>
      <c r="CP210" s="209"/>
      <c r="CQ210" s="979"/>
      <c r="CR210" s="979"/>
    </row>
    <row r="211" spans="1:103" ht="15.75" customHeight="1">
      <c r="B211" s="1091"/>
      <c r="C211" s="1091"/>
      <c r="D211" s="1092"/>
      <c r="E211" s="1092"/>
      <c r="F211" s="1092"/>
      <c r="G211" s="1092"/>
      <c r="H211" s="1092"/>
      <c r="I211" s="1092"/>
      <c r="J211" s="1092"/>
      <c r="K211" s="1092"/>
      <c r="L211" s="1092"/>
      <c r="M211" s="1092"/>
      <c r="N211" s="1092"/>
      <c r="O211" s="1092"/>
      <c r="P211" s="1091"/>
      <c r="Q211" s="1091"/>
      <c r="R211" s="1091"/>
      <c r="S211" s="1091"/>
      <c r="T211" s="1091"/>
      <c r="U211" s="1091"/>
      <c r="V211" s="1091"/>
      <c r="W211" s="1092"/>
      <c r="X211" s="1091"/>
      <c r="Y211" s="1091"/>
      <c r="Z211" s="1091"/>
      <c r="AA211" s="1091"/>
      <c r="AB211" s="1091"/>
      <c r="AC211" s="1092"/>
      <c r="AD211" s="1091"/>
      <c r="AE211" s="1091"/>
      <c r="AF211" s="1091"/>
      <c r="AH211" s="1078"/>
      <c r="CD211" s="210"/>
      <c r="CE211" s="965" t="s">
        <v>402</v>
      </c>
      <c r="CF211" s="210"/>
      <c r="CG211" s="210"/>
      <c r="CH211" s="211"/>
      <c r="CI211" s="211"/>
      <c r="CJ211" s="967"/>
      <c r="CK211" s="213"/>
      <c r="CL211" s="214"/>
      <c r="CM211" s="215"/>
      <c r="CN211" s="215"/>
      <c r="CO211" s="218" t="s">
        <v>622</v>
      </c>
      <c r="CP211" s="209"/>
      <c r="CQ211" s="979"/>
      <c r="CR211" s="979"/>
    </row>
    <row r="212" spans="1:103" ht="15.75" customHeight="1">
      <c r="B212" s="1091"/>
      <c r="C212" s="1091"/>
      <c r="D212" s="1092"/>
      <c r="E212" s="1092"/>
      <c r="F212" s="1092"/>
      <c r="G212" s="1092"/>
      <c r="H212" s="1092"/>
      <c r="I212" s="1092"/>
      <c r="J212" s="1092"/>
      <c r="K212" s="1092"/>
      <c r="L212" s="1092"/>
      <c r="M212" s="1092"/>
      <c r="N212" s="1092"/>
      <c r="O212" s="1092"/>
      <c r="P212" s="1091"/>
      <c r="Q212" s="1091"/>
      <c r="R212" s="1091"/>
      <c r="S212" s="1091"/>
      <c r="T212" s="1091"/>
      <c r="U212" s="1091"/>
      <c r="V212" s="1091"/>
      <c r="W212" s="1092"/>
      <c r="X212" s="1091"/>
      <c r="Y212" s="1091"/>
      <c r="Z212" s="1091"/>
      <c r="AA212" s="1091"/>
      <c r="AB212" s="1091"/>
      <c r="AC212" s="1092"/>
      <c r="AD212" s="1091"/>
      <c r="AE212" s="1091"/>
      <c r="AF212" s="1091"/>
      <c r="AH212" s="1078"/>
      <c r="CD212" s="210"/>
      <c r="CE212" s="965" t="s">
        <v>404</v>
      </c>
      <c r="CF212" s="210"/>
      <c r="CG212" s="210"/>
      <c r="CH212" s="211"/>
      <c r="CI212" s="211"/>
      <c r="CJ212" s="967"/>
      <c r="CK212" s="213"/>
      <c r="CL212" s="214"/>
      <c r="CM212" s="215"/>
      <c r="CN212" s="215"/>
      <c r="CO212" s="218" t="s">
        <v>233</v>
      </c>
      <c r="CP212" s="209"/>
      <c r="CQ212" s="979"/>
      <c r="CR212" s="979"/>
    </row>
    <row r="213" spans="1:103" ht="15" customHeight="1">
      <c r="A213" s="889"/>
      <c r="B213" s="1091"/>
      <c r="C213" s="1091"/>
      <c r="D213" s="1092"/>
      <c r="E213" s="1092"/>
      <c r="F213" s="1092"/>
      <c r="G213" s="1092"/>
      <c r="H213" s="1092"/>
      <c r="I213" s="1092"/>
      <c r="J213" s="1092"/>
      <c r="K213" s="1092"/>
      <c r="L213" s="1092"/>
      <c r="M213" s="1092"/>
      <c r="N213" s="1092"/>
      <c r="O213" s="1092"/>
      <c r="P213" s="1091"/>
      <c r="Q213" s="1091"/>
      <c r="R213" s="1091"/>
      <c r="S213" s="1091"/>
      <c r="T213" s="1091"/>
      <c r="U213" s="1091"/>
      <c r="V213" s="1091"/>
      <c r="W213" s="1092"/>
      <c r="X213" s="1091"/>
      <c r="Y213" s="1091"/>
      <c r="Z213" s="1091"/>
      <c r="AA213" s="1091"/>
      <c r="AB213" s="1091"/>
      <c r="AC213" s="1092"/>
      <c r="AD213" s="1091"/>
      <c r="AE213" s="1091"/>
      <c r="AF213" s="1091"/>
      <c r="AH213" s="1078"/>
      <c r="CD213" s="210"/>
      <c r="CE213" s="965" t="s">
        <v>406</v>
      </c>
      <c r="CF213" s="210"/>
      <c r="CG213" s="210"/>
      <c r="CH213" s="211"/>
      <c r="CI213" s="211"/>
      <c r="CJ213" s="967"/>
      <c r="CK213" s="213"/>
      <c r="CL213" s="214"/>
      <c r="CM213" s="215"/>
      <c r="CN213" s="215"/>
      <c r="CO213" s="218" t="s">
        <v>626</v>
      </c>
      <c r="CP213" s="209"/>
      <c r="CQ213" s="979"/>
      <c r="CR213" s="979"/>
    </row>
    <row r="214" spans="1:103" ht="15.75" customHeight="1">
      <c r="A214" s="889"/>
      <c r="B214" s="1091"/>
      <c r="C214" s="1091"/>
      <c r="D214" s="1092"/>
      <c r="E214" s="1092"/>
      <c r="F214" s="1092"/>
      <c r="G214" s="1092"/>
      <c r="H214" s="1092"/>
      <c r="I214" s="1092"/>
      <c r="J214" s="1092"/>
      <c r="K214" s="1092"/>
      <c r="L214" s="1092"/>
      <c r="M214" s="1092"/>
      <c r="N214" s="1092"/>
      <c r="O214" s="1092"/>
      <c r="P214" s="1091"/>
      <c r="Q214" s="1091"/>
      <c r="R214" s="1091"/>
      <c r="S214" s="1091"/>
      <c r="T214" s="1091"/>
      <c r="U214" s="1091"/>
      <c r="V214" s="1091"/>
      <c r="W214" s="1092"/>
      <c r="X214" s="1091"/>
      <c r="Y214" s="1091"/>
      <c r="Z214" s="1091"/>
      <c r="AA214" s="1091"/>
      <c r="AB214" s="1091"/>
      <c r="AC214" s="1092"/>
      <c r="AD214" s="1091"/>
      <c r="AE214" s="1091"/>
      <c r="AF214" s="1091"/>
      <c r="AH214" s="1078"/>
      <c r="CD214" s="210"/>
      <c r="CE214" s="965" t="s">
        <v>408</v>
      </c>
      <c r="CF214" s="210"/>
      <c r="CG214" s="210"/>
      <c r="CH214" s="211"/>
      <c r="CI214" s="211"/>
      <c r="CJ214" s="967"/>
      <c r="CK214" s="213"/>
      <c r="CL214" s="214"/>
      <c r="CM214" s="215"/>
      <c r="CN214" s="215"/>
      <c r="CO214" s="218" t="s">
        <v>627</v>
      </c>
      <c r="CP214" s="209"/>
      <c r="CQ214" s="979"/>
      <c r="CR214" s="979"/>
    </row>
    <row r="215" spans="1:103" ht="15.75" customHeight="1">
      <c r="A215" s="889"/>
      <c r="B215" s="1091"/>
      <c r="C215" s="1091"/>
      <c r="D215" s="1092"/>
      <c r="E215" s="1092"/>
      <c r="F215" s="1092"/>
      <c r="G215" s="1092"/>
      <c r="H215" s="1092"/>
      <c r="I215" s="1092"/>
      <c r="J215" s="1092"/>
      <c r="K215" s="1092"/>
      <c r="L215" s="1092"/>
      <c r="M215" s="1092"/>
      <c r="N215" s="1092"/>
      <c r="O215" s="1092"/>
      <c r="P215" s="1091"/>
      <c r="Q215" s="1091"/>
      <c r="R215" s="1091"/>
      <c r="S215" s="1091"/>
      <c r="T215" s="1091"/>
      <c r="U215" s="1091"/>
      <c r="V215" s="1091"/>
      <c r="W215" s="1092"/>
      <c r="X215" s="1091"/>
      <c r="Y215" s="1091"/>
      <c r="Z215" s="1091"/>
      <c r="AA215" s="1091"/>
      <c r="AB215" s="1091"/>
      <c r="AC215" s="1092"/>
      <c r="AD215" s="1091"/>
      <c r="AE215" s="1091"/>
      <c r="AF215" s="1091"/>
      <c r="AH215" s="1078"/>
      <c r="CD215" s="210"/>
      <c r="CE215" s="965" t="s">
        <v>410</v>
      </c>
      <c r="CF215" s="210"/>
      <c r="CG215" s="210"/>
      <c r="CH215" s="211"/>
      <c r="CI215" s="211"/>
      <c r="CJ215" s="967"/>
      <c r="CK215" s="213"/>
      <c r="CL215" s="214"/>
      <c r="CM215" s="215"/>
      <c r="CN215" s="215"/>
      <c r="CO215" s="218" t="s">
        <v>235</v>
      </c>
      <c r="CP215" s="209"/>
      <c r="CQ215" s="979"/>
      <c r="CR215" s="979"/>
    </row>
    <row r="216" spans="1:103" ht="15" customHeight="1">
      <c r="A216" s="889"/>
      <c r="B216" s="1091"/>
      <c r="C216" s="1091"/>
      <c r="D216" s="1092"/>
      <c r="E216" s="1092"/>
      <c r="F216" s="1092"/>
      <c r="G216" s="1092"/>
      <c r="H216" s="1092"/>
      <c r="I216" s="1092"/>
      <c r="J216" s="1092"/>
      <c r="K216" s="1092"/>
      <c r="L216" s="1092"/>
      <c r="M216" s="1092"/>
      <c r="N216" s="1092"/>
      <c r="O216" s="1092"/>
      <c r="P216" s="1091"/>
      <c r="Q216" s="1091"/>
      <c r="R216" s="1091"/>
      <c r="S216" s="1091"/>
      <c r="T216" s="1091"/>
      <c r="U216" s="1091"/>
      <c r="V216" s="1091"/>
      <c r="W216" s="1092"/>
      <c r="X216" s="1091"/>
      <c r="Y216" s="1091"/>
      <c r="Z216" s="1091"/>
      <c r="AA216" s="1091"/>
      <c r="AB216" s="1091"/>
      <c r="AC216" s="1092"/>
      <c r="AD216" s="1091"/>
      <c r="AE216" s="1091"/>
      <c r="AF216" s="1091"/>
      <c r="AH216" s="1078"/>
      <c r="CD216" s="210"/>
      <c r="CE216" s="965" t="s">
        <v>412</v>
      </c>
      <c r="CF216" s="210"/>
      <c r="CG216" s="210"/>
      <c r="CH216" s="211"/>
      <c r="CI216" s="211"/>
      <c r="CJ216" s="967"/>
      <c r="CK216" s="213"/>
      <c r="CL216" s="214"/>
      <c r="CM216" s="215"/>
      <c r="CN216" s="215"/>
      <c r="CO216" s="218" t="s">
        <v>632</v>
      </c>
      <c r="CP216" s="209"/>
      <c r="CQ216" s="979"/>
      <c r="CR216" s="979"/>
    </row>
    <row r="217" spans="1:103" ht="15.75" customHeight="1">
      <c r="A217" s="889"/>
      <c r="B217" s="1091"/>
      <c r="C217" s="1091"/>
      <c r="D217" s="1092"/>
      <c r="E217" s="1092"/>
      <c r="F217" s="1092"/>
      <c r="G217" s="1092"/>
      <c r="H217" s="1092"/>
      <c r="I217" s="1092"/>
      <c r="J217" s="1092"/>
      <c r="K217" s="1092"/>
      <c r="L217" s="1092"/>
      <c r="M217" s="1092"/>
      <c r="N217" s="1092"/>
      <c r="O217" s="1092"/>
      <c r="P217" s="1091"/>
      <c r="Q217" s="1091"/>
      <c r="R217" s="1091"/>
      <c r="S217" s="1091"/>
      <c r="T217" s="1091"/>
      <c r="U217" s="1091"/>
      <c r="V217" s="1091"/>
      <c r="W217" s="1092"/>
      <c r="X217" s="1091"/>
      <c r="Y217" s="1091"/>
      <c r="Z217" s="1091"/>
      <c r="AA217" s="1091"/>
      <c r="AB217" s="1091"/>
      <c r="AC217" s="1092"/>
      <c r="AD217" s="1091"/>
      <c r="AE217" s="1091"/>
      <c r="AF217" s="1091"/>
      <c r="AH217" s="1078"/>
      <c r="CD217" s="210"/>
      <c r="CE217" s="965" t="s">
        <v>413</v>
      </c>
      <c r="CF217" s="210"/>
      <c r="CG217" s="210"/>
      <c r="CH217" s="211"/>
      <c r="CI217" s="211"/>
      <c r="CJ217" s="967"/>
      <c r="CK217" s="213"/>
      <c r="CL217" s="214"/>
      <c r="CM217" s="215"/>
      <c r="CN217" s="215"/>
      <c r="CO217" s="218" t="s">
        <v>633</v>
      </c>
      <c r="CP217" s="209"/>
      <c r="CQ217" s="979"/>
      <c r="CR217" s="979"/>
    </row>
    <row r="218" spans="1:103" ht="15.75" customHeight="1">
      <c r="A218" s="889"/>
      <c r="B218" s="1091"/>
      <c r="C218" s="1091"/>
      <c r="D218" s="1092"/>
      <c r="E218" s="1092"/>
      <c r="F218" s="1092"/>
      <c r="G218" s="1092"/>
      <c r="H218" s="1092"/>
      <c r="I218" s="1092"/>
      <c r="J218" s="1092"/>
      <c r="K218" s="1092"/>
      <c r="L218" s="1092"/>
      <c r="M218" s="1092"/>
      <c r="N218" s="1092"/>
      <c r="O218" s="1092"/>
      <c r="P218" s="1091"/>
      <c r="Q218" s="1091"/>
      <c r="R218" s="1091"/>
      <c r="S218" s="1091"/>
      <c r="T218" s="1091"/>
      <c r="U218" s="1091"/>
      <c r="V218" s="1091"/>
      <c r="W218" s="1092"/>
      <c r="X218" s="1091"/>
      <c r="Y218" s="1091"/>
      <c r="Z218" s="1091"/>
      <c r="AA218" s="1091"/>
      <c r="AB218" s="1091"/>
      <c r="AC218" s="1092"/>
      <c r="AD218" s="1091"/>
      <c r="AE218" s="1091"/>
      <c r="AF218" s="1091"/>
      <c r="AH218" s="1078"/>
      <c r="CD218" s="210"/>
      <c r="CE218" s="965" t="s">
        <v>415</v>
      </c>
      <c r="CF218" s="210"/>
      <c r="CG218" s="210"/>
      <c r="CH218" s="211"/>
      <c r="CI218" s="211"/>
      <c r="CJ218" s="967"/>
      <c r="CK218" s="213"/>
      <c r="CL218" s="214"/>
      <c r="CM218" s="215"/>
      <c r="CN218" s="215"/>
      <c r="CO218" s="218" t="s">
        <v>634</v>
      </c>
      <c r="CP218" s="209"/>
      <c r="CQ218" s="979"/>
      <c r="CR218" s="979"/>
    </row>
    <row r="219" spans="1:103" ht="15" customHeight="1">
      <c r="A219" s="889"/>
      <c r="B219" s="1091"/>
      <c r="C219" s="1091"/>
      <c r="D219" s="1092"/>
      <c r="E219" s="1092"/>
      <c r="F219" s="1092"/>
      <c r="G219" s="1092"/>
      <c r="H219" s="1092"/>
      <c r="I219" s="1092"/>
      <c r="J219" s="1092"/>
      <c r="K219" s="1092"/>
      <c r="L219" s="1092"/>
      <c r="M219" s="1092"/>
      <c r="N219" s="1092"/>
      <c r="O219" s="1092"/>
      <c r="P219" s="1091"/>
      <c r="Q219" s="1091"/>
      <c r="R219" s="1091"/>
      <c r="S219" s="1091"/>
      <c r="T219" s="1091"/>
      <c r="U219" s="1091"/>
      <c r="V219" s="1091"/>
      <c r="W219" s="1092"/>
      <c r="X219" s="1091"/>
      <c r="Y219" s="1091"/>
      <c r="Z219" s="1091"/>
      <c r="AA219" s="1091"/>
      <c r="AB219" s="1091"/>
      <c r="AC219" s="1092"/>
      <c r="AD219" s="1091"/>
      <c r="AE219" s="1091"/>
      <c r="AF219" s="1091"/>
      <c r="AH219" s="1078"/>
      <c r="CD219" s="210"/>
      <c r="CE219" s="965" t="s">
        <v>417</v>
      </c>
      <c r="CF219" s="210"/>
      <c r="CG219" s="210"/>
      <c r="CH219" s="211"/>
      <c r="CI219" s="211"/>
      <c r="CJ219" s="967"/>
      <c r="CK219" s="213"/>
      <c r="CL219" s="214"/>
      <c r="CM219" s="215"/>
      <c r="CN219" s="215"/>
      <c r="CO219" s="218" t="s">
        <v>635</v>
      </c>
      <c r="CP219" s="209"/>
      <c r="CQ219" s="979"/>
      <c r="CR219" s="979"/>
    </row>
    <row r="220" spans="1:103" ht="15.75" customHeight="1">
      <c r="A220" s="889"/>
      <c r="B220" s="1091"/>
      <c r="C220" s="1091"/>
      <c r="D220" s="1092"/>
      <c r="E220" s="1092"/>
      <c r="F220" s="1092"/>
      <c r="G220" s="1092"/>
      <c r="H220" s="1092"/>
      <c r="I220" s="1092"/>
      <c r="J220" s="1092"/>
      <c r="K220" s="1092"/>
      <c r="L220" s="1092"/>
      <c r="M220" s="1092"/>
      <c r="N220" s="1092"/>
      <c r="O220" s="1092"/>
      <c r="P220" s="1091"/>
      <c r="Q220" s="1091"/>
      <c r="R220" s="1091"/>
      <c r="S220" s="1091"/>
      <c r="T220" s="1091"/>
      <c r="U220" s="1091"/>
      <c r="V220" s="1091"/>
      <c r="W220" s="1092"/>
      <c r="X220" s="1091"/>
      <c r="Y220" s="1091"/>
      <c r="Z220" s="1091"/>
      <c r="AA220" s="1091"/>
      <c r="AB220" s="1091"/>
      <c r="AC220" s="1092"/>
      <c r="AD220" s="1091"/>
      <c r="AE220" s="1091"/>
      <c r="AF220" s="1091"/>
      <c r="AH220" s="1078"/>
      <c r="CD220" s="210"/>
      <c r="CE220" s="965" t="s">
        <v>419</v>
      </c>
      <c r="CF220" s="210"/>
      <c r="CG220" s="210"/>
      <c r="CH220" s="211"/>
      <c r="CI220" s="211"/>
      <c r="CJ220" s="967"/>
      <c r="CK220" s="213"/>
      <c r="CL220" s="214"/>
      <c r="CM220" s="215"/>
      <c r="CN220" s="215"/>
      <c r="CO220" s="218" t="s">
        <v>1451</v>
      </c>
      <c r="CP220" s="209"/>
      <c r="CQ220" s="979"/>
      <c r="CR220" s="979"/>
    </row>
    <row r="221" spans="1:103" ht="15" customHeight="1">
      <c r="A221" s="889"/>
      <c r="B221" s="1091"/>
      <c r="C221" s="1091"/>
      <c r="D221" s="1092"/>
      <c r="E221" s="1092"/>
      <c r="F221" s="1092"/>
      <c r="G221" s="1092"/>
      <c r="H221" s="1092"/>
      <c r="I221" s="1092"/>
      <c r="J221" s="1092"/>
      <c r="K221" s="1092"/>
      <c r="L221" s="1092"/>
      <c r="M221" s="1092"/>
      <c r="N221" s="1092"/>
      <c r="O221" s="1092"/>
      <c r="P221" s="1091"/>
      <c r="Q221" s="1091"/>
      <c r="R221" s="1091"/>
      <c r="S221" s="1091"/>
      <c r="T221" s="1091"/>
      <c r="U221" s="1091"/>
      <c r="V221" s="1091"/>
      <c r="W221" s="1092"/>
      <c r="X221" s="1091"/>
      <c r="Y221" s="1091"/>
      <c r="Z221" s="1091"/>
      <c r="AA221" s="1091"/>
      <c r="AB221" s="1091"/>
      <c r="AC221" s="1092"/>
      <c r="AD221" s="1091"/>
      <c r="AE221" s="1091"/>
      <c r="AF221" s="1091"/>
      <c r="AH221" s="1078"/>
      <c r="CD221" s="210"/>
      <c r="CE221" s="965" t="s">
        <v>421</v>
      </c>
      <c r="CF221" s="210"/>
      <c r="CG221" s="210"/>
      <c r="CH221" s="211"/>
      <c r="CI221" s="211"/>
      <c r="CJ221" s="967"/>
      <c r="CK221" s="213"/>
      <c r="CL221" s="214"/>
      <c r="CM221" s="215"/>
      <c r="CN221" s="215"/>
      <c r="CO221" s="218" t="s">
        <v>637</v>
      </c>
      <c r="CP221" s="209"/>
      <c r="CQ221" s="979"/>
      <c r="CR221" s="979"/>
      <c r="CS221" s="1148"/>
      <c r="CT221" s="1149"/>
      <c r="CU221" s="222"/>
      <c r="CV221" s="222"/>
      <c r="CW221" s="1148"/>
      <c r="CX221" s="1148"/>
      <c r="CY221" s="1148"/>
    </row>
    <row r="222" spans="1:103" ht="15" customHeight="1">
      <c r="A222" s="889"/>
      <c r="B222" s="1091"/>
      <c r="C222" s="1091"/>
      <c r="D222" s="1092"/>
      <c r="E222" s="1092"/>
      <c r="F222" s="1092"/>
      <c r="G222" s="1092"/>
      <c r="H222" s="1092"/>
      <c r="I222" s="1092"/>
      <c r="J222" s="1092"/>
      <c r="K222" s="1092"/>
      <c r="L222" s="1092"/>
      <c r="M222" s="1092"/>
      <c r="N222" s="1092"/>
      <c r="O222" s="1092"/>
      <c r="P222" s="1091"/>
      <c r="Q222" s="1091"/>
      <c r="R222" s="1091"/>
      <c r="S222" s="1091"/>
      <c r="T222" s="1091"/>
      <c r="U222" s="1091"/>
      <c r="V222" s="1091"/>
      <c r="W222" s="1092"/>
      <c r="X222" s="1091"/>
      <c r="Y222" s="1091"/>
      <c r="Z222" s="1091"/>
      <c r="AA222" s="1091"/>
      <c r="AB222" s="1091"/>
      <c r="AC222" s="1092"/>
      <c r="AD222" s="1091"/>
      <c r="AE222" s="1091"/>
      <c r="AF222" s="1091"/>
      <c r="AH222" s="1078"/>
      <c r="CD222" s="210"/>
      <c r="CE222" s="965" t="s">
        <v>423</v>
      </c>
      <c r="CF222" s="210"/>
      <c r="CG222" s="210"/>
      <c r="CH222" s="211"/>
      <c r="CI222" s="211"/>
      <c r="CJ222" s="967"/>
      <c r="CK222" s="213"/>
      <c r="CL222" s="214"/>
      <c r="CM222" s="215"/>
      <c r="CN222" s="215"/>
      <c r="CO222" s="218" t="s">
        <v>638</v>
      </c>
      <c r="CP222" s="209"/>
      <c r="CQ222" s="979"/>
      <c r="CR222" s="979"/>
      <c r="CS222" s="1148"/>
      <c r="CT222" s="1149"/>
      <c r="CU222" s="222"/>
      <c r="CV222" s="222"/>
      <c r="CW222" s="1148"/>
      <c r="CX222" s="1148"/>
      <c r="CY222" s="1148"/>
    </row>
    <row r="223" spans="1:103" ht="15" customHeight="1">
      <c r="A223" s="889"/>
      <c r="B223" s="1091"/>
      <c r="C223" s="1091"/>
      <c r="D223" s="1092"/>
      <c r="E223" s="1092"/>
      <c r="F223" s="1092"/>
      <c r="G223" s="1092"/>
      <c r="H223" s="1092"/>
      <c r="I223" s="1092"/>
      <c r="J223" s="1092"/>
      <c r="K223" s="1092"/>
      <c r="L223" s="1092"/>
      <c r="M223" s="1092"/>
      <c r="N223" s="1092"/>
      <c r="O223" s="1092"/>
      <c r="P223" s="1091"/>
      <c r="Q223" s="1091"/>
      <c r="R223" s="1091"/>
      <c r="S223" s="1091"/>
      <c r="T223" s="1091"/>
      <c r="U223" s="1091"/>
      <c r="V223" s="1091"/>
      <c r="W223" s="1092"/>
      <c r="X223" s="1091"/>
      <c r="Y223" s="1091"/>
      <c r="Z223" s="1091"/>
      <c r="AA223" s="1091"/>
      <c r="AB223" s="1091"/>
      <c r="AC223" s="1092"/>
      <c r="AD223" s="1091"/>
      <c r="AE223" s="1091"/>
      <c r="AF223" s="1091"/>
      <c r="AH223" s="1078"/>
      <c r="CD223" s="210"/>
      <c r="CE223" s="965" t="s">
        <v>424</v>
      </c>
      <c r="CF223" s="210"/>
      <c r="CG223" s="210"/>
      <c r="CH223" s="211"/>
      <c r="CI223" s="211"/>
      <c r="CJ223" s="967"/>
      <c r="CK223" s="213"/>
      <c r="CL223" s="214"/>
      <c r="CM223" s="215"/>
      <c r="CN223" s="215"/>
      <c r="CO223" s="218" t="s">
        <v>642</v>
      </c>
      <c r="CP223" s="209"/>
      <c r="CQ223" s="979"/>
      <c r="CR223" s="979"/>
      <c r="CS223" s="1148"/>
      <c r="CT223" s="1149"/>
      <c r="CU223" s="222"/>
      <c r="CV223" s="222"/>
      <c r="CW223" s="1148"/>
      <c r="CX223" s="1148"/>
      <c r="CY223" s="1148"/>
    </row>
    <row r="224" spans="1:103">
      <c r="A224" s="889"/>
      <c r="B224" s="1091"/>
      <c r="C224" s="1091"/>
      <c r="D224" s="1092"/>
      <c r="E224" s="1092"/>
      <c r="F224" s="1092"/>
      <c r="G224" s="1092"/>
      <c r="H224" s="1092"/>
      <c r="I224" s="1092"/>
      <c r="J224" s="1092"/>
      <c r="K224" s="1092"/>
      <c r="L224" s="1092"/>
      <c r="M224" s="1092"/>
      <c r="N224" s="1092"/>
      <c r="O224" s="1092"/>
      <c r="P224" s="1091"/>
      <c r="Q224" s="1091"/>
      <c r="R224" s="1091"/>
      <c r="S224" s="1091"/>
      <c r="T224" s="1091"/>
      <c r="U224" s="1091"/>
      <c r="V224" s="1091"/>
      <c r="W224" s="1092"/>
      <c r="X224" s="1091"/>
      <c r="Y224" s="1091"/>
      <c r="Z224" s="1091"/>
      <c r="AA224" s="1091"/>
      <c r="AB224" s="1091"/>
      <c r="AC224" s="1092"/>
      <c r="AD224" s="1091"/>
      <c r="AE224" s="1091"/>
      <c r="AF224" s="1091"/>
      <c r="AH224" s="1078"/>
      <c r="CD224" s="210"/>
      <c r="CE224" s="965" t="s">
        <v>426</v>
      </c>
      <c r="CF224" s="210"/>
      <c r="CG224" s="210"/>
      <c r="CH224" s="211"/>
      <c r="CI224" s="211"/>
      <c r="CJ224" s="967"/>
      <c r="CK224" s="213"/>
      <c r="CL224" s="214"/>
      <c r="CM224" s="215"/>
      <c r="CN224" s="215"/>
      <c r="CO224" s="218" t="s">
        <v>644</v>
      </c>
      <c r="CP224" s="209"/>
      <c r="CQ224" s="979"/>
      <c r="CR224" s="979"/>
      <c r="CS224" s="1148"/>
      <c r="CT224" s="1149"/>
      <c r="CU224" s="222"/>
      <c r="CV224" s="222"/>
      <c r="CW224" s="1148"/>
      <c r="CX224" s="1148"/>
      <c r="CY224" s="1148"/>
    </row>
    <row r="225" spans="1:103">
      <c r="A225" s="889"/>
      <c r="B225" s="1150"/>
      <c r="C225" s="1151"/>
      <c r="D225" s="1152"/>
      <c r="E225" s="1153"/>
      <c r="F225" s="1153"/>
      <c r="G225" s="1153"/>
      <c r="H225" s="1153"/>
      <c r="I225" s="1153"/>
      <c r="J225" s="1153"/>
      <c r="K225" s="1153"/>
      <c r="L225" s="1153"/>
      <c r="M225" s="1153"/>
      <c r="N225" s="1153"/>
      <c r="O225" s="1153"/>
      <c r="P225" s="1152"/>
      <c r="Q225" s="1152"/>
      <c r="R225" s="1152"/>
      <c r="S225" s="1152"/>
      <c r="T225" s="1154"/>
      <c r="U225" s="1155"/>
      <c r="V225" s="1156"/>
      <c r="W225" s="1155"/>
      <c r="X225" s="1155"/>
      <c r="Y225" s="1155"/>
      <c r="Z225" s="1155"/>
      <c r="AA225" s="1152"/>
      <c r="AB225" s="1153"/>
      <c r="AC225" s="1092"/>
      <c r="AD225" s="1091"/>
      <c r="AE225" s="1091"/>
      <c r="AF225" s="1091"/>
      <c r="AH225" s="1078"/>
      <c r="CD225" s="979"/>
      <c r="CE225" s="965" t="s">
        <v>428</v>
      </c>
      <c r="CF225" s="210"/>
      <c r="CG225" s="210"/>
      <c r="CH225" s="211"/>
      <c r="CI225" s="211"/>
      <c r="CJ225" s="967"/>
      <c r="CK225" s="213"/>
      <c r="CL225" s="214"/>
      <c r="CM225" s="215"/>
      <c r="CN225" s="215"/>
      <c r="CO225" s="218" t="s">
        <v>245</v>
      </c>
      <c r="CP225" s="209"/>
      <c r="CQ225" s="979"/>
      <c r="CR225" s="979"/>
      <c r="CS225" s="1148"/>
      <c r="CT225" s="1149"/>
      <c r="CU225" s="222"/>
      <c r="CV225" s="222"/>
      <c r="CW225" s="1148"/>
      <c r="CX225" s="1148"/>
      <c r="CY225" s="1148"/>
    </row>
    <row r="226" spans="1:103" s="963" customFormat="1">
      <c r="B226" s="1150"/>
      <c r="C226" s="1151"/>
      <c r="D226" s="1152"/>
      <c r="E226" s="1153"/>
      <c r="F226" s="1153"/>
      <c r="G226" s="1153"/>
      <c r="H226" s="1153"/>
      <c r="I226" s="1153"/>
      <c r="J226" s="1153"/>
      <c r="K226" s="1153"/>
      <c r="L226" s="1153"/>
      <c r="M226" s="1153"/>
      <c r="N226" s="1153"/>
      <c r="O226" s="1153"/>
      <c r="P226" s="1152"/>
      <c r="Q226" s="1152"/>
      <c r="R226" s="1152"/>
      <c r="S226" s="1152"/>
      <c r="T226" s="1154"/>
      <c r="U226" s="1155"/>
      <c r="V226" s="1156"/>
      <c r="W226" s="1155"/>
      <c r="X226" s="1155"/>
      <c r="Y226" s="1155"/>
      <c r="Z226" s="1155"/>
      <c r="AA226" s="1152"/>
      <c r="AB226" s="1153"/>
      <c r="AC226" s="1092"/>
      <c r="AD226" s="1091"/>
      <c r="AE226" s="1091"/>
      <c r="AF226" s="1091"/>
      <c r="AH226" s="1078"/>
      <c r="CD226" s="979"/>
      <c r="CE226" s="965" t="s">
        <v>430</v>
      </c>
      <c r="CF226" s="210"/>
      <c r="CG226" s="210"/>
      <c r="CH226" s="211"/>
      <c r="CI226" s="211"/>
      <c r="CJ226" s="967"/>
      <c r="CK226" s="213"/>
      <c r="CL226" s="214"/>
      <c r="CM226" s="215"/>
      <c r="CN226" s="215"/>
      <c r="CO226" s="218" t="s">
        <v>647</v>
      </c>
      <c r="CP226" s="209"/>
      <c r="CQ226" s="979"/>
      <c r="CR226" s="979"/>
    </row>
    <row r="227" spans="1:103" s="963" customFormat="1">
      <c r="B227" s="1150"/>
      <c r="C227" s="1151"/>
      <c r="D227" s="1152"/>
      <c r="E227" s="1153"/>
      <c r="F227" s="1153"/>
      <c r="G227" s="1153"/>
      <c r="H227" s="1153"/>
      <c r="I227" s="1153"/>
      <c r="J227" s="1153"/>
      <c r="K227" s="1153"/>
      <c r="L227" s="1153"/>
      <c r="M227" s="1153"/>
      <c r="N227" s="1153"/>
      <c r="O227" s="1153"/>
      <c r="P227" s="1152"/>
      <c r="Q227" s="1152"/>
      <c r="R227" s="1152"/>
      <c r="S227" s="1152"/>
      <c r="T227" s="1154"/>
      <c r="U227" s="1155"/>
      <c r="V227" s="1156"/>
      <c r="W227" s="1155"/>
      <c r="X227" s="1155"/>
      <c r="Y227" s="1155"/>
      <c r="Z227" s="1155"/>
      <c r="AA227" s="1152"/>
      <c r="AB227" s="1153"/>
      <c r="AC227" s="1092"/>
      <c r="AD227" s="1091"/>
      <c r="AE227" s="1091"/>
      <c r="AF227" s="1091"/>
      <c r="AH227" s="1078"/>
      <c r="CD227" s="979"/>
      <c r="CE227" s="965" t="s">
        <v>432</v>
      </c>
      <c r="CF227" s="210"/>
      <c r="CG227" s="210"/>
      <c r="CH227" s="211"/>
      <c r="CI227" s="211"/>
      <c r="CJ227" s="967"/>
      <c r="CK227" s="213"/>
      <c r="CL227" s="214"/>
      <c r="CM227" s="215"/>
      <c r="CN227" s="215"/>
      <c r="CO227" s="218" t="s">
        <v>648</v>
      </c>
      <c r="CP227" s="209"/>
      <c r="CQ227" s="979"/>
      <c r="CR227" s="979"/>
    </row>
    <row r="228" spans="1:103" s="963" customFormat="1" ht="15.75">
      <c r="B228" s="1150"/>
      <c r="C228" s="1151"/>
      <c r="D228" s="1152"/>
      <c r="E228" s="1153"/>
      <c r="F228" s="1153"/>
      <c r="G228" s="1153"/>
      <c r="H228" s="1153"/>
      <c r="I228" s="1153"/>
      <c r="J228" s="1153"/>
      <c r="K228" s="1153"/>
      <c r="L228" s="1153"/>
      <c r="M228" s="1153"/>
      <c r="N228" s="1153"/>
      <c r="O228" s="1153"/>
      <c r="P228" s="1152"/>
      <c r="Q228" s="1152"/>
      <c r="R228" s="1152"/>
      <c r="S228" s="1152"/>
      <c r="T228" s="1154"/>
      <c r="U228" s="1155"/>
      <c r="V228" s="1156"/>
      <c r="W228" s="1155"/>
      <c r="X228" s="1155"/>
      <c r="Y228" s="1155"/>
      <c r="Z228" s="1155"/>
      <c r="AA228" s="1152"/>
      <c r="AB228" s="1153"/>
      <c r="AC228" s="1092"/>
      <c r="AD228" s="1091"/>
      <c r="AE228" s="1091"/>
      <c r="AF228" s="1091"/>
      <c r="AG228" s="1157"/>
      <c r="AH228" s="1078"/>
      <c r="CD228" s="979"/>
      <c r="CE228" s="965" t="s">
        <v>434</v>
      </c>
      <c r="CF228" s="210"/>
      <c r="CG228" s="210"/>
      <c r="CH228" s="211"/>
      <c r="CI228" s="211"/>
      <c r="CJ228" s="967"/>
      <c r="CK228" s="213"/>
      <c r="CL228" s="214"/>
      <c r="CM228" s="215"/>
      <c r="CN228" s="215"/>
      <c r="CO228" s="218" t="s">
        <v>651</v>
      </c>
      <c r="CP228" s="209"/>
      <c r="CQ228" s="979"/>
      <c r="CR228" s="979"/>
    </row>
    <row r="229" spans="1:103" s="963" customFormat="1" ht="19.5" customHeight="1" outlineLevel="1">
      <c r="B229" s="1150"/>
      <c r="C229" s="1151"/>
      <c r="D229" s="1152"/>
      <c r="E229" s="1153"/>
      <c r="F229" s="1153"/>
      <c r="G229" s="1153"/>
      <c r="H229" s="1153"/>
      <c r="I229" s="1153"/>
      <c r="J229" s="1153"/>
      <c r="K229" s="1153"/>
      <c r="L229" s="1153"/>
      <c r="M229" s="1153"/>
      <c r="N229" s="1153"/>
      <c r="O229" s="1153"/>
      <c r="P229" s="1152"/>
      <c r="Q229" s="1152"/>
      <c r="R229" s="1152"/>
      <c r="S229" s="1152"/>
      <c r="T229" s="1154"/>
      <c r="U229" s="1155"/>
      <c r="V229" s="1156"/>
      <c r="W229" s="1155"/>
      <c r="X229" s="1155"/>
      <c r="Y229" s="1155"/>
      <c r="Z229" s="1155"/>
      <c r="AA229" s="1152"/>
      <c r="AB229" s="1153"/>
      <c r="AC229" s="1092"/>
      <c r="AD229" s="1091"/>
      <c r="AE229" s="1091"/>
      <c r="AF229" s="1091"/>
      <c r="AG229" s="1158"/>
      <c r="AH229" s="1078"/>
      <c r="CD229" s="979"/>
      <c r="CE229" s="965" t="s">
        <v>436</v>
      </c>
      <c r="CF229" s="210"/>
      <c r="CG229" s="210"/>
      <c r="CH229" s="211"/>
      <c r="CI229" s="211"/>
      <c r="CJ229" s="967"/>
      <c r="CK229" s="213"/>
      <c r="CL229" s="214"/>
      <c r="CM229" s="215"/>
      <c r="CN229" s="215"/>
      <c r="CO229" s="218" t="s">
        <v>652</v>
      </c>
      <c r="CP229" s="209"/>
      <c r="CQ229" s="979"/>
      <c r="CR229" s="979"/>
    </row>
    <row r="230" spans="1:103" s="963" customFormat="1" ht="19.5" customHeight="1" outlineLevel="1">
      <c r="B230" s="1150"/>
      <c r="C230" s="1151"/>
      <c r="D230" s="1152"/>
      <c r="E230" s="1153"/>
      <c r="F230" s="1153"/>
      <c r="G230" s="1153"/>
      <c r="H230" s="1153"/>
      <c r="I230" s="1153"/>
      <c r="J230" s="1153"/>
      <c r="K230" s="1153"/>
      <c r="L230" s="1153"/>
      <c r="M230" s="1153"/>
      <c r="N230" s="1153"/>
      <c r="O230" s="1153"/>
      <c r="P230" s="1152"/>
      <c r="Q230" s="1152"/>
      <c r="R230" s="1152"/>
      <c r="S230" s="1152"/>
      <c r="T230" s="1154"/>
      <c r="U230" s="1155"/>
      <c r="V230" s="1156"/>
      <c r="W230" s="1155"/>
      <c r="X230" s="1155"/>
      <c r="Y230" s="1155"/>
      <c r="Z230" s="1155"/>
      <c r="AA230" s="1152"/>
      <c r="AB230" s="1153"/>
      <c r="AC230" s="1092"/>
      <c r="AD230" s="1091"/>
      <c r="AE230" s="1091"/>
      <c r="AF230" s="1091"/>
      <c r="AG230" s="1158"/>
      <c r="AH230" s="1078"/>
      <c r="CD230" s="979"/>
      <c r="CE230" s="965" t="s">
        <v>438</v>
      </c>
      <c r="CF230" s="210"/>
      <c r="CG230" s="210"/>
      <c r="CH230" s="211"/>
      <c r="CI230" s="211"/>
      <c r="CJ230" s="967"/>
      <c r="CK230" s="213"/>
      <c r="CL230" s="214"/>
      <c r="CM230" s="215"/>
      <c r="CN230" s="215"/>
      <c r="CO230" s="218" t="s">
        <v>653</v>
      </c>
      <c r="CP230" s="209"/>
      <c r="CQ230" s="979"/>
      <c r="CR230" s="979"/>
    </row>
    <row r="231" spans="1:103" s="963" customFormat="1" ht="19.5" customHeight="1" outlineLevel="1">
      <c r="B231" s="1150"/>
      <c r="C231" s="1151"/>
      <c r="D231" s="1152"/>
      <c r="E231" s="1153"/>
      <c r="F231" s="1153"/>
      <c r="G231" s="1153"/>
      <c r="H231" s="1153"/>
      <c r="I231" s="1153"/>
      <c r="J231" s="1153"/>
      <c r="K231" s="1153"/>
      <c r="L231" s="1153"/>
      <c r="M231" s="1153"/>
      <c r="N231" s="1153"/>
      <c r="O231" s="1153"/>
      <c r="P231" s="1152"/>
      <c r="Q231" s="1152"/>
      <c r="R231" s="1152"/>
      <c r="S231" s="1152"/>
      <c r="T231" s="1154"/>
      <c r="U231" s="1155"/>
      <c r="V231" s="1156"/>
      <c r="W231" s="1155"/>
      <c r="X231" s="1155"/>
      <c r="Y231" s="1155"/>
      <c r="Z231" s="1155"/>
      <c r="AA231" s="1152"/>
      <c r="AB231" s="1153"/>
      <c r="AC231" s="1092"/>
      <c r="AD231" s="1091"/>
      <c r="AE231" s="1091"/>
      <c r="AF231" s="1091"/>
      <c r="AG231" s="1159"/>
      <c r="AH231" s="1078"/>
      <c r="CD231" s="979"/>
      <c r="CE231" s="965" t="s">
        <v>440</v>
      </c>
      <c r="CF231" s="210"/>
      <c r="CG231" s="210"/>
      <c r="CH231" s="211"/>
      <c r="CI231" s="211"/>
      <c r="CJ231" s="967"/>
      <c r="CK231" s="213"/>
      <c r="CL231" s="214"/>
      <c r="CM231" s="215"/>
      <c r="CN231" s="215"/>
      <c r="CO231" s="218" t="s">
        <v>654</v>
      </c>
      <c r="CP231" s="209"/>
      <c r="CQ231" s="979"/>
      <c r="CR231" s="979"/>
    </row>
    <row r="232" spans="1:103" s="963" customFormat="1" ht="19.5" customHeight="1" outlineLevel="1">
      <c r="B232" s="1150"/>
      <c r="C232" s="1151"/>
      <c r="D232" s="1152"/>
      <c r="E232" s="1153"/>
      <c r="F232" s="1153"/>
      <c r="G232" s="1153"/>
      <c r="H232" s="1153"/>
      <c r="I232" s="1153"/>
      <c r="J232" s="1153"/>
      <c r="K232" s="1153"/>
      <c r="L232" s="1153"/>
      <c r="M232" s="1153"/>
      <c r="N232" s="1153"/>
      <c r="O232" s="1153"/>
      <c r="P232" s="1152"/>
      <c r="Q232" s="1152"/>
      <c r="R232" s="1152"/>
      <c r="S232" s="1152"/>
      <c r="T232" s="1154"/>
      <c r="U232" s="1155"/>
      <c r="V232" s="1156"/>
      <c r="W232" s="1155"/>
      <c r="X232" s="1155"/>
      <c r="Y232" s="1155"/>
      <c r="Z232" s="1155"/>
      <c r="AA232" s="1152"/>
      <c r="AB232" s="1153"/>
      <c r="AC232" s="1092"/>
      <c r="AD232" s="1091"/>
      <c r="AE232" s="1091"/>
      <c r="AF232" s="1091"/>
      <c r="AG232" s="1159"/>
      <c r="AH232" s="1078"/>
      <c r="CD232" s="979"/>
      <c r="CE232" s="965" t="s">
        <v>442</v>
      </c>
      <c r="CF232" s="210"/>
      <c r="CG232" s="210"/>
      <c r="CH232" s="211"/>
      <c r="CI232" s="211"/>
      <c r="CJ232" s="967"/>
      <c r="CK232" s="213"/>
      <c r="CL232" s="214"/>
      <c r="CM232" s="215"/>
      <c r="CN232" s="215"/>
      <c r="CO232" s="218" t="s">
        <v>655</v>
      </c>
      <c r="CP232" s="209"/>
      <c r="CQ232" s="979"/>
      <c r="CR232" s="979"/>
    </row>
    <row r="233" spans="1:103" s="963" customFormat="1" ht="19.5" customHeight="1" outlineLevel="1">
      <c r="B233" s="1150"/>
      <c r="C233" s="1151"/>
      <c r="D233" s="1152"/>
      <c r="E233" s="1153"/>
      <c r="F233" s="1153"/>
      <c r="G233" s="1153"/>
      <c r="H233" s="1153"/>
      <c r="I233" s="1153"/>
      <c r="J233" s="1153"/>
      <c r="K233" s="1153"/>
      <c r="L233" s="1153"/>
      <c r="M233" s="1153"/>
      <c r="N233" s="1153"/>
      <c r="O233" s="1153"/>
      <c r="P233" s="1152"/>
      <c r="Q233" s="1152"/>
      <c r="R233" s="1152"/>
      <c r="S233" s="1152"/>
      <c r="T233" s="1154"/>
      <c r="U233" s="1155"/>
      <c r="V233" s="1156"/>
      <c r="W233" s="1155"/>
      <c r="X233" s="1155"/>
      <c r="Y233" s="1155"/>
      <c r="Z233" s="1155"/>
      <c r="AA233" s="1152"/>
      <c r="AB233" s="1153"/>
      <c r="AC233" s="1092"/>
      <c r="AD233" s="1091"/>
      <c r="AE233" s="1091"/>
      <c r="AF233" s="1091"/>
      <c r="AG233" s="1121"/>
      <c r="AH233" s="1078"/>
      <c r="CD233" s="979"/>
      <c r="CE233" s="965" t="s">
        <v>443</v>
      </c>
      <c r="CF233" s="210"/>
      <c r="CG233" s="210"/>
      <c r="CH233" s="211"/>
      <c r="CI233" s="211"/>
      <c r="CJ233" s="967"/>
      <c r="CK233" s="213"/>
      <c r="CL233" s="214"/>
      <c r="CM233" s="215"/>
      <c r="CN233" s="215"/>
      <c r="CO233" s="218" t="s">
        <v>656</v>
      </c>
      <c r="CP233" s="209"/>
      <c r="CQ233" s="979"/>
      <c r="CR233" s="979"/>
    </row>
    <row r="234" spans="1:103" s="963" customFormat="1" ht="19.5" customHeight="1" outlineLevel="1">
      <c r="B234" s="1150"/>
      <c r="C234" s="1151"/>
      <c r="D234" s="1152"/>
      <c r="E234" s="1153"/>
      <c r="F234" s="1153"/>
      <c r="G234" s="1153"/>
      <c r="H234" s="1153"/>
      <c r="I234" s="1153"/>
      <c r="J234" s="1153"/>
      <c r="K234" s="1153"/>
      <c r="L234" s="1153"/>
      <c r="M234" s="1153"/>
      <c r="N234" s="1153"/>
      <c r="O234" s="1153"/>
      <c r="P234" s="1152"/>
      <c r="Q234" s="1152"/>
      <c r="R234" s="1152"/>
      <c r="S234" s="1152"/>
      <c r="T234" s="1154"/>
      <c r="U234" s="1155"/>
      <c r="V234" s="1156"/>
      <c r="W234" s="1155"/>
      <c r="X234" s="1155"/>
      <c r="Y234" s="1155"/>
      <c r="Z234" s="1155"/>
      <c r="AA234" s="1152"/>
      <c r="AB234" s="1153"/>
      <c r="AC234" s="1092"/>
      <c r="AD234" s="1091"/>
      <c r="AE234" s="1091"/>
      <c r="AF234" s="1091"/>
      <c r="AG234" s="1160"/>
      <c r="AH234" s="1078"/>
      <c r="CD234" s="979"/>
      <c r="CE234" s="965" t="s">
        <v>444</v>
      </c>
      <c r="CF234" s="210"/>
      <c r="CG234" s="210"/>
      <c r="CH234" s="211"/>
      <c r="CI234" s="211"/>
      <c r="CJ234" s="967"/>
      <c r="CK234" s="213"/>
      <c r="CL234" s="214"/>
      <c r="CM234" s="215"/>
      <c r="CN234" s="215"/>
      <c r="CO234" s="218" t="s">
        <v>658</v>
      </c>
      <c r="CP234" s="209"/>
      <c r="CQ234" s="979"/>
      <c r="CR234" s="979"/>
    </row>
    <row r="235" spans="1:103" s="963" customFormat="1" ht="19.5" customHeight="1" outlineLevel="1">
      <c r="B235" s="1150"/>
      <c r="C235" s="1151"/>
      <c r="D235" s="1152"/>
      <c r="E235" s="1153"/>
      <c r="F235" s="1153"/>
      <c r="G235" s="1153"/>
      <c r="H235" s="1153"/>
      <c r="I235" s="1153"/>
      <c r="J235" s="1153"/>
      <c r="K235" s="1153"/>
      <c r="L235" s="1153"/>
      <c r="M235" s="1153"/>
      <c r="N235" s="1153"/>
      <c r="O235" s="1153"/>
      <c r="P235" s="1152"/>
      <c r="Q235" s="1152"/>
      <c r="R235" s="1152"/>
      <c r="S235" s="1152"/>
      <c r="T235" s="1154"/>
      <c r="U235" s="1155"/>
      <c r="V235" s="1156"/>
      <c r="W235" s="1155"/>
      <c r="X235" s="1155"/>
      <c r="Y235" s="1155"/>
      <c r="Z235" s="1155"/>
      <c r="AA235" s="1152"/>
      <c r="AB235" s="1153"/>
      <c r="AC235" s="1092"/>
      <c r="AD235" s="1091"/>
      <c r="AE235" s="1091"/>
      <c r="AF235" s="1091"/>
      <c r="AG235" s="1160"/>
      <c r="AH235" s="1078"/>
      <c r="CD235" s="979"/>
      <c r="CE235" s="965" t="s">
        <v>446</v>
      </c>
      <c r="CF235" s="210"/>
      <c r="CG235" s="210"/>
      <c r="CH235" s="211"/>
      <c r="CI235" s="211"/>
      <c r="CJ235" s="967"/>
      <c r="CK235" s="213"/>
      <c r="CL235" s="214"/>
      <c r="CM235" s="215"/>
      <c r="CN235" s="215"/>
      <c r="CO235" s="218" t="s">
        <v>659</v>
      </c>
      <c r="CP235" s="209"/>
      <c r="CQ235" s="979"/>
      <c r="CR235" s="979"/>
    </row>
    <row r="236" spans="1:103" s="963" customFormat="1" ht="19.5" customHeight="1">
      <c r="B236" s="1150"/>
      <c r="C236" s="1151"/>
      <c r="D236" s="1152"/>
      <c r="E236" s="1153"/>
      <c r="F236" s="1153"/>
      <c r="G236" s="1153"/>
      <c r="H236" s="1153"/>
      <c r="I236" s="1153"/>
      <c r="J236" s="1153"/>
      <c r="K236" s="1153"/>
      <c r="L236" s="1153"/>
      <c r="M236" s="1153"/>
      <c r="N236" s="1153"/>
      <c r="O236" s="1153"/>
      <c r="P236" s="1152"/>
      <c r="Q236" s="1152"/>
      <c r="R236" s="1152"/>
      <c r="S236" s="1152"/>
      <c r="T236" s="1154"/>
      <c r="U236" s="1155"/>
      <c r="V236" s="1156"/>
      <c r="W236" s="1155"/>
      <c r="X236" s="1155"/>
      <c r="Y236" s="1155"/>
      <c r="Z236" s="1155"/>
      <c r="AA236" s="1152"/>
      <c r="AB236" s="1153"/>
      <c r="AC236" s="1092"/>
      <c r="AD236" s="1091"/>
      <c r="AE236" s="1091"/>
      <c r="AF236" s="1091"/>
      <c r="AG236" s="1161"/>
      <c r="AH236" s="1078"/>
      <c r="CD236" s="979"/>
      <c r="CE236" s="965" t="s">
        <v>448</v>
      </c>
      <c r="CF236" s="210"/>
      <c r="CG236" s="210"/>
      <c r="CH236" s="211"/>
      <c r="CI236" s="211"/>
      <c r="CJ236" s="967"/>
      <c r="CK236" s="213"/>
      <c r="CL236" s="214"/>
      <c r="CM236" s="215"/>
      <c r="CN236" s="215"/>
      <c r="CO236" s="218" t="s">
        <v>663</v>
      </c>
      <c r="CP236" s="209"/>
      <c r="CQ236" s="979"/>
      <c r="CR236" s="979"/>
    </row>
    <row r="237" spans="1:103" s="963" customFormat="1" ht="19.5" customHeight="1" outlineLevel="1">
      <c r="B237" s="1150"/>
      <c r="C237" s="1151"/>
      <c r="D237" s="1152"/>
      <c r="E237" s="1153"/>
      <c r="F237" s="1153"/>
      <c r="G237" s="1153"/>
      <c r="H237" s="1153"/>
      <c r="I237" s="1153"/>
      <c r="J237" s="1153"/>
      <c r="K237" s="1153"/>
      <c r="L237" s="1153"/>
      <c r="M237" s="1153"/>
      <c r="N237" s="1153"/>
      <c r="O237" s="1153"/>
      <c r="P237" s="1152"/>
      <c r="Q237" s="1152"/>
      <c r="R237" s="1152"/>
      <c r="S237" s="1152"/>
      <c r="T237" s="1154"/>
      <c r="U237" s="1155"/>
      <c r="V237" s="1156"/>
      <c r="W237" s="1155"/>
      <c r="X237" s="1155"/>
      <c r="Y237" s="1155"/>
      <c r="Z237" s="1155"/>
      <c r="AA237" s="1152"/>
      <c r="AB237" s="1153"/>
      <c r="AC237" s="1092"/>
      <c r="AD237" s="1091"/>
      <c r="AE237" s="1091"/>
      <c r="AF237" s="1091"/>
      <c r="AG237" s="1161"/>
      <c r="AH237" s="1078"/>
      <c r="CD237" s="979"/>
      <c r="CE237" s="965" t="s">
        <v>449</v>
      </c>
      <c r="CF237" s="210"/>
      <c r="CG237" s="210"/>
      <c r="CH237" s="211"/>
      <c r="CI237" s="211"/>
      <c r="CJ237" s="967"/>
      <c r="CK237" s="213"/>
      <c r="CL237" s="214"/>
      <c r="CM237" s="215"/>
      <c r="CN237" s="215"/>
      <c r="CO237" s="218" t="s">
        <v>664</v>
      </c>
      <c r="CP237" s="209"/>
      <c r="CQ237" s="979"/>
      <c r="CR237" s="979"/>
    </row>
    <row r="238" spans="1:103" s="963" customFormat="1" ht="19.5" customHeight="1" outlineLevel="1">
      <c r="B238" s="1150"/>
      <c r="C238" s="1151"/>
      <c r="D238" s="1152"/>
      <c r="E238" s="1153"/>
      <c r="F238" s="1153"/>
      <c r="G238" s="1153"/>
      <c r="H238" s="1153"/>
      <c r="I238" s="1153"/>
      <c r="J238" s="1153"/>
      <c r="K238" s="1153"/>
      <c r="L238" s="1153"/>
      <c r="M238" s="1153"/>
      <c r="N238" s="1153"/>
      <c r="O238" s="1153"/>
      <c r="P238" s="1152"/>
      <c r="Q238" s="1152"/>
      <c r="R238" s="1152"/>
      <c r="S238" s="1152"/>
      <c r="T238" s="1154"/>
      <c r="U238" s="1155"/>
      <c r="V238" s="1156"/>
      <c r="W238" s="1155"/>
      <c r="X238" s="1155"/>
      <c r="Y238" s="1155"/>
      <c r="Z238" s="1155"/>
      <c r="AA238" s="1152"/>
      <c r="AB238" s="1153"/>
      <c r="AC238" s="1092"/>
      <c r="AD238" s="1091"/>
      <c r="AE238" s="1091"/>
      <c r="AF238" s="1091"/>
      <c r="AG238" s="1162"/>
      <c r="AH238" s="1078"/>
      <c r="CD238" s="979"/>
      <c r="CE238" s="965" t="s">
        <v>451</v>
      </c>
      <c r="CF238" s="210"/>
      <c r="CG238" s="210"/>
      <c r="CH238" s="211"/>
      <c r="CI238" s="211"/>
      <c r="CJ238" s="967"/>
      <c r="CK238" s="213"/>
      <c r="CL238" s="214"/>
      <c r="CM238" s="215"/>
      <c r="CN238" s="215"/>
      <c r="CO238" s="218" t="s">
        <v>666</v>
      </c>
      <c r="CP238" s="209"/>
      <c r="CQ238" s="979"/>
      <c r="CR238" s="979"/>
    </row>
    <row r="239" spans="1:103" s="963" customFormat="1" ht="19.5" customHeight="1" outlineLevel="1">
      <c r="B239" s="1150"/>
      <c r="C239" s="1151"/>
      <c r="D239" s="1152"/>
      <c r="E239" s="1153"/>
      <c r="F239" s="1153"/>
      <c r="G239" s="1153"/>
      <c r="H239" s="1153"/>
      <c r="I239" s="1153"/>
      <c r="J239" s="1153"/>
      <c r="K239" s="1153"/>
      <c r="L239" s="1153"/>
      <c r="M239" s="1153"/>
      <c r="N239" s="1153"/>
      <c r="O239" s="1153"/>
      <c r="P239" s="1152"/>
      <c r="Q239" s="1152"/>
      <c r="R239" s="1152"/>
      <c r="S239" s="1152"/>
      <c r="T239" s="1154"/>
      <c r="U239" s="1155"/>
      <c r="V239" s="1156"/>
      <c r="W239" s="1155"/>
      <c r="X239" s="1155"/>
      <c r="Y239" s="1155"/>
      <c r="Z239" s="1155"/>
      <c r="AA239" s="1152"/>
      <c r="AB239" s="1153"/>
      <c r="AC239" s="1092"/>
      <c r="AD239" s="1091"/>
      <c r="AE239" s="1091"/>
      <c r="AF239" s="1091"/>
      <c r="AG239" s="1163"/>
      <c r="AH239" s="1078"/>
      <c r="CD239" s="979"/>
      <c r="CE239" s="965" t="s">
        <v>453</v>
      </c>
      <c r="CF239" s="210"/>
      <c r="CG239" s="210"/>
      <c r="CH239" s="211"/>
      <c r="CI239" s="211"/>
      <c r="CJ239" s="967"/>
      <c r="CK239" s="213"/>
      <c r="CL239" s="214"/>
      <c r="CM239" s="215"/>
      <c r="CN239" s="215"/>
      <c r="CO239" s="218" t="s">
        <v>669</v>
      </c>
      <c r="CP239" s="209"/>
      <c r="CQ239" s="979"/>
      <c r="CR239" s="979"/>
    </row>
    <row r="240" spans="1:103" s="963" customFormat="1" ht="19.5" customHeight="1" outlineLevel="1">
      <c r="B240" s="1150"/>
      <c r="C240" s="1151"/>
      <c r="D240" s="1152"/>
      <c r="E240" s="1153"/>
      <c r="F240" s="1153"/>
      <c r="G240" s="1153"/>
      <c r="H240" s="1153"/>
      <c r="I240" s="1153"/>
      <c r="J240" s="1153"/>
      <c r="K240" s="1153"/>
      <c r="L240" s="1153"/>
      <c r="M240" s="1153"/>
      <c r="N240" s="1153"/>
      <c r="O240" s="1153"/>
      <c r="P240" s="1152"/>
      <c r="Q240" s="1152"/>
      <c r="R240" s="1152"/>
      <c r="S240" s="1152"/>
      <c r="T240" s="1154"/>
      <c r="U240" s="1155"/>
      <c r="V240" s="1156"/>
      <c r="W240" s="1155"/>
      <c r="X240" s="1155"/>
      <c r="Y240" s="1155"/>
      <c r="Z240" s="1155"/>
      <c r="AA240" s="1152"/>
      <c r="AB240" s="1153"/>
      <c r="AC240" s="1092"/>
      <c r="AD240" s="1091"/>
      <c r="AE240" s="1091"/>
      <c r="AF240" s="1091"/>
      <c r="AG240" s="1163"/>
      <c r="AH240" s="1078"/>
      <c r="CD240" s="979"/>
      <c r="CE240" s="965" t="s">
        <v>455</v>
      </c>
      <c r="CF240" s="210"/>
      <c r="CG240" s="210"/>
      <c r="CH240" s="211"/>
      <c r="CI240" s="211"/>
      <c r="CJ240" s="967"/>
      <c r="CK240" s="213"/>
      <c r="CL240" s="214"/>
      <c r="CM240" s="215"/>
      <c r="CN240" s="215"/>
      <c r="CO240" s="218" t="s">
        <v>670</v>
      </c>
      <c r="CP240" s="209"/>
      <c r="CQ240" s="979"/>
      <c r="CR240" s="979"/>
    </row>
    <row r="241" spans="2:96" s="963" customFormat="1" ht="19.5" customHeight="1" outlineLevel="1">
      <c r="B241" s="1150"/>
      <c r="C241" s="1151"/>
      <c r="D241" s="1152"/>
      <c r="E241" s="1153"/>
      <c r="F241" s="1153"/>
      <c r="G241" s="1153"/>
      <c r="H241" s="1153"/>
      <c r="I241" s="1153"/>
      <c r="J241" s="1153"/>
      <c r="K241" s="1153"/>
      <c r="L241" s="1153"/>
      <c r="M241" s="1153"/>
      <c r="N241" s="1153"/>
      <c r="O241" s="1153"/>
      <c r="P241" s="1152"/>
      <c r="Q241" s="1152"/>
      <c r="R241" s="1152"/>
      <c r="S241" s="1152"/>
      <c r="T241" s="1154"/>
      <c r="U241" s="1155"/>
      <c r="V241" s="1156"/>
      <c r="W241" s="1155"/>
      <c r="X241" s="1155"/>
      <c r="Y241" s="1155"/>
      <c r="Z241" s="1155"/>
      <c r="AA241" s="1152"/>
      <c r="AB241" s="1153"/>
      <c r="AC241" s="1092"/>
      <c r="AD241" s="1091"/>
      <c r="AE241" s="1091"/>
      <c r="AF241" s="1091"/>
      <c r="AG241" s="1163"/>
      <c r="AH241" s="1078"/>
      <c r="CD241" s="979"/>
      <c r="CE241" s="965" t="s">
        <v>457</v>
      </c>
      <c r="CF241" s="210"/>
      <c r="CG241" s="210"/>
      <c r="CH241" s="211"/>
      <c r="CI241" s="211"/>
      <c r="CJ241" s="967"/>
      <c r="CK241" s="213"/>
      <c r="CL241" s="214"/>
      <c r="CM241" s="215"/>
      <c r="CN241" s="215"/>
      <c r="CO241" s="218" t="s">
        <v>672</v>
      </c>
      <c r="CP241" s="209"/>
      <c r="CQ241" s="979"/>
      <c r="CR241" s="979"/>
    </row>
    <row r="242" spans="2:96" s="963" customFormat="1" ht="19.5" customHeight="1" outlineLevel="1">
      <c r="B242" s="1150"/>
      <c r="C242" s="1151"/>
      <c r="D242" s="1152"/>
      <c r="E242" s="1153"/>
      <c r="F242" s="1153"/>
      <c r="G242" s="1153"/>
      <c r="H242" s="1153"/>
      <c r="I242" s="1153"/>
      <c r="J242" s="1153"/>
      <c r="K242" s="1153"/>
      <c r="L242" s="1153"/>
      <c r="M242" s="1153"/>
      <c r="N242" s="1153"/>
      <c r="O242" s="1153"/>
      <c r="P242" s="1152"/>
      <c r="Q242" s="1152"/>
      <c r="R242" s="1152"/>
      <c r="S242" s="1152"/>
      <c r="T242" s="1154"/>
      <c r="U242" s="1155"/>
      <c r="V242" s="1156"/>
      <c r="W242" s="1155"/>
      <c r="X242" s="1155"/>
      <c r="Y242" s="1155"/>
      <c r="Z242" s="1155"/>
      <c r="AA242" s="1152"/>
      <c r="AB242" s="1153"/>
      <c r="AC242" s="1092"/>
      <c r="AD242" s="1091"/>
      <c r="AE242" s="1091"/>
      <c r="AF242" s="1091"/>
      <c r="AG242" s="1163"/>
      <c r="AH242" s="1078"/>
      <c r="CD242" s="979"/>
      <c r="CE242" s="965" t="s">
        <v>459</v>
      </c>
      <c r="CF242" s="210"/>
      <c r="CG242" s="210"/>
      <c r="CH242" s="211"/>
      <c r="CI242" s="211"/>
      <c r="CJ242" s="967"/>
      <c r="CK242" s="213"/>
      <c r="CL242" s="214"/>
      <c r="CM242" s="215"/>
      <c r="CN242" s="215"/>
      <c r="CO242" s="218" t="s">
        <v>675</v>
      </c>
      <c r="CP242" s="209"/>
      <c r="CQ242" s="979"/>
      <c r="CR242" s="979"/>
    </row>
    <row r="243" spans="2:96" s="963" customFormat="1" ht="19.5" customHeight="1" outlineLevel="1">
      <c r="B243" s="1150"/>
      <c r="C243" s="1151"/>
      <c r="D243" s="1152"/>
      <c r="E243" s="1153"/>
      <c r="F243" s="1153"/>
      <c r="G243" s="1153"/>
      <c r="H243" s="1153"/>
      <c r="I243" s="1153"/>
      <c r="J243" s="1153"/>
      <c r="K243" s="1153"/>
      <c r="L243" s="1153"/>
      <c r="M243" s="1153"/>
      <c r="N243" s="1153"/>
      <c r="O243" s="1153"/>
      <c r="P243" s="1152"/>
      <c r="Q243" s="1152"/>
      <c r="R243" s="1152"/>
      <c r="S243" s="1152"/>
      <c r="T243" s="1154"/>
      <c r="U243" s="1155"/>
      <c r="V243" s="1156"/>
      <c r="W243" s="1155"/>
      <c r="X243" s="1155"/>
      <c r="Y243" s="1155"/>
      <c r="Z243" s="1155"/>
      <c r="AA243" s="1152"/>
      <c r="AB243" s="1153"/>
      <c r="AC243" s="1092"/>
      <c r="AD243" s="1091"/>
      <c r="AE243" s="1091"/>
      <c r="AF243" s="1091"/>
      <c r="AG243" s="1163"/>
      <c r="AH243" s="1078"/>
      <c r="CD243" s="979"/>
      <c r="CE243" s="965" t="s">
        <v>461</v>
      </c>
      <c r="CF243" s="210"/>
      <c r="CG243" s="210"/>
      <c r="CH243" s="211"/>
      <c r="CI243" s="211"/>
      <c r="CJ243" s="967"/>
      <c r="CK243" s="213"/>
      <c r="CL243" s="214"/>
      <c r="CM243" s="215"/>
      <c r="CN243" s="215"/>
      <c r="CO243" s="218" t="s">
        <v>677</v>
      </c>
      <c r="CP243" s="209"/>
      <c r="CQ243" s="979"/>
      <c r="CR243" s="979"/>
    </row>
    <row r="244" spans="2:96" s="963" customFormat="1" ht="19.5" customHeight="1" outlineLevel="1">
      <c r="B244" s="1150"/>
      <c r="C244" s="1151"/>
      <c r="D244" s="1152"/>
      <c r="E244" s="1153"/>
      <c r="F244" s="1153"/>
      <c r="G244" s="1153"/>
      <c r="H244" s="1153"/>
      <c r="I244" s="1153"/>
      <c r="J244" s="1153"/>
      <c r="K244" s="1153"/>
      <c r="L244" s="1153"/>
      <c r="M244" s="1153"/>
      <c r="N244" s="1153"/>
      <c r="O244" s="1153"/>
      <c r="P244" s="1152"/>
      <c r="Q244" s="1152"/>
      <c r="R244" s="1152"/>
      <c r="S244" s="1152"/>
      <c r="T244" s="1154"/>
      <c r="U244" s="1155"/>
      <c r="V244" s="1156"/>
      <c r="W244" s="1155"/>
      <c r="X244" s="1155"/>
      <c r="Y244" s="1155"/>
      <c r="Z244" s="1155"/>
      <c r="AA244" s="1152"/>
      <c r="AB244" s="1153"/>
      <c r="AC244" s="1092"/>
      <c r="AD244" s="1091"/>
      <c r="AE244" s="1091"/>
      <c r="AF244" s="1091"/>
      <c r="AG244" s="1163"/>
      <c r="AH244" s="1078"/>
      <c r="CD244" s="979"/>
      <c r="CE244" s="965" t="s">
        <v>463</v>
      </c>
      <c r="CF244" s="210"/>
      <c r="CG244" s="210"/>
      <c r="CH244" s="211"/>
      <c r="CI244" s="211"/>
      <c r="CJ244" s="967"/>
      <c r="CK244" s="213"/>
      <c r="CL244" s="214"/>
      <c r="CM244" s="215"/>
      <c r="CN244" s="215"/>
      <c r="CO244" s="218" t="s">
        <v>679</v>
      </c>
      <c r="CP244" s="209"/>
      <c r="CQ244" s="979"/>
      <c r="CR244" s="979"/>
    </row>
    <row r="245" spans="2:96" s="963" customFormat="1" ht="19.5" customHeight="1" outlineLevel="1">
      <c r="B245" s="1150"/>
      <c r="C245" s="1151"/>
      <c r="D245" s="1152"/>
      <c r="E245" s="1153"/>
      <c r="F245" s="1153"/>
      <c r="G245" s="1153"/>
      <c r="H245" s="1153"/>
      <c r="I245" s="1153"/>
      <c r="J245" s="1153"/>
      <c r="K245" s="1153"/>
      <c r="L245" s="1153"/>
      <c r="M245" s="1153"/>
      <c r="N245" s="1153"/>
      <c r="O245" s="1153"/>
      <c r="P245" s="1152"/>
      <c r="Q245" s="1152"/>
      <c r="R245" s="1152"/>
      <c r="S245" s="1152"/>
      <c r="T245" s="1154"/>
      <c r="U245" s="1155"/>
      <c r="V245" s="1156"/>
      <c r="W245" s="1155"/>
      <c r="X245" s="1155"/>
      <c r="Y245" s="1155"/>
      <c r="Z245" s="1155"/>
      <c r="AA245" s="1152"/>
      <c r="AB245" s="1153"/>
      <c r="AC245" s="1092"/>
      <c r="AD245" s="1091"/>
      <c r="AE245" s="1091"/>
      <c r="AF245" s="1091"/>
      <c r="AG245" s="1163"/>
      <c r="AH245" s="1078"/>
      <c r="CD245" s="979"/>
      <c r="CE245" s="965" t="s">
        <v>465</v>
      </c>
      <c r="CF245" s="210"/>
      <c r="CG245" s="210"/>
      <c r="CH245" s="211"/>
      <c r="CI245" s="211"/>
      <c r="CJ245" s="967"/>
      <c r="CK245" s="213"/>
      <c r="CL245" s="214"/>
      <c r="CM245" s="215"/>
      <c r="CN245" s="215"/>
      <c r="CO245" s="218" t="s">
        <v>680</v>
      </c>
      <c r="CP245" s="209"/>
      <c r="CQ245" s="979"/>
      <c r="CR245" s="979"/>
    </row>
    <row r="246" spans="2:96" s="963" customFormat="1" ht="19.5" customHeight="1" outlineLevel="1">
      <c r="B246" s="1150"/>
      <c r="C246" s="1151"/>
      <c r="D246" s="1152"/>
      <c r="E246" s="1153"/>
      <c r="F246" s="1153"/>
      <c r="G246" s="1153"/>
      <c r="H246" s="1153"/>
      <c r="I246" s="1153"/>
      <c r="J246" s="1153"/>
      <c r="K246" s="1153"/>
      <c r="L246" s="1153"/>
      <c r="M246" s="1153"/>
      <c r="N246" s="1153"/>
      <c r="O246" s="1153"/>
      <c r="P246" s="1152"/>
      <c r="Q246" s="1152"/>
      <c r="R246" s="1152"/>
      <c r="S246" s="1152"/>
      <c r="T246" s="1154"/>
      <c r="U246" s="1155"/>
      <c r="V246" s="1156"/>
      <c r="W246" s="1155"/>
      <c r="X246" s="1155"/>
      <c r="Y246" s="1155"/>
      <c r="Z246" s="1155"/>
      <c r="AA246" s="1152"/>
      <c r="AB246" s="1153"/>
      <c r="AC246" s="1092"/>
      <c r="AD246" s="1091"/>
      <c r="AE246" s="1091"/>
      <c r="AF246" s="1091"/>
      <c r="AG246" s="1164"/>
      <c r="AH246" s="1078"/>
      <c r="CD246" s="979"/>
      <c r="CE246" s="965" t="s">
        <v>467</v>
      </c>
      <c r="CF246" s="210"/>
      <c r="CG246" s="210"/>
      <c r="CH246" s="211"/>
      <c r="CI246" s="211"/>
      <c r="CJ246" s="967"/>
      <c r="CK246" s="213"/>
      <c r="CL246" s="214"/>
      <c r="CM246" s="215"/>
      <c r="CN246" s="215"/>
      <c r="CO246" s="218" t="s">
        <v>681</v>
      </c>
      <c r="CP246" s="209"/>
      <c r="CQ246" s="979"/>
      <c r="CR246" s="979"/>
    </row>
    <row r="247" spans="2:96" s="963" customFormat="1" ht="19.5" customHeight="1" outlineLevel="1">
      <c r="B247" s="1150"/>
      <c r="C247" s="1151"/>
      <c r="D247" s="1152"/>
      <c r="E247" s="1153"/>
      <c r="F247" s="1153"/>
      <c r="G247" s="1153"/>
      <c r="H247" s="1153"/>
      <c r="I247" s="1153"/>
      <c r="J247" s="1153"/>
      <c r="K247" s="1153"/>
      <c r="L247" s="1153"/>
      <c r="M247" s="1153"/>
      <c r="N247" s="1153"/>
      <c r="O247" s="1153"/>
      <c r="P247" s="1152"/>
      <c r="Q247" s="1152"/>
      <c r="R247" s="1152"/>
      <c r="S247" s="1152"/>
      <c r="T247" s="1154"/>
      <c r="U247" s="1155"/>
      <c r="V247" s="1156"/>
      <c r="W247" s="1155"/>
      <c r="X247" s="1155"/>
      <c r="Y247" s="1155"/>
      <c r="Z247" s="1155"/>
      <c r="AA247" s="1152"/>
      <c r="AB247" s="1153"/>
      <c r="AC247" s="1092"/>
      <c r="AD247" s="1091"/>
      <c r="AE247" s="1091"/>
      <c r="AF247" s="1091"/>
      <c r="AG247" s="1164"/>
      <c r="AH247" s="1078"/>
      <c r="CD247" s="979"/>
      <c r="CE247" s="965" t="s">
        <v>469</v>
      </c>
      <c r="CF247" s="210"/>
      <c r="CG247" s="210"/>
      <c r="CH247" s="211"/>
      <c r="CI247" s="211"/>
      <c r="CJ247" s="967"/>
      <c r="CK247" s="213"/>
      <c r="CL247" s="214"/>
      <c r="CM247" s="215"/>
      <c r="CN247" s="215"/>
      <c r="CO247" s="218" t="s">
        <v>682</v>
      </c>
      <c r="CP247" s="209"/>
      <c r="CQ247" s="979"/>
      <c r="CR247" s="979"/>
    </row>
    <row r="248" spans="2:96" s="963" customFormat="1" ht="19.5" customHeight="1" outlineLevel="1">
      <c r="B248" s="1150"/>
      <c r="C248" s="1151"/>
      <c r="D248" s="1152"/>
      <c r="E248" s="1153"/>
      <c r="F248" s="1153"/>
      <c r="G248" s="1153"/>
      <c r="H248" s="1153"/>
      <c r="I248" s="1153"/>
      <c r="J248" s="1153"/>
      <c r="K248" s="1153"/>
      <c r="L248" s="1153"/>
      <c r="M248" s="1153"/>
      <c r="N248" s="1153"/>
      <c r="O248" s="1153"/>
      <c r="P248" s="1152"/>
      <c r="Q248" s="1152"/>
      <c r="R248" s="1152"/>
      <c r="S248" s="1152"/>
      <c r="T248" s="1154"/>
      <c r="U248" s="1155"/>
      <c r="V248" s="1156"/>
      <c r="W248" s="1155"/>
      <c r="X248" s="1155"/>
      <c r="Y248" s="1155"/>
      <c r="Z248" s="1155"/>
      <c r="AA248" s="1152"/>
      <c r="AB248" s="1153"/>
      <c r="AC248" s="1092"/>
      <c r="AD248" s="1091"/>
      <c r="AE248" s="1091"/>
      <c r="AF248" s="1091"/>
      <c r="AG248" s="1164"/>
      <c r="AH248" s="1078"/>
      <c r="CD248" s="979"/>
      <c r="CE248" s="965" t="s">
        <v>470</v>
      </c>
      <c r="CF248" s="210"/>
      <c r="CG248" s="210"/>
      <c r="CH248" s="211"/>
      <c r="CI248" s="211"/>
      <c r="CJ248" s="967"/>
      <c r="CK248" s="213"/>
      <c r="CL248" s="214"/>
      <c r="CM248" s="215"/>
      <c r="CN248" s="215"/>
      <c r="CO248" s="218" t="s">
        <v>684</v>
      </c>
      <c r="CP248" s="209"/>
      <c r="CQ248" s="979"/>
      <c r="CR248" s="979"/>
    </row>
    <row r="249" spans="2:96" s="963" customFormat="1" ht="19.5" customHeight="1" outlineLevel="1">
      <c r="B249" s="1150"/>
      <c r="C249" s="1151"/>
      <c r="D249" s="1152"/>
      <c r="E249" s="1153"/>
      <c r="F249" s="1153"/>
      <c r="G249" s="1153"/>
      <c r="H249" s="1153"/>
      <c r="I249" s="1153"/>
      <c r="J249" s="1153"/>
      <c r="K249" s="1153"/>
      <c r="L249" s="1153"/>
      <c r="M249" s="1153"/>
      <c r="N249" s="1153"/>
      <c r="O249" s="1153"/>
      <c r="P249" s="1152"/>
      <c r="Q249" s="1152"/>
      <c r="R249" s="1152"/>
      <c r="S249" s="1152"/>
      <c r="T249" s="1154"/>
      <c r="U249" s="1155"/>
      <c r="V249" s="1156"/>
      <c r="W249" s="1155"/>
      <c r="X249" s="1155"/>
      <c r="Y249" s="1155"/>
      <c r="Z249" s="1155"/>
      <c r="AA249" s="1152"/>
      <c r="AB249" s="1153"/>
      <c r="AC249" s="1092"/>
      <c r="AD249" s="1091"/>
      <c r="AE249" s="1091"/>
      <c r="AF249" s="1091"/>
      <c r="AG249" s="1164"/>
      <c r="AH249" s="1078"/>
      <c r="CD249" s="979"/>
      <c r="CE249" s="965" t="s">
        <v>472</v>
      </c>
      <c r="CF249" s="210"/>
      <c r="CG249" s="210"/>
      <c r="CH249" s="211"/>
      <c r="CI249" s="211"/>
      <c r="CJ249" s="967"/>
      <c r="CK249" s="213"/>
      <c r="CL249" s="214"/>
      <c r="CM249" s="215"/>
      <c r="CN249" s="215"/>
      <c r="CO249" s="218" t="s">
        <v>685</v>
      </c>
      <c r="CP249" s="209"/>
      <c r="CQ249" s="979"/>
      <c r="CR249" s="979"/>
    </row>
    <row r="250" spans="2:96" s="963" customFormat="1" ht="19.5" customHeight="1" outlineLevel="1">
      <c r="B250" s="1150"/>
      <c r="C250" s="1151"/>
      <c r="D250" s="1152"/>
      <c r="E250" s="1153"/>
      <c r="F250" s="1153"/>
      <c r="G250" s="1153"/>
      <c r="H250" s="1153"/>
      <c r="I250" s="1153"/>
      <c r="J250" s="1153"/>
      <c r="K250" s="1153"/>
      <c r="L250" s="1153"/>
      <c r="M250" s="1153"/>
      <c r="N250" s="1153"/>
      <c r="O250" s="1153"/>
      <c r="P250" s="1152"/>
      <c r="Q250" s="1152"/>
      <c r="R250" s="1152"/>
      <c r="S250" s="1152"/>
      <c r="T250" s="1154"/>
      <c r="U250" s="1155"/>
      <c r="V250" s="1156"/>
      <c r="W250" s="1155"/>
      <c r="X250" s="1155"/>
      <c r="Y250" s="1155"/>
      <c r="Z250" s="1155"/>
      <c r="AA250" s="1152"/>
      <c r="AB250" s="1153"/>
      <c r="AC250" s="1092"/>
      <c r="AD250" s="1091"/>
      <c r="AE250" s="1091"/>
      <c r="AF250" s="1091"/>
      <c r="AG250" s="1164"/>
      <c r="AH250" s="1078"/>
      <c r="CD250" s="979"/>
      <c r="CE250" s="965" t="s">
        <v>474</v>
      </c>
      <c r="CF250" s="210"/>
      <c r="CG250" s="210"/>
      <c r="CH250" s="211"/>
      <c r="CI250" s="211"/>
      <c r="CJ250" s="967"/>
      <c r="CK250" s="213"/>
      <c r="CL250" s="214"/>
      <c r="CM250" s="215"/>
      <c r="CN250" s="215"/>
      <c r="CO250" s="218" t="s">
        <v>686</v>
      </c>
      <c r="CP250" s="209"/>
      <c r="CQ250" s="979"/>
      <c r="CR250" s="979"/>
    </row>
    <row r="251" spans="2:96" s="963" customFormat="1" ht="19.5" customHeight="1" outlineLevel="1">
      <c r="B251" s="1150"/>
      <c r="C251" s="1151"/>
      <c r="D251" s="1152"/>
      <c r="E251" s="1153"/>
      <c r="F251" s="1153"/>
      <c r="G251" s="1153"/>
      <c r="H251" s="1153"/>
      <c r="I251" s="1153"/>
      <c r="J251" s="1153"/>
      <c r="K251" s="1153"/>
      <c r="L251" s="1153"/>
      <c r="M251" s="1153"/>
      <c r="N251" s="1153"/>
      <c r="O251" s="1153"/>
      <c r="P251" s="1152"/>
      <c r="Q251" s="1152"/>
      <c r="R251" s="1152"/>
      <c r="S251" s="1152"/>
      <c r="T251" s="1154"/>
      <c r="U251" s="1155"/>
      <c r="V251" s="1156"/>
      <c r="W251" s="1155"/>
      <c r="X251" s="1155"/>
      <c r="Y251" s="1155"/>
      <c r="Z251" s="1155"/>
      <c r="AA251" s="1152"/>
      <c r="AB251" s="1153"/>
      <c r="AC251" s="1092"/>
      <c r="AD251" s="1091"/>
      <c r="AE251" s="1091"/>
      <c r="AF251" s="1091"/>
      <c r="AG251" s="1164"/>
      <c r="AH251" s="1078"/>
      <c r="CD251" s="979"/>
      <c r="CE251" s="965" t="s">
        <v>476</v>
      </c>
      <c r="CF251" s="210"/>
      <c r="CG251" s="210"/>
      <c r="CH251" s="211"/>
      <c r="CI251" s="211"/>
      <c r="CJ251" s="967"/>
      <c r="CK251" s="213"/>
      <c r="CL251" s="214"/>
      <c r="CM251" s="215"/>
      <c r="CN251" s="215"/>
      <c r="CO251" s="218" t="s">
        <v>687</v>
      </c>
      <c r="CP251" s="209"/>
      <c r="CQ251" s="979"/>
      <c r="CR251" s="979"/>
    </row>
    <row r="252" spans="2:96" s="963" customFormat="1" ht="19.5" customHeight="1">
      <c r="B252" s="1150"/>
      <c r="C252" s="1151"/>
      <c r="D252" s="1152"/>
      <c r="E252" s="1153"/>
      <c r="F252" s="1153"/>
      <c r="G252" s="1153"/>
      <c r="H252" s="1153"/>
      <c r="I252" s="1153"/>
      <c r="J252" s="1153"/>
      <c r="K252" s="1153"/>
      <c r="L252" s="1153"/>
      <c r="M252" s="1153"/>
      <c r="N252" s="1153"/>
      <c r="O252" s="1153"/>
      <c r="P252" s="1152"/>
      <c r="Q252" s="1152"/>
      <c r="R252" s="1152"/>
      <c r="S252" s="1152"/>
      <c r="T252" s="1154"/>
      <c r="U252" s="1155"/>
      <c r="V252" s="1156"/>
      <c r="W252" s="1155"/>
      <c r="X252" s="1155"/>
      <c r="Y252" s="1155"/>
      <c r="Z252" s="1155"/>
      <c r="AA252" s="1152"/>
      <c r="AB252" s="1153"/>
      <c r="AC252" s="1092"/>
      <c r="AD252" s="1091"/>
      <c r="AE252" s="1091"/>
      <c r="AF252" s="1091"/>
      <c r="AG252" s="1165"/>
      <c r="AH252" s="1078"/>
      <c r="CD252" s="979"/>
      <c r="CE252" s="965" t="s">
        <v>478</v>
      </c>
      <c r="CF252" s="210"/>
      <c r="CG252" s="210"/>
      <c r="CH252" s="211"/>
      <c r="CI252" s="211"/>
      <c r="CJ252" s="967"/>
      <c r="CK252" s="213"/>
      <c r="CL252" s="214"/>
      <c r="CM252" s="215"/>
      <c r="CN252" s="215"/>
      <c r="CO252" s="218" t="s">
        <v>692</v>
      </c>
      <c r="CP252" s="209"/>
      <c r="CQ252" s="979"/>
      <c r="CR252" s="979"/>
    </row>
    <row r="253" spans="2:96" s="963" customFormat="1" ht="19.5" customHeight="1">
      <c r="B253" s="1150"/>
      <c r="C253" s="1151"/>
      <c r="D253" s="1152"/>
      <c r="E253" s="1153"/>
      <c r="F253" s="1153"/>
      <c r="G253" s="1153"/>
      <c r="H253" s="1153"/>
      <c r="I253" s="1153"/>
      <c r="J253" s="1153"/>
      <c r="K253" s="1153"/>
      <c r="L253" s="1153"/>
      <c r="M253" s="1153"/>
      <c r="N253" s="1153"/>
      <c r="O253" s="1153"/>
      <c r="P253" s="1152"/>
      <c r="Q253" s="1152"/>
      <c r="R253" s="1152"/>
      <c r="S253" s="1152"/>
      <c r="T253" s="1154"/>
      <c r="U253" s="1155"/>
      <c r="V253" s="1156"/>
      <c r="W253" s="1155"/>
      <c r="X253" s="1155"/>
      <c r="Y253" s="1155"/>
      <c r="Z253" s="1155"/>
      <c r="AA253" s="1152"/>
      <c r="AB253" s="1153"/>
      <c r="AC253" s="1092"/>
      <c r="AD253" s="1091"/>
      <c r="AE253" s="1091"/>
      <c r="AF253" s="1091"/>
      <c r="AG253" s="1166"/>
      <c r="AH253" s="1078"/>
      <c r="CD253" s="979"/>
      <c r="CE253" s="965" t="s">
        <v>480</v>
      </c>
      <c r="CF253" s="210"/>
      <c r="CG253" s="210"/>
      <c r="CH253" s="211"/>
      <c r="CI253" s="211"/>
      <c r="CJ253" s="967"/>
      <c r="CK253" s="213"/>
      <c r="CL253" s="214"/>
      <c r="CM253" s="215"/>
      <c r="CN253" s="215"/>
      <c r="CO253" s="218" t="s">
        <v>694</v>
      </c>
      <c r="CP253" s="209"/>
      <c r="CQ253" s="979"/>
      <c r="CR253" s="979"/>
    </row>
    <row r="254" spans="2:96" s="963" customFormat="1" ht="19.5" customHeight="1">
      <c r="B254" s="1150"/>
      <c r="C254" s="1151"/>
      <c r="D254" s="1152"/>
      <c r="E254" s="1153"/>
      <c r="F254" s="1153"/>
      <c r="G254" s="1153"/>
      <c r="H254" s="1153"/>
      <c r="I254" s="1153"/>
      <c r="J254" s="1153"/>
      <c r="K254" s="1153"/>
      <c r="L254" s="1153"/>
      <c r="M254" s="1153"/>
      <c r="N254" s="1153"/>
      <c r="O254" s="1153"/>
      <c r="P254" s="1152"/>
      <c r="Q254" s="1152"/>
      <c r="R254" s="1152"/>
      <c r="S254" s="1152"/>
      <c r="T254" s="1154"/>
      <c r="U254" s="1155"/>
      <c r="V254" s="1156"/>
      <c r="W254" s="1155"/>
      <c r="X254" s="1155"/>
      <c r="Y254" s="1155"/>
      <c r="Z254" s="1155"/>
      <c r="AA254" s="1152"/>
      <c r="AB254" s="1153"/>
      <c r="AC254" s="1092"/>
      <c r="AD254" s="1091"/>
      <c r="AE254" s="1091"/>
      <c r="AF254" s="1091"/>
      <c r="AG254" s="1167"/>
      <c r="AH254" s="1078"/>
      <c r="CD254" s="979"/>
      <c r="CE254" s="965" t="s">
        <v>482</v>
      </c>
      <c r="CF254" s="210"/>
      <c r="CG254" s="210"/>
      <c r="CH254" s="211"/>
      <c r="CI254" s="211"/>
      <c r="CJ254" s="967"/>
      <c r="CK254" s="213"/>
      <c r="CL254" s="214"/>
      <c r="CM254" s="215"/>
      <c r="CN254" s="215"/>
      <c r="CO254" s="218" t="s">
        <v>695</v>
      </c>
      <c r="CP254" s="209"/>
      <c r="CQ254" s="979"/>
      <c r="CR254" s="979"/>
    </row>
    <row r="255" spans="2:96" s="963" customFormat="1" ht="19.5" customHeight="1">
      <c r="B255" s="1150"/>
      <c r="C255" s="1151"/>
      <c r="D255" s="1152"/>
      <c r="E255" s="1153"/>
      <c r="F255" s="1153"/>
      <c r="G255" s="1153"/>
      <c r="H255" s="1153"/>
      <c r="I255" s="1153"/>
      <c r="J255" s="1153"/>
      <c r="K255" s="1153"/>
      <c r="L255" s="1153"/>
      <c r="M255" s="1153"/>
      <c r="N255" s="1153"/>
      <c r="O255" s="1153"/>
      <c r="P255" s="1152"/>
      <c r="Q255" s="1152"/>
      <c r="R255" s="1152"/>
      <c r="S255" s="1152"/>
      <c r="T255" s="1154"/>
      <c r="U255" s="1155"/>
      <c r="V255" s="1156"/>
      <c r="W255" s="1155"/>
      <c r="X255" s="1155"/>
      <c r="Y255" s="1155"/>
      <c r="Z255" s="1155"/>
      <c r="AA255" s="1152"/>
      <c r="AB255" s="1153"/>
      <c r="AC255" s="1092"/>
      <c r="AD255" s="1091"/>
      <c r="AE255" s="1091"/>
      <c r="AF255" s="1091"/>
      <c r="AG255" s="1168"/>
      <c r="AH255" s="1078"/>
      <c r="CD255" s="979"/>
      <c r="CE255" s="965" t="s">
        <v>484</v>
      </c>
      <c r="CF255" s="210"/>
      <c r="CG255" s="210"/>
      <c r="CH255" s="211"/>
      <c r="CI255" s="211"/>
      <c r="CJ255" s="967"/>
      <c r="CK255" s="213"/>
      <c r="CL255" s="214"/>
      <c r="CM255" s="215"/>
      <c r="CN255" s="215"/>
      <c r="CO255" s="218" t="s">
        <v>696</v>
      </c>
      <c r="CP255" s="209"/>
      <c r="CQ255" s="979"/>
      <c r="CR255" s="979"/>
    </row>
    <row r="256" spans="2:96" s="963" customFormat="1" ht="8.25" customHeight="1">
      <c r="B256" s="1150"/>
      <c r="C256" s="1151"/>
      <c r="D256" s="1152"/>
      <c r="E256" s="1153"/>
      <c r="F256" s="1153"/>
      <c r="G256" s="1153"/>
      <c r="H256" s="1153"/>
      <c r="I256" s="1153"/>
      <c r="J256" s="1153"/>
      <c r="K256" s="1153"/>
      <c r="L256" s="1153"/>
      <c r="M256" s="1153"/>
      <c r="N256" s="1153"/>
      <c r="O256" s="1153"/>
      <c r="P256" s="1152"/>
      <c r="Q256" s="1152"/>
      <c r="R256" s="1152"/>
      <c r="S256" s="1152"/>
      <c r="T256" s="1154"/>
      <c r="U256" s="1155"/>
      <c r="V256" s="1156"/>
      <c r="W256" s="1155"/>
      <c r="X256" s="1155"/>
      <c r="Y256" s="1155"/>
      <c r="Z256" s="1155"/>
      <c r="AA256" s="1152"/>
      <c r="AB256" s="1153"/>
      <c r="AC256" s="1092"/>
      <c r="AD256" s="1091"/>
      <c r="AE256" s="1091"/>
      <c r="AF256" s="1091"/>
      <c r="AG256" s="1169"/>
      <c r="AH256" s="1078"/>
      <c r="CD256" s="979"/>
      <c r="CE256" s="965" t="s">
        <v>486</v>
      </c>
      <c r="CF256" s="210"/>
      <c r="CG256" s="210"/>
      <c r="CH256" s="211"/>
      <c r="CI256" s="211"/>
      <c r="CJ256" s="967"/>
      <c r="CK256" s="213"/>
      <c r="CL256" s="214"/>
      <c r="CM256" s="215"/>
      <c r="CN256" s="215"/>
      <c r="CO256" s="218" t="s">
        <v>697</v>
      </c>
      <c r="CP256" s="209"/>
      <c r="CQ256" s="979"/>
      <c r="CR256" s="979"/>
    </row>
    <row r="257" spans="2:96" s="963" customFormat="1" ht="19.5" customHeight="1">
      <c r="B257" s="1150"/>
      <c r="C257" s="1151"/>
      <c r="D257" s="1152"/>
      <c r="E257" s="1153"/>
      <c r="F257" s="1153"/>
      <c r="G257" s="1153"/>
      <c r="H257" s="1153"/>
      <c r="I257" s="1153"/>
      <c r="J257" s="1153"/>
      <c r="K257" s="1153"/>
      <c r="L257" s="1153"/>
      <c r="M257" s="1153"/>
      <c r="N257" s="1153"/>
      <c r="O257" s="1153"/>
      <c r="P257" s="1152"/>
      <c r="Q257" s="1152"/>
      <c r="R257" s="1152"/>
      <c r="S257" s="1152"/>
      <c r="T257" s="1154"/>
      <c r="U257" s="1155"/>
      <c r="V257" s="1156"/>
      <c r="W257" s="1155"/>
      <c r="X257" s="1155"/>
      <c r="Y257" s="1155"/>
      <c r="Z257" s="1155"/>
      <c r="AA257" s="1152"/>
      <c r="AB257" s="1153"/>
      <c r="AC257" s="1092"/>
      <c r="AD257" s="1091"/>
      <c r="AE257" s="1091"/>
      <c r="AF257" s="1091"/>
      <c r="AG257" s="1168"/>
      <c r="AH257" s="1078"/>
      <c r="CD257" s="979"/>
      <c r="CE257" s="965" t="s">
        <v>487</v>
      </c>
      <c r="CF257" s="210"/>
      <c r="CG257" s="210"/>
      <c r="CH257" s="211"/>
      <c r="CI257" s="211"/>
      <c r="CJ257" s="967"/>
      <c r="CK257" s="213"/>
      <c r="CL257" s="214"/>
      <c r="CM257" s="215"/>
      <c r="CN257" s="215"/>
      <c r="CO257" s="218" t="s">
        <v>699</v>
      </c>
      <c r="CP257" s="209"/>
      <c r="CQ257" s="979"/>
      <c r="CR257" s="979"/>
    </row>
    <row r="258" spans="2:96" s="963" customFormat="1" ht="6" customHeight="1">
      <c r="B258" s="1150"/>
      <c r="C258" s="1151"/>
      <c r="D258" s="1152"/>
      <c r="E258" s="1153"/>
      <c r="F258" s="1153"/>
      <c r="G258" s="1153"/>
      <c r="H258" s="1153"/>
      <c r="I258" s="1153"/>
      <c r="J258" s="1153"/>
      <c r="K258" s="1153"/>
      <c r="L258" s="1153"/>
      <c r="M258" s="1153"/>
      <c r="N258" s="1153"/>
      <c r="O258" s="1153"/>
      <c r="P258" s="1152"/>
      <c r="Q258" s="1152"/>
      <c r="R258" s="1152"/>
      <c r="S258" s="1152"/>
      <c r="T258" s="1154"/>
      <c r="U258" s="1155"/>
      <c r="V258" s="1156"/>
      <c r="W258" s="1155"/>
      <c r="X258" s="1155"/>
      <c r="Y258" s="1155"/>
      <c r="Z258" s="1155"/>
      <c r="AA258" s="1152"/>
      <c r="AB258" s="1153"/>
      <c r="AC258" s="1092"/>
      <c r="AD258" s="1091"/>
      <c r="AE258" s="1091"/>
      <c r="AF258" s="1091"/>
      <c r="AG258" s="1168"/>
      <c r="AH258" s="1078"/>
      <c r="CD258" s="979"/>
      <c r="CE258" s="965" t="s">
        <v>489</v>
      </c>
      <c r="CF258" s="210"/>
      <c r="CG258" s="210"/>
      <c r="CH258" s="211"/>
      <c r="CI258" s="211"/>
      <c r="CJ258" s="967"/>
      <c r="CK258" s="213"/>
      <c r="CL258" s="214"/>
      <c r="CM258" s="215"/>
      <c r="CN258" s="215"/>
      <c r="CO258" s="218" t="s">
        <v>700</v>
      </c>
      <c r="CP258" s="209"/>
      <c r="CQ258" s="979"/>
      <c r="CR258" s="979"/>
    </row>
    <row r="259" spans="2:96" s="963" customFormat="1" ht="19.5" customHeight="1">
      <c r="B259" s="1150"/>
      <c r="C259" s="1151"/>
      <c r="D259" s="1152"/>
      <c r="E259" s="1153"/>
      <c r="F259" s="1153"/>
      <c r="G259" s="1153"/>
      <c r="H259" s="1153"/>
      <c r="I259" s="1153"/>
      <c r="J259" s="1153"/>
      <c r="K259" s="1153"/>
      <c r="L259" s="1153"/>
      <c r="M259" s="1153"/>
      <c r="N259" s="1153"/>
      <c r="O259" s="1153"/>
      <c r="P259" s="1152"/>
      <c r="Q259" s="1152"/>
      <c r="R259" s="1152"/>
      <c r="S259" s="1152"/>
      <c r="T259" s="1154"/>
      <c r="U259" s="1155"/>
      <c r="V259" s="1156"/>
      <c r="W259" s="1155"/>
      <c r="X259" s="1155"/>
      <c r="Y259" s="1155"/>
      <c r="Z259" s="1155"/>
      <c r="AA259" s="1152"/>
      <c r="AB259" s="1153"/>
      <c r="AC259" s="1092"/>
      <c r="AD259" s="1091"/>
      <c r="AE259" s="1091"/>
      <c r="AF259" s="1091"/>
      <c r="AG259" s="1168"/>
      <c r="AH259" s="1078"/>
      <c r="CD259" s="979"/>
      <c r="CE259" s="965" t="s">
        <v>491</v>
      </c>
      <c r="CF259" s="210"/>
      <c r="CG259" s="210"/>
      <c r="CH259" s="211"/>
      <c r="CI259" s="211"/>
      <c r="CJ259" s="967"/>
      <c r="CK259" s="213"/>
      <c r="CL259" s="214"/>
      <c r="CM259" s="215"/>
      <c r="CN259" s="215"/>
      <c r="CO259" s="218" t="s">
        <v>701</v>
      </c>
      <c r="CP259" s="209"/>
      <c r="CQ259" s="979"/>
      <c r="CR259" s="979"/>
    </row>
    <row r="260" spans="2:96" s="963" customFormat="1" ht="8.25" customHeight="1">
      <c r="B260" s="1150"/>
      <c r="C260" s="1151"/>
      <c r="D260" s="1152"/>
      <c r="E260" s="1153"/>
      <c r="F260" s="1153"/>
      <c r="G260" s="1153"/>
      <c r="H260" s="1153"/>
      <c r="I260" s="1153"/>
      <c r="J260" s="1153"/>
      <c r="K260" s="1153"/>
      <c r="L260" s="1153"/>
      <c r="M260" s="1153"/>
      <c r="N260" s="1153"/>
      <c r="O260" s="1153"/>
      <c r="P260" s="1152"/>
      <c r="Q260" s="1152"/>
      <c r="R260" s="1152"/>
      <c r="S260" s="1152"/>
      <c r="T260" s="1154"/>
      <c r="U260" s="1155"/>
      <c r="V260" s="1156"/>
      <c r="W260" s="1155"/>
      <c r="X260" s="1155"/>
      <c r="Y260" s="1155"/>
      <c r="Z260" s="1155"/>
      <c r="AA260" s="1152"/>
      <c r="AB260" s="1153"/>
      <c r="AC260" s="1092"/>
      <c r="AD260" s="1091"/>
      <c r="AE260" s="1091"/>
      <c r="AF260" s="1091"/>
      <c r="AG260" s="1169"/>
      <c r="AH260" s="1078"/>
      <c r="CD260" s="979"/>
      <c r="CE260" s="965" t="s">
        <v>493</v>
      </c>
      <c r="CF260" s="210"/>
      <c r="CG260" s="210"/>
      <c r="CH260" s="211"/>
      <c r="CI260" s="211"/>
      <c r="CJ260" s="967"/>
      <c r="CK260" s="213"/>
      <c r="CL260" s="214"/>
      <c r="CM260" s="215"/>
      <c r="CN260" s="215"/>
      <c r="CO260" s="218" t="s">
        <v>703</v>
      </c>
      <c r="CP260" s="209"/>
      <c r="CQ260" s="979"/>
      <c r="CR260" s="979"/>
    </row>
    <row r="261" spans="2:96" s="963" customFormat="1" ht="19.5" customHeight="1">
      <c r="B261" s="1150"/>
      <c r="C261" s="1151"/>
      <c r="D261" s="1152"/>
      <c r="E261" s="1153"/>
      <c r="F261" s="1153"/>
      <c r="G261" s="1153"/>
      <c r="H261" s="1153"/>
      <c r="I261" s="1153"/>
      <c r="J261" s="1153"/>
      <c r="K261" s="1153"/>
      <c r="L261" s="1153"/>
      <c r="M261" s="1153"/>
      <c r="N261" s="1153"/>
      <c r="O261" s="1153"/>
      <c r="P261" s="1152"/>
      <c r="Q261" s="1152"/>
      <c r="R261" s="1152"/>
      <c r="S261" s="1152"/>
      <c r="T261" s="1154"/>
      <c r="U261" s="1155"/>
      <c r="V261" s="1156"/>
      <c r="W261" s="1155"/>
      <c r="X261" s="1155"/>
      <c r="Y261" s="1155"/>
      <c r="Z261" s="1155"/>
      <c r="AA261" s="1152"/>
      <c r="AB261" s="1153"/>
      <c r="AC261" s="1092"/>
      <c r="AD261" s="1091"/>
      <c r="AE261" s="1091"/>
      <c r="AF261" s="1091"/>
      <c r="AG261" s="1170"/>
      <c r="AH261" s="1078"/>
      <c r="AI261" s="1171"/>
      <c r="AJ261" s="1171"/>
      <c r="AK261" s="1171"/>
      <c r="AL261" s="1171"/>
      <c r="AM261" s="1171"/>
      <c r="AN261" s="1171"/>
      <c r="AO261" s="1171"/>
      <c r="AP261" s="1171"/>
      <c r="AQ261" s="1171"/>
      <c r="AR261" s="1171"/>
      <c r="AS261" s="1171"/>
      <c r="AT261" s="1171"/>
      <c r="AU261" s="1171"/>
      <c r="AV261" s="1171"/>
      <c r="AW261" s="1171"/>
      <c r="AX261" s="1171"/>
      <c r="AY261" s="1171"/>
      <c r="AZ261" s="1171"/>
      <c r="BA261" s="1171"/>
      <c r="BB261" s="1171"/>
      <c r="BC261" s="1171"/>
      <c r="BD261" s="1171"/>
      <c r="BE261" s="1171"/>
      <c r="BF261" s="1171"/>
      <c r="BG261" s="1171"/>
      <c r="BH261" s="1171"/>
      <c r="BI261" s="1171"/>
      <c r="BJ261" s="1171"/>
      <c r="BK261" s="1171"/>
      <c r="BL261" s="1171"/>
      <c r="BM261" s="1171"/>
      <c r="BN261" s="1171"/>
      <c r="BO261" s="1171"/>
      <c r="BP261" s="1171"/>
      <c r="BQ261" s="1171"/>
      <c r="BR261" s="1171"/>
      <c r="BS261" s="1171"/>
      <c r="BT261" s="1171"/>
      <c r="BU261" s="1171"/>
      <c r="BV261" s="1171"/>
      <c r="BW261" s="1171"/>
      <c r="BX261" s="1171"/>
      <c r="CD261" s="979"/>
      <c r="CE261" s="965" t="s">
        <v>495</v>
      </c>
      <c r="CF261" s="210"/>
      <c r="CG261" s="210"/>
      <c r="CH261" s="211"/>
      <c r="CI261" s="211"/>
      <c r="CJ261" s="967"/>
      <c r="CK261" s="213"/>
      <c r="CL261" s="214"/>
      <c r="CM261" s="215"/>
      <c r="CN261" s="215"/>
      <c r="CO261" s="218" t="s">
        <v>704</v>
      </c>
      <c r="CP261" s="209"/>
      <c r="CQ261" s="979"/>
      <c r="CR261" s="979"/>
    </row>
    <row r="262" spans="2:96" s="963" customFormat="1" ht="19.5" customHeight="1">
      <c r="B262" s="1150"/>
      <c r="C262" s="1151"/>
      <c r="D262" s="1152"/>
      <c r="E262" s="1153"/>
      <c r="F262" s="1153"/>
      <c r="G262" s="1153"/>
      <c r="H262" s="1153"/>
      <c r="I262" s="1153"/>
      <c r="J262" s="1153"/>
      <c r="K262" s="1153"/>
      <c r="L262" s="1153"/>
      <c r="M262" s="1153"/>
      <c r="N262" s="1153"/>
      <c r="O262" s="1153"/>
      <c r="P262" s="1152"/>
      <c r="Q262" s="1152"/>
      <c r="R262" s="1152"/>
      <c r="S262" s="1152"/>
      <c r="T262" s="1154"/>
      <c r="U262" s="1155"/>
      <c r="V262" s="1156"/>
      <c r="W262" s="1155"/>
      <c r="X262" s="1155"/>
      <c r="Y262" s="1155"/>
      <c r="Z262" s="1155"/>
      <c r="AA262" s="1152"/>
      <c r="AB262" s="1153"/>
      <c r="AC262" s="1092"/>
      <c r="AD262" s="1091"/>
      <c r="AE262" s="1091"/>
      <c r="AF262" s="1091"/>
      <c r="AG262" s="1172"/>
      <c r="AH262" s="1078"/>
      <c r="AI262" s="1173"/>
      <c r="AJ262" s="1173"/>
      <c r="AK262" s="1173"/>
      <c r="AL262" s="1173"/>
      <c r="AM262" s="1173"/>
      <c r="AN262" s="1173"/>
      <c r="AO262" s="1173"/>
      <c r="AP262" s="1173"/>
      <c r="AQ262" s="1173"/>
      <c r="AR262" s="1173"/>
      <c r="AS262" s="1173"/>
      <c r="AT262" s="1173"/>
      <c r="AU262" s="1173"/>
      <c r="AV262" s="1173"/>
      <c r="AW262" s="1173"/>
      <c r="AX262" s="1173"/>
      <c r="AY262" s="1173"/>
      <c r="AZ262" s="1173"/>
      <c r="BA262" s="1173"/>
      <c r="BB262" s="1173"/>
      <c r="BC262" s="1173"/>
      <c r="BD262" s="1173"/>
      <c r="BE262" s="1173"/>
      <c r="BF262" s="1173"/>
      <c r="BG262" s="1173"/>
      <c r="BH262" s="1173"/>
      <c r="BI262" s="1173"/>
      <c r="BJ262" s="1173"/>
      <c r="BK262" s="1173"/>
      <c r="BL262" s="1173"/>
      <c r="BM262" s="1173"/>
      <c r="BN262" s="1173"/>
      <c r="BO262" s="1173"/>
      <c r="BP262" s="1173"/>
      <c r="BQ262" s="1173"/>
      <c r="BR262" s="1173"/>
      <c r="BS262" s="1173"/>
      <c r="BT262" s="1173"/>
      <c r="BU262" s="1173"/>
      <c r="BV262" s="1173"/>
      <c r="BW262" s="1173"/>
      <c r="BX262" s="1173"/>
      <c r="CD262" s="979"/>
      <c r="CE262" s="965" t="s">
        <v>497</v>
      </c>
      <c r="CF262" s="210"/>
      <c r="CG262" s="210"/>
      <c r="CH262" s="211"/>
      <c r="CI262" s="211"/>
      <c r="CJ262" s="967"/>
      <c r="CK262" s="213"/>
      <c r="CL262" s="214"/>
      <c r="CM262" s="215"/>
      <c r="CN262" s="215"/>
      <c r="CO262" s="218" t="s">
        <v>706</v>
      </c>
      <c r="CP262" s="209"/>
      <c r="CQ262" s="979"/>
      <c r="CR262" s="979"/>
    </row>
    <row r="263" spans="2:96" s="963" customFormat="1" ht="15.75">
      <c r="B263" s="1150"/>
      <c r="C263" s="1151"/>
      <c r="D263" s="1152"/>
      <c r="E263" s="1153"/>
      <c r="F263" s="1153"/>
      <c r="G263" s="1153"/>
      <c r="H263" s="1153"/>
      <c r="I263" s="1153"/>
      <c r="J263" s="1153"/>
      <c r="K263" s="1153"/>
      <c r="L263" s="1153"/>
      <c r="M263" s="1153"/>
      <c r="N263" s="1153"/>
      <c r="O263" s="1153"/>
      <c r="P263" s="1152"/>
      <c r="Q263" s="1152"/>
      <c r="R263" s="1152"/>
      <c r="S263" s="1152"/>
      <c r="T263" s="1154"/>
      <c r="U263" s="1155"/>
      <c r="V263" s="1156"/>
      <c r="W263" s="1155"/>
      <c r="X263" s="1155"/>
      <c r="Y263" s="1155"/>
      <c r="Z263" s="1155"/>
      <c r="AA263" s="1152"/>
      <c r="AB263" s="1153"/>
      <c r="AC263" s="1092"/>
      <c r="AD263" s="1091"/>
      <c r="AE263" s="1091"/>
      <c r="AF263" s="1091"/>
      <c r="AG263" s="1161"/>
      <c r="AH263" s="1078"/>
      <c r="AI263" s="1174"/>
      <c r="AJ263" s="1174"/>
      <c r="AK263" s="1174"/>
      <c r="AL263" s="1174"/>
      <c r="AM263" s="1174"/>
      <c r="AN263" s="1174"/>
      <c r="AO263" s="1174"/>
      <c r="AP263" s="1174"/>
      <c r="AQ263" s="1174"/>
      <c r="AR263" s="1174"/>
      <c r="AS263" s="1174"/>
      <c r="AT263" s="1174"/>
      <c r="AU263" s="1174"/>
      <c r="AV263" s="1174"/>
      <c r="AW263" s="1174"/>
      <c r="AX263" s="1174"/>
      <c r="AY263" s="1174"/>
      <c r="AZ263" s="954"/>
      <c r="BA263" s="954"/>
      <c r="BB263" s="954"/>
      <c r="BC263" s="954"/>
      <c r="BD263" s="954"/>
      <c r="BE263" s="954"/>
      <c r="BF263" s="954"/>
      <c r="BG263" s="954"/>
      <c r="BH263" s="954"/>
      <c r="BI263" s="954"/>
      <c r="BJ263" s="954"/>
      <c r="BK263" s="954"/>
      <c r="BL263" s="954"/>
      <c r="BM263" s="954"/>
      <c r="BN263" s="954"/>
      <c r="BO263" s="954"/>
      <c r="BP263" s="954"/>
      <c r="BQ263" s="954"/>
      <c r="BR263" s="954"/>
      <c r="BS263" s="954"/>
      <c r="BT263" s="954"/>
      <c r="BU263" s="954"/>
      <c r="BV263" s="954"/>
      <c r="BW263" s="954"/>
      <c r="BX263" s="954"/>
      <c r="CD263" s="979"/>
      <c r="CG263" s="210"/>
      <c r="CH263" s="211"/>
      <c r="CI263" s="211"/>
      <c r="CJ263" s="967"/>
      <c r="CK263" s="213"/>
      <c r="CL263" s="214"/>
      <c r="CM263" s="215"/>
      <c r="CN263" s="215"/>
      <c r="CO263" s="218" t="s">
        <v>707</v>
      </c>
      <c r="CP263" s="209"/>
      <c r="CQ263" s="979"/>
      <c r="CR263" s="979"/>
    </row>
    <row r="264" spans="2:96" s="963" customFormat="1" ht="15.75" outlineLevel="1">
      <c r="B264" s="1150"/>
      <c r="C264" s="1151"/>
      <c r="D264" s="1152"/>
      <c r="E264" s="1153"/>
      <c r="F264" s="1153"/>
      <c r="G264" s="1153"/>
      <c r="H264" s="1153"/>
      <c r="I264" s="1153"/>
      <c r="J264" s="1153"/>
      <c r="K264" s="1153"/>
      <c r="L264" s="1153"/>
      <c r="M264" s="1153"/>
      <c r="N264" s="1153"/>
      <c r="O264" s="1153"/>
      <c r="P264" s="1152"/>
      <c r="Q264" s="1152"/>
      <c r="R264" s="1152"/>
      <c r="S264" s="1152"/>
      <c r="T264" s="1154"/>
      <c r="U264" s="1155"/>
      <c r="V264" s="1156"/>
      <c r="W264" s="1155"/>
      <c r="X264" s="1155"/>
      <c r="Y264" s="1155"/>
      <c r="Z264" s="1155"/>
      <c r="AA264" s="1152"/>
      <c r="AB264" s="1153"/>
      <c r="AC264" s="1092"/>
      <c r="AD264" s="1091"/>
      <c r="AE264" s="1091"/>
      <c r="AF264" s="1091"/>
      <c r="AG264" s="1175"/>
      <c r="AH264" s="1078"/>
      <c r="AI264" s="1176"/>
      <c r="AJ264" s="1177"/>
      <c r="AK264" s="1177"/>
      <c r="AL264" s="1177"/>
      <c r="AM264" s="1177"/>
      <c r="AN264" s="1177"/>
      <c r="AO264" s="1177"/>
      <c r="AP264" s="1177"/>
      <c r="AQ264" s="1177"/>
      <c r="AR264" s="1177"/>
      <c r="AS264" s="1177"/>
      <c r="AT264" s="1177"/>
      <c r="AU264" s="1177"/>
      <c r="AV264" s="1177"/>
      <c r="AW264" s="1177"/>
      <c r="AX264" s="1177"/>
      <c r="AY264" s="1177"/>
      <c r="AZ264" s="1177"/>
      <c r="BA264" s="1177"/>
      <c r="BB264" s="1177"/>
      <c r="BC264" s="1177"/>
      <c r="BD264" s="1177"/>
      <c r="BE264" s="1177"/>
      <c r="BF264" s="1177"/>
      <c r="BG264" s="1177"/>
      <c r="BH264" s="1177"/>
      <c r="BI264" s="1177"/>
      <c r="BJ264" s="1177"/>
      <c r="BK264" s="1177"/>
      <c r="BL264" s="1177"/>
      <c r="BM264" s="1177"/>
      <c r="BN264" s="1177"/>
      <c r="BO264" s="1177"/>
      <c r="BP264" s="1177"/>
      <c r="BQ264" s="1177"/>
      <c r="BR264" s="1177"/>
      <c r="BS264" s="1177"/>
      <c r="BT264" s="1177"/>
      <c r="BU264" s="1177"/>
      <c r="BV264" s="1177"/>
      <c r="BW264" s="1177"/>
      <c r="BX264" s="1177"/>
      <c r="CD264" s="979"/>
      <c r="CG264" s="210"/>
      <c r="CH264" s="211"/>
      <c r="CI264" s="211"/>
      <c r="CJ264" s="967"/>
      <c r="CK264" s="213"/>
      <c r="CL264" s="214"/>
      <c r="CM264" s="215"/>
      <c r="CN264" s="215"/>
      <c r="CO264" s="218" t="s">
        <v>708</v>
      </c>
      <c r="CP264" s="209"/>
      <c r="CQ264" s="979"/>
      <c r="CR264" s="979"/>
    </row>
    <row r="265" spans="2:96" s="963" customFormat="1" ht="15.75" outlineLevel="1">
      <c r="B265" s="1150"/>
      <c r="C265" s="1151"/>
      <c r="D265" s="1152"/>
      <c r="E265" s="1153"/>
      <c r="F265" s="1153"/>
      <c r="G265" s="1153"/>
      <c r="H265" s="1153"/>
      <c r="I265" s="1153"/>
      <c r="J265" s="1153"/>
      <c r="K265" s="1153"/>
      <c r="L265" s="1153"/>
      <c r="M265" s="1153"/>
      <c r="N265" s="1153"/>
      <c r="O265" s="1153"/>
      <c r="P265" s="1152"/>
      <c r="Q265" s="1152"/>
      <c r="R265" s="1152"/>
      <c r="S265" s="1152"/>
      <c r="T265" s="1154"/>
      <c r="U265" s="1155"/>
      <c r="V265" s="1156"/>
      <c r="W265" s="1155"/>
      <c r="X265" s="1155"/>
      <c r="Y265" s="1155"/>
      <c r="Z265" s="1155"/>
      <c r="AA265" s="1152"/>
      <c r="AB265" s="1153"/>
      <c r="AC265" s="1092"/>
      <c r="AD265" s="1091"/>
      <c r="AE265" s="1091"/>
      <c r="AF265" s="1091"/>
      <c r="AG265" s="1178"/>
      <c r="AH265" s="1078"/>
      <c r="AI265" s="1179"/>
      <c r="AJ265" s="1179"/>
      <c r="AK265" s="1179"/>
      <c r="AL265" s="1179"/>
      <c r="AM265" s="1179"/>
      <c r="AN265" s="1179"/>
      <c r="AO265" s="1179"/>
      <c r="AP265" s="1179"/>
      <c r="AQ265" s="1179"/>
      <c r="AR265" s="1179"/>
      <c r="AS265" s="1179"/>
      <c r="AT265" s="1179"/>
      <c r="AU265" s="1179"/>
      <c r="AV265" s="1179"/>
      <c r="AW265" s="1179"/>
      <c r="AX265" s="1179"/>
      <c r="AY265" s="1179"/>
      <c r="AZ265" s="1179"/>
      <c r="BA265" s="1179"/>
      <c r="BB265" s="1179"/>
      <c r="BC265" s="1179"/>
      <c r="BD265" s="1179"/>
      <c r="BE265" s="1179"/>
      <c r="BF265" s="1179"/>
      <c r="BG265" s="1179"/>
      <c r="BH265" s="1179"/>
      <c r="BI265" s="1179"/>
      <c r="BJ265" s="1179"/>
      <c r="BK265" s="1179"/>
      <c r="BL265" s="1179"/>
      <c r="BM265" s="1179"/>
      <c r="BN265" s="1179"/>
      <c r="BO265" s="1179"/>
      <c r="BP265" s="1179"/>
      <c r="BQ265" s="1179"/>
      <c r="BR265" s="1179"/>
      <c r="BS265" s="1179"/>
      <c r="BT265" s="1179"/>
      <c r="BU265" s="1179"/>
      <c r="BV265" s="1179"/>
      <c r="BW265" s="1179"/>
      <c r="BX265" s="1179"/>
      <c r="CD265" s="979"/>
      <c r="CG265" s="210"/>
      <c r="CH265" s="211"/>
      <c r="CI265" s="211"/>
      <c r="CJ265" s="967"/>
      <c r="CK265" s="213"/>
      <c r="CL265" s="214"/>
      <c r="CM265" s="215"/>
      <c r="CN265" s="215"/>
      <c r="CO265" s="218" t="s">
        <v>710</v>
      </c>
      <c r="CP265" s="209"/>
      <c r="CQ265" s="979"/>
      <c r="CR265" s="979"/>
    </row>
    <row r="266" spans="2:96" s="963" customFormat="1" ht="15.75" outlineLevel="1">
      <c r="B266" s="1150"/>
      <c r="C266" s="1151"/>
      <c r="D266" s="1152"/>
      <c r="E266" s="1153"/>
      <c r="F266" s="1153"/>
      <c r="G266" s="1153"/>
      <c r="H266" s="1153"/>
      <c r="I266" s="1153"/>
      <c r="J266" s="1153"/>
      <c r="K266" s="1153"/>
      <c r="L266" s="1153"/>
      <c r="M266" s="1153"/>
      <c r="N266" s="1153"/>
      <c r="O266" s="1153"/>
      <c r="P266" s="1152"/>
      <c r="Q266" s="1152"/>
      <c r="R266" s="1152"/>
      <c r="S266" s="1152"/>
      <c r="T266" s="1154"/>
      <c r="U266" s="1155"/>
      <c r="V266" s="1156"/>
      <c r="W266" s="1155"/>
      <c r="X266" s="1155"/>
      <c r="Y266" s="1155"/>
      <c r="Z266" s="1155"/>
      <c r="AA266" s="1152"/>
      <c r="AB266" s="1153"/>
      <c r="AC266" s="1092"/>
      <c r="AD266" s="1091"/>
      <c r="AE266" s="1091"/>
      <c r="AF266" s="1091"/>
      <c r="AG266" s="1180"/>
      <c r="AH266" s="1078"/>
      <c r="AI266" s="1181"/>
      <c r="AJ266" s="1181"/>
      <c r="AK266" s="1181"/>
      <c r="AL266" s="1181"/>
      <c r="AM266" s="1181"/>
      <c r="AN266" s="1181"/>
      <c r="AO266" s="1181"/>
      <c r="AP266" s="1181"/>
      <c r="AQ266" s="1181"/>
      <c r="AR266" s="1181"/>
      <c r="AS266" s="1181"/>
      <c r="AT266" s="1181"/>
      <c r="AU266" s="1181"/>
      <c r="AV266" s="1181"/>
      <c r="AW266" s="1181"/>
      <c r="AX266" s="1181"/>
      <c r="AY266" s="1181"/>
      <c r="AZ266" s="1181"/>
      <c r="BA266" s="1181"/>
      <c r="BB266" s="1181"/>
      <c r="BC266" s="1181"/>
      <c r="BD266" s="1181"/>
      <c r="BE266" s="1181"/>
      <c r="BF266" s="1181"/>
      <c r="BG266" s="1181"/>
      <c r="BH266" s="1181"/>
      <c r="BI266" s="1181"/>
      <c r="BJ266" s="1181"/>
      <c r="BK266" s="1181"/>
      <c r="BL266" s="1181"/>
      <c r="BM266" s="1181"/>
      <c r="BN266" s="1181"/>
      <c r="BO266" s="1181"/>
      <c r="BP266" s="1181"/>
      <c r="BQ266" s="1181"/>
      <c r="BR266" s="1181"/>
      <c r="BS266" s="1181"/>
      <c r="BT266" s="1181"/>
      <c r="BU266" s="1181"/>
      <c r="BV266" s="1181"/>
      <c r="BW266" s="1181"/>
      <c r="BX266" s="1181"/>
      <c r="CD266" s="979"/>
      <c r="CG266" s="210"/>
      <c r="CH266" s="211"/>
      <c r="CI266" s="211"/>
      <c r="CJ266" s="967"/>
      <c r="CK266" s="213"/>
      <c r="CL266" s="214"/>
      <c r="CM266" s="215"/>
      <c r="CN266" s="215"/>
      <c r="CO266" s="218" t="s">
        <v>711</v>
      </c>
      <c r="CP266" s="209"/>
      <c r="CQ266" s="979"/>
      <c r="CR266" s="979"/>
    </row>
    <row r="267" spans="2:96" s="963" customFormat="1">
      <c r="B267" s="1150"/>
      <c r="C267" s="1151"/>
      <c r="D267" s="1152"/>
      <c r="E267" s="1153"/>
      <c r="F267" s="1153"/>
      <c r="G267" s="1153"/>
      <c r="H267" s="1153"/>
      <c r="I267" s="1153"/>
      <c r="J267" s="1153"/>
      <c r="K267" s="1153"/>
      <c r="L267" s="1153"/>
      <c r="M267" s="1153"/>
      <c r="N267" s="1153"/>
      <c r="O267" s="1153"/>
      <c r="P267" s="1152"/>
      <c r="Q267" s="1152"/>
      <c r="R267" s="1152"/>
      <c r="S267" s="1152"/>
      <c r="T267" s="1154"/>
      <c r="U267" s="1155"/>
      <c r="V267" s="1156"/>
      <c r="W267" s="1155"/>
      <c r="X267" s="1155"/>
      <c r="Y267" s="1155"/>
      <c r="Z267" s="1155"/>
      <c r="AA267" s="1152"/>
      <c r="AB267" s="1153"/>
      <c r="AC267" s="1092"/>
      <c r="AD267" s="1091"/>
      <c r="AE267" s="1091"/>
      <c r="AF267" s="1091"/>
      <c r="AH267" s="1078"/>
      <c r="CD267" s="979"/>
      <c r="CE267" s="965"/>
      <c r="CF267" s="210"/>
      <c r="CG267" s="210"/>
      <c r="CH267" s="211"/>
      <c r="CI267" s="211"/>
      <c r="CJ267" s="967"/>
      <c r="CK267" s="213"/>
      <c r="CL267" s="214"/>
      <c r="CM267" s="215"/>
      <c r="CN267" s="215"/>
      <c r="CO267" s="218" t="s">
        <v>712</v>
      </c>
      <c r="CP267" s="209"/>
      <c r="CQ267" s="979"/>
      <c r="CR267" s="979"/>
    </row>
    <row r="268" spans="2:96" s="963" customFormat="1">
      <c r="B268" s="1150"/>
      <c r="C268" s="1151"/>
      <c r="D268" s="1152"/>
      <c r="E268" s="1153"/>
      <c r="F268" s="1153"/>
      <c r="G268" s="1153"/>
      <c r="H268" s="1153"/>
      <c r="I268" s="1153"/>
      <c r="J268" s="1153"/>
      <c r="K268" s="1153"/>
      <c r="L268" s="1153"/>
      <c r="M268" s="1153"/>
      <c r="N268" s="1153"/>
      <c r="O268" s="1153"/>
      <c r="P268" s="1152"/>
      <c r="Q268" s="1152"/>
      <c r="R268" s="1152"/>
      <c r="S268" s="1152"/>
      <c r="T268" s="1154"/>
      <c r="U268" s="1155"/>
      <c r="V268" s="1156"/>
      <c r="W268" s="1155"/>
      <c r="X268" s="1155"/>
      <c r="Y268" s="1155"/>
      <c r="Z268" s="1155"/>
      <c r="AA268" s="1152"/>
      <c r="AB268" s="1153"/>
      <c r="AC268" s="1092"/>
      <c r="AD268" s="1091"/>
      <c r="AE268" s="1091"/>
      <c r="AF268" s="1091"/>
      <c r="AH268" s="1078"/>
      <c r="CD268" s="979"/>
      <c r="CE268" s="965"/>
      <c r="CF268" s="210"/>
      <c r="CG268" s="210"/>
      <c r="CH268" s="211"/>
      <c r="CI268" s="211"/>
      <c r="CJ268" s="967"/>
      <c r="CK268" s="213"/>
      <c r="CL268" s="214"/>
      <c r="CM268" s="215"/>
      <c r="CN268" s="215"/>
      <c r="CO268" s="218" t="s">
        <v>713</v>
      </c>
      <c r="CP268" s="209"/>
      <c r="CQ268" s="979"/>
      <c r="CR268" s="979"/>
    </row>
    <row r="269" spans="2:96" s="963" customFormat="1">
      <c r="B269" s="1150"/>
      <c r="C269" s="1151"/>
      <c r="D269" s="1152"/>
      <c r="E269" s="1153"/>
      <c r="F269" s="1153"/>
      <c r="G269" s="1153"/>
      <c r="H269" s="1153"/>
      <c r="I269" s="1153"/>
      <c r="J269" s="1153"/>
      <c r="K269" s="1153"/>
      <c r="L269" s="1153"/>
      <c r="M269" s="1153"/>
      <c r="N269" s="1153"/>
      <c r="O269" s="1153"/>
      <c r="P269" s="1152"/>
      <c r="Q269" s="1152"/>
      <c r="R269" s="1152"/>
      <c r="S269" s="1152"/>
      <c r="T269" s="1154"/>
      <c r="U269" s="1155"/>
      <c r="V269" s="1156"/>
      <c r="W269" s="1155"/>
      <c r="X269" s="1155"/>
      <c r="Y269" s="1155"/>
      <c r="Z269" s="1155"/>
      <c r="AA269" s="1152"/>
      <c r="AB269" s="1153"/>
      <c r="AC269" s="1092"/>
      <c r="AD269" s="1091"/>
      <c r="AE269" s="1091"/>
      <c r="AF269" s="1091"/>
      <c r="AH269" s="1078"/>
      <c r="CD269" s="979"/>
      <c r="CE269" s="965"/>
      <c r="CF269" s="210"/>
      <c r="CG269" s="210"/>
      <c r="CH269" s="211"/>
      <c r="CI269" s="211"/>
      <c r="CJ269" s="967"/>
      <c r="CK269" s="213"/>
      <c r="CL269" s="214"/>
      <c r="CM269" s="215"/>
      <c r="CN269" s="215"/>
      <c r="CO269" s="218" t="s">
        <v>714</v>
      </c>
      <c r="CP269" s="209"/>
      <c r="CQ269" s="979"/>
      <c r="CR269" s="979"/>
    </row>
    <row r="270" spans="2:96" s="963" customFormat="1" ht="15.75" customHeight="1">
      <c r="B270" s="1150"/>
      <c r="C270" s="1151"/>
      <c r="D270" s="1152"/>
      <c r="E270" s="1153"/>
      <c r="F270" s="1153"/>
      <c r="G270" s="1153"/>
      <c r="H270" s="1153"/>
      <c r="I270" s="1153"/>
      <c r="J270" s="1153"/>
      <c r="K270" s="1153"/>
      <c r="L270" s="1153"/>
      <c r="M270" s="1153"/>
      <c r="N270" s="1153"/>
      <c r="O270" s="1153"/>
      <c r="P270" s="1152"/>
      <c r="Q270" s="1152"/>
      <c r="R270" s="1152"/>
      <c r="S270" s="1152"/>
      <c r="T270" s="1154"/>
      <c r="U270" s="1155"/>
      <c r="V270" s="1156"/>
      <c r="W270" s="1155"/>
      <c r="X270" s="1155"/>
      <c r="Y270" s="1155"/>
      <c r="Z270" s="1155"/>
      <c r="AA270" s="1152"/>
      <c r="AB270" s="1153"/>
      <c r="AC270" s="1092"/>
      <c r="AD270" s="1091"/>
      <c r="AE270" s="1091"/>
      <c r="AF270" s="1091"/>
      <c r="AH270" s="1078"/>
      <c r="CD270" s="979"/>
      <c r="CE270" s="965"/>
      <c r="CF270" s="210"/>
      <c r="CG270" s="210"/>
      <c r="CH270" s="211"/>
      <c r="CI270" s="211"/>
      <c r="CJ270" s="967"/>
      <c r="CK270" s="213"/>
      <c r="CL270" s="214"/>
      <c r="CM270" s="215"/>
      <c r="CN270" s="215"/>
      <c r="CO270" s="218" t="s">
        <v>715</v>
      </c>
      <c r="CP270" s="209"/>
      <c r="CQ270" s="979"/>
      <c r="CR270" s="979"/>
    </row>
    <row r="271" spans="2:96" s="963" customFormat="1">
      <c r="B271" s="1150"/>
      <c r="C271" s="1151"/>
      <c r="D271" s="1152"/>
      <c r="E271" s="1153"/>
      <c r="F271" s="1153"/>
      <c r="G271" s="1153"/>
      <c r="H271" s="1153"/>
      <c r="I271" s="1153"/>
      <c r="J271" s="1153"/>
      <c r="K271" s="1153"/>
      <c r="L271" s="1153"/>
      <c r="M271" s="1153"/>
      <c r="N271" s="1153"/>
      <c r="O271" s="1153"/>
      <c r="P271" s="1152"/>
      <c r="Q271" s="1152"/>
      <c r="R271" s="1152"/>
      <c r="S271" s="1152"/>
      <c r="T271" s="1154"/>
      <c r="U271" s="1155"/>
      <c r="V271" s="1156"/>
      <c r="W271" s="1155"/>
      <c r="X271" s="1155"/>
      <c r="Y271" s="1155"/>
      <c r="Z271" s="1155"/>
      <c r="AA271" s="1152"/>
      <c r="AB271" s="1153"/>
      <c r="AC271" s="1092"/>
      <c r="AD271" s="1091"/>
      <c r="AE271" s="1091"/>
      <c r="AF271" s="1091"/>
      <c r="AH271" s="1078"/>
      <c r="CD271" s="979"/>
      <c r="CE271" s="965"/>
      <c r="CF271" s="210"/>
      <c r="CG271" s="210"/>
      <c r="CH271" s="211"/>
      <c r="CI271" s="211"/>
      <c r="CJ271" s="967"/>
      <c r="CK271" s="213"/>
      <c r="CL271" s="214"/>
      <c r="CM271" s="215"/>
      <c r="CN271" s="215"/>
      <c r="CO271" s="218" t="s">
        <v>718</v>
      </c>
      <c r="CP271" s="209"/>
      <c r="CQ271" s="979"/>
      <c r="CR271" s="979"/>
    </row>
    <row r="272" spans="2:96" s="963" customFormat="1">
      <c r="B272" s="1150"/>
      <c r="C272" s="1151"/>
      <c r="D272" s="1152"/>
      <c r="E272" s="1153"/>
      <c r="F272" s="1153"/>
      <c r="G272" s="1153"/>
      <c r="H272" s="1153"/>
      <c r="I272" s="1153"/>
      <c r="J272" s="1153"/>
      <c r="K272" s="1153"/>
      <c r="L272" s="1153"/>
      <c r="M272" s="1153"/>
      <c r="N272" s="1153"/>
      <c r="O272" s="1153"/>
      <c r="P272" s="1152"/>
      <c r="Q272" s="1152"/>
      <c r="R272" s="1152"/>
      <c r="S272" s="1152"/>
      <c r="T272" s="1154"/>
      <c r="U272" s="1155"/>
      <c r="V272" s="1156"/>
      <c r="W272" s="1155"/>
      <c r="X272" s="1155"/>
      <c r="Y272" s="1155"/>
      <c r="Z272" s="1155"/>
      <c r="AA272" s="1152"/>
      <c r="AB272" s="1153"/>
      <c r="AC272" s="1092"/>
      <c r="AD272" s="1091"/>
      <c r="AE272" s="1091"/>
      <c r="AF272" s="1091"/>
      <c r="AH272" s="1078"/>
      <c r="CD272" s="979"/>
      <c r="CE272" s="210"/>
      <c r="CF272" s="210"/>
      <c r="CG272" s="210"/>
      <c r="CH272" s="211"/>
      <c r="CI272" s="211"/>
      <c r="CJ272" s="967"/>
      <c r="CK272" s="213"/>
      <c r="CL272" s="214"/>
      <c r="CM272" s="215"/>
      <c r="CN272" s="215"/>
      <c r="CO272" s="218" t="s">
        <v>720</v>
      </c>
      <c r="CP272" s="209"/>
      <c r="CQ272" s="979"/>
      <c r="CR272" s="979"/>
    </row>
    <row r="273" spans="1:96" s="963" customFormat="1">
      <c r="B273" s="1150"/>
      <c r="C273" s="1151"/>
      <c r="D273" s="1152"/>
      <c r="E273" s="1153"/>
      <c r="F273" s="1153"/>
      <c r="G273" s="1153"/>
      <c r="H273" s="1153"/>
      <c r="I273" s="1153"/>
      <c r="J273" s="1153"/>
      <c r="K273" s="1153"/>
      <c r="L273" s="1153"/>
      <c r="M273" s="1153"/>
      <c r="N273" s="1153"/>
      <c r="O273" s="1153"/>
      <c r="P273" s="1152"/>
      <c r="Q273" s="1152"/>
      <c r="R273" s="1152"/>
      <c r="S273" s="1152"/>
      <c r="T273" s="1154"/>
      <c r="U273" s="1155"/>
      <c r="V273" s="1156"/>
      <c r="W273" s="1155"/>
      <c r="X273" s="1155"/>
      <c r="Y273" s="1155"/>
      <c r="Z273" s="1155"/>
      <c r="AA273" s="1152"/>
      <c r="AB273" s="1153"/>
      <c r="AC273" s="1092"/>
      <c r="AD273" s="1091"/>
      <c r="AE273" s="1091"/>
      <c r="AF273" s="1091"/>
      <c r="AH273" s="1078"/>
      <c r="CD273" s="979"/>
      <c r="CE273" s="210"/>
      <c r="CF273" s="210"/>
      <c r="CG273" s="210"/>
      <c r="CH273" s="211"/>
      <c r="CI273" s="211"/>
      <c r="CJ273" s="967"/>
      <c r="CK273" s="213"/>
      <c r="CL273" s="214"/>
      <c r="CM273" s="215"/>
      <c r="CN273" s="215"/>
      <c r="CO273" s="218" t="s">
        <v>721</v>
      </c>
      <c r="CP273" s="209"/>
      <c r="CQ273" s="979"/>
      <c r="CR273" s="979"/>
    </row>
    <row r="274" spans="1:96" s="963" customFormat="1">
      <c r="B274" s="1150"/>
      <c r="C274" s="1151"/>
      <c r="D274" s="1152"/>
      <c r="E274" s="1153"/>
      <c r="F274" s="1153"/>
      <c r="G274" s="1153"/>
      <c r="H274" s="1153"/>
      <c r="I274" s="1153"/>
      <c r="J274" s="1153"/>
      <c r="K274" s="1153"/>
      <c r="L274" s="1153"/>
      <c r="M274" s="1153"/>
      <c r="N274" s="1153"/>
      <c r="O274" s="1153"/>
      <c r="P274" s="1152"/>
      <c r="Q274" s="1152"/>
      <c r="R274" s="1152"/>
      <c r="S274" s="1152"/>
      <c r="T274" s="1154"/>
      <c r="U274" s="1155"/>
      <c r="V274" s="1156"/>
      <c r="W274" s="1155"/>
      <c r="X274" s="1155"/>
      <c r="Y274" s="1155"/>
      <c r="Z274" s="1155"/>
      <c r="AA274" s="1152"/>
      <c r="AB274" s="1153"/>
      <c r="AC274" s="1092"/>
      <c r="AD274" s="1091"/>
      <c r="AE274" s="1091"/>
      <c r="AF274" s="1091"/>
      <c r="AG274" s="1182"/>
      <c r="AH274" s="1078"/>
      <c r="AI274" s="1182"/>
      <c r="AJ274" s="1182"/>
      <c r="AK274" s="1182"/>
      <c r="AL274" s="1182"/>
      <c r="AM274" s="1182"/>
      <c r="AN274" s="1182"/>
      <c r="AO274" s="1182"/>
      <c r="AP274" s="1182"/>
      <c r="AQ274" s="1182"/>
      <c r="AR274" s="1182"/>
      <c r="AS274" s="1182"/>
      <c r="AT274" s="1182"/>
      <c r="AU274" s="1182"/>
      <c r="AV274" s="1182"/>
      <c r="AW274" s="1182"/>
      <c r="AX274" s="1182"/>
      <c r="AY274" s="1182"/>
      <c r="CD274" s="979"/>
      <c r="CE274" s="210"/>
      <c r="CF274" s="210"/>
      <c r="CG274" s="210"/>
      <c r="CH274" s="211"/>
      <c r="CI274" s="211"/>
      <c r="CJ274" s="967"/>
      <c r="CK274" s="213"/>
      <c r="CL274" s="214"/>
      <c r="CM274" s="215"/>
      <c r="CN274" s="215"/>
      <c r="CO274" s="218" t="s">
        <v>722</v>
      </c>
      <c r="CP274" s="209"/>
      <c r="CQ274" s="979"/>
      <c r="CR274" s="979"/>
    </row>
    <row r="275" spans="1:96" s="963" customFormat="1">
      <c r="B275" s="1150"/>
      <c r="C275" s="1151"/>
      <c r="D275" s="1152"/>
      <c r="E275" s="1153"/>
      <c r="F275" s="1153"/>
      <c r="G275" s="1153"/>
      <c r="H275" s="1153"/>
      <c r="I275" s="1153"/>
      <c r="J275" s="1153"/>
      <c r="K275" s="1153"/>
      <c r="L275" s="1153"/>
      <c r="M275" s="1153"/>
      <c r="N275" s="1153"/>
      <c r="O275" s="1153"/>
      <c r="P275" s="1152"/>
      <c r="Q275" s="1152"/>
      <c r="R275" s="1152"/>
      <c r="S275" s="1152"/>
      <c r="T275" s="1154"/>
      <c r="U275" s="1155"/>
      <c r="V275" s="1156"/>
      <c r="W275" s="1155"/>
      <c r="X275" s="1155"/>
      <c r="Y275" s="1155"/>
      <c r="Z275" s="1155"/>
      <c r="AA275" s="1152"/>
      <c r="AB275" s="1153"/>
      <c r="AC275" s="1092"/>
      <c r="AD275" s="1091"/>
      <c r="AE275" s="1091"/>
      <c r="AF275" s="1091"/>
      <c r="AG275" s="1183"/>
      <c r="AH275" s="1078"/>
      <c r="AI275" s="1183"/>
      <c r="AJ275" s="1183"/>
      <c r="AK275" s="1183"/>
      <c r="AL275" s="1183"/>
      <c r="AM275" s="1183"/>
      <c r="AN275" s="1183"/>
      <c r="AO275" s="1183"/>
      <c r="AP275" s="1183"/>
      <c r="AQ275" s="1183"/>
      <c r="AR275" s="1183"/>
      <c r="AS275" s="1183"/>
      <c r="AT275" s="1183"/>
      <c r="AU275" s="1183"/>
      <c r="AV275" s="1183"/>
      <c r="AW275" s="1183"/>
      <c r="AX275" s="1183"/>
      <c r="AY275" s="1183"/>
      <c r="CD275" s="979"/>
      <c r="CG275" s="210"/>
      <c r="CH275" s="211"/>
      <c r="CI275" s="211"/>
      <c r="CJ275" s="967"/>
      <c r="CK275" s="213"/>
      <c r="CL275" s="214"/>
      <c r="CM275" s="215"/>
      <c r="CN275" s="215"/>
      <c r="CO275" s="218" t="s">
        <v>724</v>
      </c>
      <c r="CP275" s="209"/>
      <c r="CQ275" s="979"/>
      <c r="CR275" s="979"/>
    </row>
    <row r="276" spans="1:96" s="963" customFormat="1">
      <c r="B276" s="1150"/>
      <c r="C276" s="1151"/>
      <c r="D276" s="1152"/>
      <c r="E276" s="1153"/>
      <c r="F276" s="1153"/>
      <c r="G276" s="1153"/>
      <c r="H276" s="1153"/>
      <c r="I276" s="1153"/>
      <c r="J276" s="1153"/>
      <c r="K276" s="1153"/>
      <c r="L276" s="1153"/>
      <c r="M276" s="1153"/>
      <c r="N276" s="1153"/>
      <c r="O276" s="1153"/>
      <c r="P276" s="1152"/>
      <c r="Q276" s="1152"/>
      <c r="R276" s="1152"/>
      <c r="S276" s="1152"/>
      <c r="T276" s="1154"/>
      <c r="U276" s="1155"/>
      <c r="V276" s="1156"/>
      <c r="W276" s="1155"/>
      <c r="X276" s="1155"/>
      <c r="Y276" s="1155"/>
      <c r="Z276" s="1155"/>
      <c r="AA276" s="1152"/>
      <c r="AB276" s="1153"/>
      <c r="AC276" s="1092"/>
      <c r="AD276" s="1091"/>
      <c r="AE276" s="1091"/>
      <c r="AF276" s="1091"/>
      <c r="AG276" s="1182"/>
      <c r="AH276" s="1078"/>
      <c r="AI276" s="1182"/>
      <c r="AJ276" s="1182"/>
      <c r="AK276" s="1182"/>
      <c r="AL276" s="1182"/>
      <c r="AM276" s="1182"/>
      <c r="AN276" s="1182"/>
      <c r="AO276" s="1182"/>
      <c r="AP276" s="1182"/>
      <c r="AQ276" s="1182"/>
      <c r="AR276" s="1182"/>
      <c r="AS276" s="1182"/>
      <c r="AT276" s="1182"/>
      <c r="AU276" s="1182"/>
      <c r="AV276" s="1182"/>
      <c r="AW276" s="1182"/>
      <c r="AX276" s="1182"/>
      <c r="AY276" s="1182"/>
      <c r="CD276" s="979"/>
      <c r="CG276" s="210"/>
      <c r="CH276" s="211"/>
      <c r="CI276" s="211"/>
      <c r="CJ276" s="967"/>
      <c r="CK276" s="213"/>
      <c r="CL276" s="214"/>
      <c r="CM276" s="215"/>
      <c r="CN276" s="215"/>
      <c r="CO276" s="218" t="s">
        <v>726</v>
      </c>
      <c r="CP276" s="209"/>
      <c r="CQ276" s="979"/>
      <c r="CR276" s="979"/>
    </row>
    <row r="277" spans="1:96" s="963" customFormat="1">
      <c r="B277" s="1150"/>
      <c r="C277" s="1151"/>
      <c r="D277" s="1152"/>
      <c r="E277" s="1153"/>
      <c r="F277" s="1153"/>
      <c r="G277" s="1153"/>
      <c r="H277" s="1153"/>
      <c r="I277" s="1153"/>
      <c r="J277" s="1153"/>
      <c r="K277" s="1153"/>
      <c r="L277" s="1153"/>
      <c r="M277" s="1153"/>
      <c r="N277" s="1153"/>
      <c r="O277" s="1153"/>
      <c r="P277" s="1152"/>
      <c r="Q277" s="1152"/>
      <c r="R277" s="1152"/>
      <c r="S277" s="1152"/>
      <c r="T277" s="1154"/>
      <c r="U277" s="1155"/>
      <c r="V277" s="1156"/>
      <c r="W277" s="1155"/>
      <c r="X277" s="1155"/>
      <c r="Y277" s="1155"/>
      <c r="Z277" s="1155"/>
      <c r="AA277" s="1152"/>
      <c r="AB277" s="1153"/>
      <c r="AC277" s="1092"/>
      <c r="AD277" s="1091"/>
      <c r="AE277" s="1091"/>
      <c r="AF277" s="1091"/>
      <c r="AH277" s="1078"/>
      <c r="AI277" s="1182"/>
      <c r="AJ277" s="1182"/>
      <c r="AK277" s="1182"/>
      <c r="AL277" s="1182"/>
      <c r="AM277" s="1182"/>
      <c r="AN277" s="1182"/>
      <c r="AO277" s="1182"/>
      <c r="AP277" s="1182"/>
      <c r="AQ277" s="1182"/>
      <c r="AR277" s="1182"/>
      <c r="AS277" s="1182"/>
      <c r="AT277" s="1182"/>
      <c r="AU277" s="1182"/>
      <c r="AV277" s="1182"/>
      <c r="AW277" s="1182"/>
      <c r="AX277" s="1182"/>
      <c r="AY277" s="1182"/>
      <c r="CD277" s="979"/>
      <c r="CG277" s="210"/>
      <c r="CH277" s="211"/>
      <c r="CI277" s="211"/>
      <c r="CJ277" s="967"/>
      <c r="CK277" s="213"/>
      <c r="CL277" s="214"/>
      <c r="CM277" s="215"/>
      <c r="CN277" s="215"/>
      <c r="CO277" s="218" t="s">
        <v>727</v>
      </c>
      <c r="CP277" s="209"/>
      <c r="CQ277" s="979"/>
      <c r="CR277" s="979"/>
    </row>
    <row r="278" spans="1:96" s="963" customFormat="1">
      <c r="B278" s="1150"/>
      <c r="C278" s="1151"/>
      <c r="D278" s="1152"/>
      <c r="E278" s="1153"/>
      <c r="F278" s="1153"/>
      <c r="G278" s="1153"/>
      <c r="H278" s="1153"/>
      <c r="I278" s="1153"/>
      <c r="J278" s="1153"/>
      <c r="K278" s="1153"/>
      <c r="L278" s="1153"/>
      <c r="M278" s="1153"/>
      <c r="N278" s="1153"/>
      <c r="O278" s="1153"/>
      <c r="P278" s="1152"/>
      <c r="Q278" s="1152"/>
      <c r="R278" s="1152"/>
      <c r="S278" s="1152"/>
      <c r="T278" s="1154"/>
      <c r="U278" s="1155"/>
      <c r="V278" s="1156"/>
      <c r="W278" s="1155"/>
      <c r="X278" s="1155"/>
      <c r="Y278" s="1155"/>
      <c r="Z278" s="1155"/>
      <c r="AA278" s="1152"/>
      <c r="AB278" s="1153"/>
      <c r="AC278" s="1092"/>
      <c r="AD278" s="1091"/>
      <c r="AE278" s="1091"/>
      <c r="AF278" s="1091"/>
      <c r="AH278" s="1078"/>
      <c r="AI278" s="1125"/>
      <c r="AJ278" s="1125"/>
      <c r="AK278" s="1125"/>
      <c r="AL278" s="1125"/>
      <c r="AM278" s="1125"/>
      <c r="AN278" s="1125"/>
      <c r="AO278" s="1125"/>
      <c r="AP278" s="1125"/>
      <c r="AQ278" s="1125"/>
      <c r="AR278" s="1125"/>
      <c r="AS278" s="1125"/>
      <c r="AT278" s="1125"/>
      <c r="AU278" s="1125"/>
      <c r="AV278" s="1125"/>
      <c r="AW278" s="1125"/>
      <c r="AX278" s="1125"/>
      <c r="AY278" s="1125"/>
      <c r="CD278" s="979"/>
      <c r="CG278" s="210"/>
      <c r="CH278" s="211"/>
      <c r="CI278" s="211"/>
      <c r="CJ278" s="967"/>
      <c r="CK278" s="213"/>
      <c r="CL278" s="214"/>
      <c r="CM278" s="215"/>
      <c r="CN278" s="215"/>
      <c r="CO278" s="218" t="s">
        <v>728</v>
      </c>
      <c r="CP278" s="209"/>
      <c r="CQ278" s="979"/>
      <c r="CR278" s="979"/>
    </row>
    <row r="279" spans="1:96" s="963" customFormat="1">
      <c r="B279" s="1150"/>
      <c r="C279" s="1151"/>
      <c r="D279" s="1152"/>
      <c r="E279" s="1153"/>
      <c r="F279" s="1153"/>
      <c r="G279" s="1153"/>
      <c r="H279" s="1153"/>
      <c r="I279" s="1153"/>
      <c r="J279" s="1153"/>
      <c r="K279" s="1153"/>
      <c r="L279" s="1153"/>
      <c r="M279" s="1153"/>
      <c r="N279" s="1153"/>
      <c r="O279" s="1153"/>
      <c r="P279" s="1152"/>
      <c r="Q279" s="1152"/>
      <c r="R279" s="1152"/>
      <c r="S279" s="1152"/>
      <c r="T279" s="1154"/>
      <c r="U279" s="1155"/>
      <c r="V279" s="1156"/>
      <c r="W279" s="1155"/>
      <c r="X279" s="1155"/>
      <c r="Y279" s="1155"/>
      <c r="Z279" s="1155"/>
      <c r="AA279" s="1152"/>
      <c r="AB279" s="1153"/>
      <c r="AC279" s="1092"/>
      <c r="AD279" s="1091"/>
      <c r="AE279" s="1091"/>
      <c r="AF279" s="1091"/>
      <c r="AH279" s="1078"/>
      <c r="AI279" s="1182"/>
      <c r="AJ279" s="1182"/>
      <c r="AK279" s="1182"/>
      <c r="AL279" s="1182"/>
      <c r="AM279" s="1182"/>
      <c r="AN279" s="1182"/>
      <c r="AO279" s="1182"/>
      <c r="AP279" s="1182"/>
      <c r="AQ279" s="1182"/>
      <c r="AR279" s="1182"/>
      <c r="AS279" s="1182"/>
      <c r="AT279" s="1182"/>
      <c r="AU279" s="1182"/>
      <c r="AV279" s="1182"/>
      <c r="AW279" s="1182"/>
      <c r="AX279" s="1182"/>
      <c r="AY279" s="1182"/>
      <c r="CD279" s="979"/>
      <c r="CG279" s="210"/>
      <c r="CH279" s="211"/>
      <c r="CI279" s="211"/>
      <c r="CJ279" s="967"/>
      <c r="CK279" s="213"/>
      <c r="CL279" s="214"/>
      <c r="CM279" s="215"/>
      <c r="CN279" s="215"/>
      <c r="CO279" s="218" t="s">
        <v>729</v>
      </c>
      <c r="CP279" s="209"/>
      <c r="CQ279" s="979"/>
      <c r="CR279" s="979"/>
    </row>
    <row r="280" spans="1:96">
      <c r="A280" s="889"/>
      <c r="B280" s="1150"/>
      <c r="C280" s="1151"/>
      <c r="D280" s="1155"/>
      <c r="E280" s="1153"/>
      <c r="F280" s="1153"/>
      <c r="G280" s="1153"/>
      <c r="H280" s="1153"/>
      <c r="I280" s="1153"/>
      <c r="J280" s="1153"/>
      <c r="K280" s="1153"/>
      <c r="L280" s="1153"/>
      <c r="M280" s="1153"/>
      <c r="N280" s="1153"/>
      <c r="O280" s="1153"/>
      <c r="P280" s="1155"/>
      <c r="Q280" s="1155"/>
      <c r="R280" s="1155"/>
      <c r="S280" s="1155"/>
      <c r="T280" s="1154"/>
      <c r="U280" s="1152"/>
      <c r="V280" s="1184"/>
      <c r="W280" s="1152"/>
      <c r="X280" s="1152"/>
      <c r="Y280" s="1091"/>
      <c r="Z280" s="1155"/>
      <c r="AA280" s="1155"/>
      <c r="AB280" s="1153"/>
      <c r="AC280" s="1092"/>
      <c r="AD280" s="1091"/>
      <c r="AE280" s="1091"/>
      <c r="AF280" s="1091"/>
      <c r="AH280" s="1078"/>
      <c r="CD280" s="979"/>
      <c r="CG280" s="210"/>
      <c r="CH280" s="211"/>
      <c r="CI280" s="211"/>
      <c r="CJ280" s="967"/>
      <c r="CK280" s="213"/>
      <c r="CL280" s="214"/>
      <c r="CM280" s="215"/>
      <c r="CN280" s="215"/>
      <c r="CO280" s="218" t="s">
        <v>731</v>
      </c>
      <c r="CP280" s="209"/>
      <c r="CQ280" s="979"/>
      <c r="CR280" s="979"/>
    </row>
    <row r="281" spans="1:96">
      <c r="A281" s="889"/>
      <c r="B281" s="1150"/>
      <c r="C281" s="1151"/>
      <c r="D281" s="1155"/>
      <c r="E281" s="1153"/>
      <c r="F281" s="1153"/>
      <c r="G281" s="1153"/>
      <c r="H281" s="1153"/>
      <c r="I281" s="1153"/>
      <c r="J281" s="1153"/>
      <c r="K281" s="1153"/>
      <c r="L281" s="1153"/>
      <c r="M281" s="1153"/>
      <c r="N281" s="1153"/>
      <c r="O281" s="1153"/>
      <c r="P281" s="1155"/>
      <c r="Q281" s="1155"/>
      <c r="R281" s="1155"/>
      <c r="S281" s="1155"/>
      <c r="T281" s="1155"/>
      <c r="U281" s="1155"/>
      <c r="V281" s="1155"/>
      <c r="W281" s="1156"/>
      <c r="X281" s="1155"/>
      <c r="Y281" s="1156"/>
      <c r="Z281" s="1155"/>
      <c r="AA281" s="1155"/>
      <c r="AB281" s="1155"/>
      <c r="AC281" s="1155"/>
      <c r="AD281" s="1155"/>
      <c r="AE281" s="1091"/>
      <c r="AF281" s="1091"/>
      <c r="AH281" s="1078"/>
      <c r="CD281" s="979"/>
      <c r="CG281" s="210"/>
      <c r="CH281" s="211"/>
      <c r="CI281" s="211"/>
      <c r="CJ281" s="967"/>
      <c r="CK281" s="213"/>
      <c r="CL281" s="214"/>
      <c r="CM281" s="215"/>
      <c r="CN281" s="215"/>
      <c r="CO281" s="218" t="s">
        <v>1452</v>
      </c>
      <c r="CP281" s="209"/>
      <c r="CQ281" s="979"/>
      <c r="CR281" s="979"/>
    </row>
    <row r="282" spans="1:96">
      <c r="A282" s="889"/>
      <c r="B282" s="1185"/>
      <c r="C282" s="817"/>
      <c r="D282" s="1155"/>
      <c r="E282" s="889"/>
      <c r="F282" s="889"/>
      <c r="G282" s="889"/>
      <c r="H282" s="889"/>
      <c r="I282" s="889"/>
      <c r="J282" s="889"/>
      <c r="K282" s="889"/>
      <c r="L282" s="889"/>
      <c r="M282" s="889"/>
      <c r="P282" s="1155"/>
      <c r="Q282" s="1155"/>
      <c r="R282" s="1155"/>
      <c r="S282" s="1155"/>
      <c r="T282" s="1154"/>
      <c r="U282" s="1152"/>
      <c r="V282" s="1184"/>
      <c r="W282" s="1152"/>
      <c r="X282" s="1152"/>
      <c r="Y282" s="1152"/>
      <c r="Z282" s="1155"/>
      <c r="AA282" s="1155"/>
      <c r="AC282" s="886"/>
      <c r="AD282" s="517"/>
      <c r="AE282" s="517"/>
      <c r="AH282" s="1078"/>
      <c r="CD282" s="979"/>
      <c r="CG282" s="210"/>
      <c r="CH282" s="211"/>
      <c r="CI282" s="211"/>
      <c r="CJ282" s="967"/>
      <c r="CK282" s="213"/>
      <c r="CL282" s="214"/>
      <c r="CM282" s="215"/>
      <c r="CN282" s="215"/>
      <c r="CO282" s="218" t="s">
        <v>1453</v>
      </c>
      <c r="CP282" s="209"/>
      <c r="CQ282" s="979"/>
      <c r="CR282" s="979"/>
    </row>
    <row r="283" spans="1:96">
      <c r="A283" s="889"/>
      <c r="B283" s="1185"/>
      <c r="C283" s="817"/>
      <c r="D283" s="1155"/>
      <c r="E283" s="889"/>
      <c r="F283" s="889"/>
      <c r="G283" s="889"/>
      <c r="H283" s="889"/>
      <c r="I283" s="889"/>
      <c r="J283" s="889"/>
      <c r="K283" s="889"/>
      <c r="L283" s="889"/>
      <c r="M283" s="889"/>
      <c r="P283" s="1155"/>
      <c r="Q283" s="1155"/>
      <c r="R283" s="1155"/>
      <c r="S283" s="1155"/>
      <c r="T283" s="1154"/>
      <c r="U283" s="1155"/>
      <c r="V283" s="1156"/>
      <c r="W283" s="1155"/>
      <c r="X283" s="1155"/>
      <c r="Y283" s="1155"/>
      <c r="Z283" s="1155"/>
      <c r="AA283" s="1155"/>
      <c r="AC283" s="886"/>
      <c r="AD283" s="517"/>
      <c r="AE283" s="517"/>
      <c r="AH283" s="1078"/>
      <c r="CD283" s="979"/>
      <c r="CG283" s="210"/>
      <c r="CH283" s="211"/>
      <c r="CI283" s="211"/>
      <c r="CJ283" s="967"/>
      <c r="CK283" s="213"/>
      <c r="CL283" s="214"/>
      <c r="CM283" s="215"/>
      <c r="CN283" s="215"/>
      <c r="CO283" s="218" t="s">
        <v>737</v>
      </c>
      <c r="CP283" s="209"/>
      <c r="CQ283" s="979"/>
      <c r="CR283" s="979"/>
    </row>
    <row r="284" spans="1:96">
      <c r="A284" s="889"/>
      <c r="B284" s="1185"/>
      <c r="C284" s="817"/>
      <c r="D284" s="1155"/>
      <c r="E284" s="889"/>
      <c r="F284" s="889"/>
      <c r="G284" s="889"/>
      <c r="H284" s="889"/>
      <c r="I284" s="889"/>
      <c r="J284" s="889"/>
      <c r="K284" s="889"/>
      <c r="L284" s="889"/>
      <c r="M284" s="889"/>
      <c r="P284" s="1155"/>
      <c r="Q284" s="1155"/>
      <c r="R284" s="1155"/>
      <c r="S284" s="1155"/>
      <c r="T284" s="1154"/>
      <c r="U284" s="1155"/>
      <c r="V284" s="1156"/>
      <c r="W284" s="1155"/>
      <c r="X284" s="1155"/>
      <c r="Y284" s="1155"/>
      <c r="Z284" s="1155"/>
      <c r="AA284" s="1155"/>
      <c r="AC284" s="886"/>
      <c r="AD284" s="517"/>
      <c r="AE284" s="517"/>
      <c r="AH284" s="1078"/>
      <c r="CD284" s="979"/>
      <c r="CG284" s="210"/>
      <c r="CH284" s="211"/>
      <c r="CI284" s="211"/>
      <c r="CJ284" s="967"/>
      <c r="CK284" s="213"/>
      <c r="CL284" s="214"/>
      <c r="CM284" s="215"/>
      <c r="CN284" s="215"/>
      <c r="CO284" s="218" t="s">
        <v>739</v>
      </c>
      <c r="CP284" s="209"/>
      <c r="CQ284" s="979"/>
      <c r="CR284" s="979"/>
    </row>
    <row r="285" spans="1:96">
      <c r="A285" s="889"/>
      <c r="B285" s="1185"/>
      <c r="C285" s="817"/>
      <c r="D285" s="1155"/>
      <c r="E285" s="889"/>
      <c r="F285" s="889"/>
      <c r="G285" s="889"/>
      <c r="H285" s="889"/>
      <c r="I285" s="889"/>
      <c r="J285" s="889"/>
      <c r="K285" s="889"/>
      <c r="L285" s="889"/>
      <c r="M285" s="889"/>
      <c r="P285" s="1155"/>
      <c r="Q285" s="1155"/>
      <c r="R285" s="1155"/>
      <c r="S285" s="1155"/>
      <c r="T285" s="1154"/>
      <c r="U285" s="1155"/>
      <c r="V285" s="1156"/>
      <c r="W285" s="1155"/>
      <c r="X285" s="1155"/>
      <c r="Y285" s="1155"/>
      <c r="Z285" s="1155"/>
      <c r="AA285" s="1155"/>
      <c r="AC285" s="886"/>
      <c r="AD285" s="517"/>
      <c r="AE285" s="517"/>
      <c r="AH285" s="1078"/>
      <c r="CD285" s="979"/>
      <c r="CG285" s="210"/>
      <c r="CH285" s="211"/>
      <c r="CI285" s="211"/>
      <c r="CJ285" s="967"/>
      <c r="CK285" s="213"/>
      <c r="CL285" s="214"/>
      <c r="CM285" s="215"/>
      <c r="CN285" s="215"/>
      <c r="CO285" s="218" t="s">
        <v>740</v>
      </c>
      <c r="CP285" s="209"/>
      <c r="CQ285" s="979"/>
      <c r="CR285" s="979"/>
    </row>
    <row r="286" spans="1:96">
      <c r="A286" s="889"/>
      <c r="B286" s="1185"/>
      <c r="C286" s="817"/>
      <c r="D286" s="1155"/>
      <c r="E286" s="889"/>
      <c r="F286" s="889"/>
      <c r="G286" s="889"/>
      <c r="H286" s="889"/>
      <c r="I286" s="889"/>
      <c r="J286" s="889"/>
      <c r="K286" s="889"/>
      <c r="L286" s="889"/>
      <c r="M286" s="889"/>
      <c r="P286" s="1155"/>
      <c r="Q286" s="1155"/>
      <c r="R286" s="1155"/>
      <c r="S286" s="1155"/>
      <c r="T286" s="1154"/>
      <c r="U286" s="1155"/>
      <c r="V286" s="1156"/>
      <c r="W286" s="1155"/>
      <c r="X286" s="1155"/>
      <c r="Y286" s="1155"/>
      <c r="Z286" s="1155"/>
      <c r="AA286" s="1155"/>
      <c r="AC286" s="886"/>
      <c r="AD286" s="517"/>
      <c r="AE286" s="517"/>
      <c r="AH286" s="1078"/>
      <c r="CD286" s="979"/>
      <c r="CG286" s="210"/>
      <c r="CH286" s="211"/>
      <c r="CI286" s="211"/>
      <c r="CJ286" s="967"/>
      <c r="CK286" s="213"/>
      <c r="CL286" s="214"/>
      <c r="CM286" s="215"/>
      <c r="CN286" s="215"/>
      <c r="CO286" s="218" t="s">
        <v>741</v>
      </c>
      <c r="CP286" s="209"/>
      <c r="CQ286" s="979"/>
      <c r="CR286" s="979"/>
    </row>
    <row r="287" spans="1:96">
      <c r="A287" s="889"/>
      <c r="B287" s="1185"/>
      <c r="C287" s="817"/>
      <c r="D287" s="1155"/>
      <c r="E287" s="889"/>
      <c r="F287" s="889"/>
      <c r="G287" s="889"/>
      <c r="H287" s="889"/>
      <c r="I287" s="889"/>
      <c r="J287" s="889"/>
      <c r="K287" s="889"/>
      <c r="L287" s="889"/>
      <c r="M287" s="889"/>
      <c r="P287" s="1155"/>
      <c r="Q287" s="1155"/>
      <c r="R287" s="1155"/>
      <c r="S287" s="1155"/>
      <c r="T287" s="1154"/>
      <c r="U287" s="1155"/>
      <c r="V287" s="1156"/>
      <c r="W287" s="1155"/>
      <c r="X287" s="1155"/>
      <c r="Y287" s="1155"/>
      <c r="Z287" s="1155"/>
      <c r="AA287" s="1155"/>
      <c r="AC287" s="886"/>
      <c r="AD287" s="517"/>
      <c r="AE287" s="517"/>
      <c r="AH287" s="1078"/>
      <c r="CD287" s="979"/>
      <c r="CG287" s="210"/>
      <c r="CH287" s="211"/>
      <c r="CI287" s="211"/>
      <c r="CJ287" s="967"/>
      <c r="CK287" s="213"/>
      <c r="CL287" s="214"/>
      <c r="CM287" s="215"/>
      <c r="CN287" s="215"/>
      <c r="CO287" s="218" t="s">
        <v>742</v>
      </c>
      <c r="CP287" s="209"/>
      <c r="CQ287" s="979"/>
      <c r="CR287" s="979"/>
    </row>
    <row r="288" spans="1:96">
      <c r="A288" s="889"/>
      <c r="B288" s="1185"/>
      <c r="C288" s="817"/>
      <c r="D288" s="1155"/>
      <c r="E288" s="889"/>
      <c r="F288" s="889"/>
      <c r="G288" s="889"/>
      <c r="H288" s="889"/>
      <c r="I288" s="889"/>
      <c r="J288" s="889"/>
      <c r="K288" s="889"/>
      <c r="L288" s="889"/>
      <c r="M288" s="889"/>
      <c r="P288" s="1155"/>
      <c r="Q288" s="1155"/>
      <c r="R288" s="1155"/>
      <c r="S288" s="1155"/>
      <c r="T288" s="1154"/>
      <c r="U288" s="1155"/>
      <c r="V288" s="1156"/>
      <c r="W288" s="1155"/>
      <c r="X288" s="1155"/>
      <c r="Y288" s="1155"/>
      <c r="Z288" s="1152"/>
      <c r="AA288" s="1155"/>
      <c r="AC288" s="886"/>
      <c r="AD288" s="517"/>
      <c r="AE288" s="517"/>
      <c r="AH288" s="1078"/>
      <c r="CD288" s="979"/>
      <c r="CE288" s="210"/>
      <c r="CF288" s="210"/>
      <c r="CG288" s="210"/>
      <c r="CH288" s="211"/>
      <c r="CI288" s="211"/>
      <c r="CJ288" s="967"/>
      <c r="CK288" s="213"/>
      <c r="CL288" s="214"/>
      <c r="CM288" s="215"/>
      <c r="CN288" s="215"/>
      <c r="CO288" s="218" t="s">
        <v>743</v>
      </c>
      <c r="CP288" s="209"/>
      <c r="CQ288" s="979"/>
      <c r="CR288" s="979"/>
    </row>
    <row r="289" spans="1:96">
      <c r="A289" s="889"/>
      <c r="B289" s="1185"/>
      <c r="C289" s="817"/>
      <c r="D289" s="1155"/>
      <c r="E289" s="889"/>
      <c r="F289" s="889"/>
      <c r="G289" s="889"/>
      <c r="H289" s="889"/>
      <c r="I289" s="889"/>
      <c r="J289" s="889"/>
      <c r="K289" s="889"/>
      <c r="L289" s="889"/>
      <c r="M289" s="889"/>
      <c r="P289" s="1155"/>
      <c r="Q289" s="1155"/>
      <c r="R289" s="1155"/>
      <c r="S289" s="1155"/>
      <c r="T289" s="1154"/>
      <c r="U289" s="1155"/>
      <c r="V289" s="1156"/>
      <c r="W289" s="1155"/>
      <c r="X289" s="1155"/>
      <c r="Y289" s="1155"/>
      <c r="Z289" s="1152"/>
      <c r="AA289" s="1155"/>
      <c r="AC289" s="886"/>
      <c r="AD289" s="517"/>
      <c r="AE289" s="517"/>
      <c r="AH289" s="1078"/>
      <c r="CD289" s="979"/>
      <c r="CE289" s="1186"/>
      <c r="CF289" s="979"/>
      <c r="CG289" s="979"/>
      <c r="CH289" s="211"/>
      <c r="CI289" s="211"/>
      <c r="CJ289" s="967"/>
      <c r="CK289" s="213"/>
      <c r="CL289" s="214"/>
      <c r="CM289" s="215"/>
      <c r="CN289" s="215"/>
      <c r="CO289" s="218" t="s">
        <v>744</v>
      </c>
      <c r="CP289" s="209"/>
      <c r="CQ289" s="979"/>
      <c r="CR289" s="979"/>
    </row>
    <row r="290" spans="1:96">
      <c r="A290" s="889"/>
      <c r="B290" s="1185"/>
      <c r="C290" s="817"/>
      <c r="D290" s="1152"/>
      <c r="E290" s="889"/>
      <c r="F290" s="889"/>
      <c r="G290" s="889"/>
      <c r="H290" s="889"/>
      <c r="I290" s="889"/>
      <c r="J290" s="889"/>
      <c r="K290" s="889"/>
      <c r="L290" s="889"/>
      <c r="M290" s="889"/>
      <c r="P290" s="1152"/>
      <c r="Q290" s="1152"/>
      <c r="R290" s="1152"/>
      <c r="S290" s="1152"/>
      <c r="T290" s="1154"/>
      <c r="U290" s="1155"/>
      <c r="V290" s="1156"/>
      <c r="W290" s="1155"/>
      <c r="X290" s="1155"/>
      <c r="Y290" s="1155"/>
      <c r="Z290" s="1187"/>
      <c r="AA290" s="1152"/>
      <c r="AC290" s="886"/>
      <c r="AD290" s="517"/>
      <c r="AE290" s="517"/>
      <c r="AH290" s="1078"/>
      <c r="CD290" s="979"/>
      <c r="CE290" s="1186"/>
      <c r="CF290" s="979"/>
      <c r="CG290" s="979"/>
      <c r="CH290" s="211"/>
      <c r="CI290" s="211"/>
      <c r="CJ290" s="967"/>
      <c r="CK290" s="213"/>
      <c r="CL290" s="214"/>
      <c r="CM290" s="215"/>
      <c r="CN290" s="215"/>
      <c r="CO290" s="218" t="s">
        <v>745</v>
      </c>
      <c r="CP290" s="209"/>
      <c r="CQ290" s="979"/>
      <c r="CR290" s="979"/>
    </row>
    <row r="291" spans="1:96">
      <c r="A291" s="889"/>
      <c r="B291" s="1185"/>
      <c r="C291" s="817"/>
      <c r="D291" s="1152"/>
      <c r="E291" s="889"/>
      <c r="F291" s="889"/>
      <c r="G291" s="889"/>
      <c r="H291" s="889"/>
      <c r="I291" s="889"/>
      <c r="J291" s="889"/>
      <c r="K291" s="889"/>
      <c r="L291" s="889"/>
      <c r="M291" s="889"/>
      <c r="P291" s="1152"/>
      <c r="Q291" s="1188"/>
      <c r="R291" s="1188"/>
      <c r="S291" s="1188"/>
      <c r="T291" s="1189"/>
      <c r="U291" s="1190"/>
      <c r="V291" s="1156"/>
      <c r="W291" s="1155"/>
      <c r="X291" s="1155"/>
      <c r="Y291" s="1155"/>
      <c r="Z291" s="1152"/>
      <c r="AA291" s="1152"/>
      <c r="AC291" s="886"/>
      <c r="AD291" s="517"/>
      <c r="AE291" s="517"/>
      <c r="AH291" s="1078"/>
      <c r="CD291" s="979"/>
      <c r="CE291" s="1186"/>
      <c r="CF291" s="979"/>
      <c r="CG291" s="979"/>
      <c r="CH291" s="211"/>
      <c r="CI291" s="211"/>
      <c r="CJ291" s="967"/>
      <c r="CK291" s="213"/>
      <c r="CL291" s="214"/>
      <c r="CM291" s="215"/>
      <c r="CN291" s="215"/>
      <c r="CO291" s="218" t="s">
        <v>746</v>
      </c>
      <c r="CP291" s="209"/>
      <c r="CQ291" s="979"/>
      <c r="CR291" s="979"/>
    </row>
    <row r="292" spans="1:96">
      <c r="A292" s="889"/>
      <c r="B292" s="1191"/>
      <c r="C292" s="1192"/>
      <c r="D292" s="1187"/>
      <c r="E292" s="889"/>
      <c r="F292" s="889"/>
      <c r="G292" s="889"/>
      <c r="H292" s="889"/>
      <c r="I292" s="889"/>
      <c r="J292" s="889"/>
      <c r="K292" s="889"/>
      <c r="L292" s="889"/>
      <c r="M292" s="889"/>
      <c r="P292" s="1187"/>
      <c r="Q292" s="1187"/>
      <c r="R292" s="1187"/>
      <c r="S292" s="1187"/>
      <c r="T292" s="1154"/>
      <c r="U292" s="1155"/>
      <c r="V292" s="1156"/>
      <c r="W292" s="1155"/>
      <c r="X292" s="1155"/>
      <c r="Y292" s="1155"/>
      <c r="Z292" s="1155"/>
      <c r="AA292" s="1187"/>
      <c r="AC292" s="886"/>
      <c r="AD292" s="517"/>
      <c r="AE292" s="517"/>
      <c r="AH292" s="1078"/>
      <c r="CD292" s="979"/>
      <c r="CE292" s="979"/>
      <c r="CF292" s="979"/>
      <c r="CG292" s="979"/>
      <c r="CH292" s="211"/>
      <c r="CI292" s="211"/>
      <c r="CJ292" s="967"/>
      <c r="CK292" s="213"/>
      <c r="CL292" s="214"/>
      <c r="CM292" s="215"/>
      <c r="CN292" s="215"/>
      <c r="CO292" s="218" t="s">
        <v>747</v>
      </c>
      <c r="CP292" s="209"/>
      <c r="CQ292" s="979"/>
      <c r="CR292" s="979"/>
    </row>
    <row r="293" spans="1:96">
      <c r="A293" s="889"/>
      <c r="B293" s="1185"/>
      <c r="C293" s="817"/>
      <c r="D293" s="1193"/>
      <c r="E293" s="889"/>
      <c r="F293" s="889"/>
      <c r="G293" s="889"/>
      <c r="H293" s="889"/>
      <c r="I293" s="889"/>
      <c r="J293" s="889"/>
      <c r="K293" s="889"/>
      <c r="L293" s="889"/>
      <c r="M293" s="889"/>
      <c r="P293" s="1193"/>
      <c r="Q293" s="1193"/>
      <c r="R293" s="1193"/>
      <c r="S293" s="1193"/>
      <c r="T293" s="1154"/>
      <c r="U293" s="1152"/>
      <c r="V293" s="1184"/>
      <c r="W293" s="1152"/>
      <c r="X293" s="1152"/>
      <c r="Y293" s="1152"/>
      <c r="Z293" s="1155"/>
      <c r="AA293" s="1193"/>
      <c r="AC293" s="886"/>
      <c r="AD293" s="517"/>
      <c r="AE293" s="517"/>
      <c r="AH293" s="1078"/>
      <c r="CD293" s="979"/>
      <c r="CE293" s="979"/>
      <c r="CF293" s="979"/>
      <c r="CG293" s="979"/>
      <c r="CH293" s="211"/>
      <c r="CI293" s="211"/>
      <c r="CJ293" s="967"/>
      <c r="CK293" s="213"/>
      <c r="CL293" s="214"/>
      <c r="CM293" s="215"/>
      <c r="CN293" s="215"/>
      <c r="CO293" s="218" t="s">
        <v>749</v>
      </c>
      <c r="CP293" s="209"/>
      <c r="CQ293" s="979"/>
      <c r="CR293" s="979"/>
    </row>
    <row r="294" spans="1:96">
      <c r="A294" s="889"/>
      <c r="B294" s="1185"/>
      <c r="C294" s="817"/>
      <c r="D294" s="1155"/>
      <c r="E294" s="889"/>
      <c r="F294" s="889"/>
      <c r="G294" s="889"/>
      <c r="H294" s="889"/>
      <c r="I294" s="889"/>
      <c r="J294" s="889"/>
      <c r="K294" s="889"/>
      <c r="L294" s="889"/>
      <c r="M294" s="889"/>
      <c r="P294" s="1155"/>
      <c r="Q294" s="1155"/>
      <c r="R294" s="1155"/>
      <c r="S294" s="1155"/>
      <c r="T294" s="1154"/>
      <c r="U294" s="1152"/>
      <c r="V294" s="1184"/>
      <c r="W294" s="1152"/>
      <c r="X294" s="1152"/>
      <c r="Y294" s="1152"/>
      <c r="Z294" s="1152"/>
      <c r="AA294" s="1155"/>
      <c r="AC294" s="886"/>
      <c r="AD294" s="517"/>
      <c r="AE294" s="517"/>
      <c r="AH294" s="1078"/>
      <c r="CD294" s="979"/>
      <c r="CE294" s="979"/>
      <c r="CF294" s="979"/>
      <c r="CG294" s="979"/>
      <c r="CH294" s="211"/>
      <c r="CI294" s="211"/>
      <c r="CJ294" s="967"/>
      <c r="CK294" s="213"/>
      <c r="CL294" s="214"/>
      <c r="CM294" s="215"/>
      <c r="CN294" s="215"/>
      <c r="CO294" s="218" t="s">
        <v>750</v>
      </c>
      <c r="CP294" s="209"/>
      <c r="CQ294" s="979"/>
      <c r="CR294" s="979"/>
    </row>
    <row r="295" spans="1:96">
      <c r="A295" s="889"/>
      <c r="B295" s="1185"/>
      <c r="C295" s="817"/>
      <c r="D295" s="1155"/>
      <c r="E295" s="889"/>
      <c r="F295" s="889"/>
      <c r="G295" s="889"/>
      <c r="H295" s="889"/>
      <c r="I295" s="889"/>
      <c r="J295" s="889"/>
      <c r="K295" s="889"/>
      <c r="L295" s="889"/>
      <c r="M295" s="889"/>
      <c r="P295" s="1155"/>
      <c r="Q295" s="1155"/>
      <c r="R295" s="1155"/>
      <c r="S295" s="1155"/>
      <c r="T295" s="1154"/>
      <c r="U295" s="1187"/>
      <c r="V295" s="1194"/>
      <c r="W295" s="1187"/>
      <c r="X295" s="1187"/>
      <c r="Y295" s="1187"/>
      <c r="Z295" s="1155"/>
      <c r="AA295" s="1155"/>
      <c r="AC295" s="886"/>
      <c r="AD295" s="517"/>
      <c r="AE295" s="517"/>
      <c r="AH295" s="1078"/>
      <c r="CD295" s="979"/>
      <c r="CE295" s="979"/>
      <c r="CF295" s="979"/>
      <c r="CG295" s="979"/>
      <c r="CH295" s="211"/>
      <c r="CI295" s="211"/>
      <c r="CJ295" s="967"/>
      <c r="CK295" s="213"/>
      <c r="CL295" s="214"/>
      <c r="CM295" s="215"/>
      <c r="CN295" s="215"/>
      <c r="CO295" s="218" t="s">
        <v>751</v>
      </c>
      <c r="CP295" s="209"/>
      <c r="CQ295" s="979"/>
      <c r="CR295" s="979"/>
    </row>
    <row r="296" spans="1:96">
      <c r="A296" s="889"/>
      <c r="B296" s="1185"/>
      <c r="C296" s="817"/>
      <c r="D296" s="1155"/>
      <c r="E296" s="889"/>
      <c r="F296" s="889"/>
      <c r="G296" s="889"/>
      <c r="H296" s="889"/>
      <c r="I296" s="889"/>
      <c r="J296" s="889"/>
      <c r="K296" s="889"/>
      <c r="L296" s="889"/>
      <c r="M296" s="889"/>
      <c r="P296" s="1155"/>
      <c r="Q296" s="1155"/>
      <c r="R296" s="1155"/>
      <c r="S296" s="1155"/>
      <c r="T296" s="1154"/>
      <c r="U296" s="1193"/>
      <c r="V296" s="1184"/>
      <c r="W296" s="1152"/>
      <c r="X296" s="1152"/>
      <c r="Y296" s="1193"/>
      <c r="Z296" s="1155"/>
      <c r="AA296" s="1155"/>
      <c r="AC296" s="886"/>
      <c r="AD296" s="517"/>
      <c r="AE296" s="517"/>
      <c r="AH296" s="1078"/>
      <c r="CD296" s="979"/>
      <c r="CE296" s="979"/>
      <c r="CF296" s="979"/>
      <c r="CG296" s="979"/>
      <c r="CH296" s="211"/>
      <c r="CI296" s="211"/>
      <c r="CJ296" s="967"/>
      <c r="CK296" s="213"/>
      <c r="CL296" s="214"/>
      <c r="CM296" s="215"/>
      <c r="CN296" s="215"/>
      <c r="CO296" s="218" t="s">
        <v>752</v>
      </c>
      <c r="CP296" s="209"/>
      <c r="CQ296" s="979"/>
      <c r="CR296" s="979"/>
    </row>
    <row r="297" spans="1:96">
      <c r="A297" s="889"/>
      <c r="B297" s="1185"/>
      <c r="C297" s="817"/>
      <c r="D297" s="1155"/>
      <c r="E297" s="889"/>
      <c r="F297" s="889"/>
      <c r="G297" s="889"/>
      <c r="H297" s="889"/>
      <c r="I297" s="889"/>
      <c r="J297" s="889"/>
      <c r="K297" s="889"/>
      <c r="L297" s="889"/>
      <c r="M297" s="889"/>
      <c r="P297" s="1155"/>
      <c r="Q297" s="1155"/>
      <c r="R297" s="1155"/>
      <c r="S297" s="1155"/>
      <c r="T297" s="1154"/>
      <c r="U297" s="1155"/>
      <c r="V297" s="1156"/>
      <c r="W297" s="1155"/>
      <c r="X297" s="1155"/>
      <c r="Y297" s="1155"/>
      <c r="Z297" s="1195"/>
      <c r="AA297" s="1155"/>
      <c r="AC297" s="886"/>
      <c r="AD297" s="517"/>
      <c r="AE297" s="517"/>
      <c r="AH297" s="1078"/>
      <c r="CD297" s="979"/>
      <c r="CE297" s="979"/>
      <c r="CF297" s="979"/>
      <c r="CG297" s="979"/>
      <c r="CH297" s="211"/>
      <c r="CI297" s="211"/>
      <c r="CJ297" s="967"/>
      <c r="CK297" s="213"/>
      <c r="CL297" s="214"/>
      <c r="CM297" s="215"/>
      <c r="CN297" s="215"/>
      <c r="CO297" s="218" t="s">
        <v>301</v>
      </c>
      <c r="CP297" s="209"/>
      <c r="CQ297" s="979"/>
      <c r="CR297" s="979"/>
    </row>
    <row r="298" spans="1:96">
      <c r="A298" s="889"/>
      <c r="B298" s="1185"/>
      <c r="C298" s="817"/>
      <c r="D298" s="1152"/>
      <c r="E298" s="889"/>
      <c r="F298" s="889"/>
      <c r="G298" s="889"/>
      <c r="H298" s="889"/>
      <c r="I298" s="889"/>
      <c r="J298" s="889"/>
      <c r="K298" s="889"/>
      <c r="L298" s="889"/>
      <c r="M298" s="889"/>
      <c r="P298" s="1152"/>
      <c r="Q298" s="1152"/>
      <c r="R298" s="1152"/>
      <c r="S298" s="1152"/>
      <c r="T298" s="1154"/>
      <c r="U298" s="1155"/>
      <c r="V298" s="1156"/>
      <c r="W298" s="1155"/>
      <c r="X298" s="1155"/>
      <c r="Y298" s="1155"/>
      <c r="Z298" s="1196"/>
      <c r="AA298" s="1152"/>
      <c r="AC298" s="886"/>
      <c r="AD298" s="517"/>
      <c r="AE298" s="517"/>
      <c r="AH298" s="1078"/>
      <c r="CD298" s="979"/>
      <c r="CE298" s="979"/>
      <c r="CF298" s="979"/>
      <c r="CG298" s="979"/>
      <c r="CH298" s="211"/>
      <c r="CI298" s="211"/>
      <c r="CJ298" s="967"/>
      <c r="CK298" s="213"/>
      <c r="CL298" s="214"/>
      <c r="CM298" s="215"/>
      <c r="CN298" s="215"/>
      <c r="CO298" s="218" t="s">
        <v>755</v>
      </c>
      <c r="CP298" s="209"/>
      <c r="CQ298" s="979"/>
      <c r="CR298" s="979"/>
    </row>
    <row r="299" spans="1:96">
      <c r="A299" s="889"/>
      <c r="B299" s="1185"/>
      <c r="C299" s="817"/>
      <c r="D299" s="1195"/>
      <c r="E299" s="889"/>
      <c r="F299" s="889"/>
      <c r="G299" s="889"/>
      <c r="H299" s="889"/>
      <c r="I299" s="889"/>
      <c r="J299" s="889"/>
      <c r="K299" s="889"/>
      <c r="L299" s="889"/>
      <c r="M299" s="889"/>
      <c r="P299" s="1195"/>
      <c r="Q299" s="1195"/>
      <c r="R299" s="1195"/>
      <c r="S299" s="1195"/>
      <c r="T299" s="1154"/>
      <c r="U299" s="1155"/>
      <c r="V299" s="1156"/>
      <c r="W299" s="1155"/>
      <c r="X299" s="1155"/>
      <c r="Y299" s="1155"/>
      <c r="Z299" s="1195"/>
      <c r="AA299" s="1195"/>
      <c r="AC299" s="886"/>
      <c r="AD299" s="517"/>
      <c r="AE299" s="517"/>
      <c r="AH299" s="1078"/>
      <c r="CD299" s="979"/>
      <c r="CE299" s="979"/>
      <c r="CF299" s="979"/>
      <c r="CG299" s="979"/>
      <c r="CH299" s="211"/>
      <c r="CI299" s="211"/>
      <c r="CJ299" s="967"/>
      <c r="CK299" s="213"/>
      <c r="CL299" s="214"/>
      <c r="CM299" s="215"/>
      <c r="CN299" s="215"/>
      <c r="CO299" s="218" t="s">
        <v>756</v>
      </c>
      <c r="CP299" s="209"/>
      <c r="CQ299" s="979"/>
      <c r="CR299" s="979"/>
    </row>
    <row r="300" spans="1:96">
      <c r="A300" s="889"/>
      <c r="B300" s="817"/>
      <c r="C300" s="817"/>
      <c r="D300" s="1196"/>
      <c r="E300" s="889"/>
      <c r="F300" s="889"/>
      <c r="G300" s="889"/>
      <c r="H300" s="889"/>
      <c r="I300" s="889"/>
      <c r="J300" s="889"/>
      <c r="K300" s="889"/>
      <c r="L300" s="889"/>
      <c r="M300" s="889"/>
      <c r="P300" s="1196"/>
      <c r="Q300" s="1196"/>
      <c r="R300" s="1197"/>
      <c r="S300" s="1197"/>
      <c r="T300" s="1198"/>
      <c r="U300" s="1155"/>
      <c r="V300" s="1156"/>
      <c r="W300" s="1155"/>
      <c r="X300" s="1155"/>
      <c r="Y300" s="1155"/>
      <c r="Z300" s="1196"/>
      <c r="AA300" s="1196"/>
      <c r="AC300" s="886"/>
      <c r="AD300" s="517"/>
      <c r="AE300" s="517"/>
      <c r="AH300" s="1078"/>
      <c r="CD300" s="979"/>
      <c r="CE300" s="979"/>
      <c r="CF300" s="979"/>
      <c r="CG300" s="979"/>
      <c r="CH300" s="211"/>
      <c r="CI300" s="211"/>
      <c r="CJ300" s="967"/>
      <c r="CK300" s="213"/>
      <c r="CL300" s="214"/>
      <c r="CM300" s="215"/>
      <c r="CN300" s="215"/>
      <c r="CO300" s="218" t="s">
        <v>1454</v>
      </c>
      <c r="CP300" s="209"/>
      <c r="CQ300" s="979"/>
      <c r="CR300" s="979"/>
    </row>
    <row r="301" spans="1:96">
      <c r="A301" s="889"/>
      <c r="B301" s="1185"/>
      <c r="C301" s="817"/>
      <c r="D301" s="1196"/>
      <c r="E301" s="889"/>
      <c r="F301" s="889"/>
      <c r="G301" s="889"/>
      <c r="H301" s="889"/>
      <c r="I301" s="889"/>
      <c r="J301" s="889"/>
      <c r="K301" s="889"/>
      <c r="L301" s="889"/>
      <c r="M301" s="889"/>
      <c r="P301" s="1196"/>
      <c r="Q301" s="1196"/>
      <c r="R301" s="1196"/>
      <c r="S301" s="1196"/>
      <c r="T301" s="1198"/>
      <c r="U301" s="1152"/>
      <c r="V301" s="1184"/>
      <c r="W301" s="1152"/>
      <c r="X301" s="1152"/>
      <c r="Y301" s="1152"/>
      <c r="Z301" s="1196"/>
      <c r="AA301" s="1196"/>
      <c r="AC301" s="886"/>
      <c r="AD301" s="517"/>
      <c r="AE301" s="517"/>
      <c r="AH301" s="1078"/>
      <c r="CD301" s="979"/>
      <c r="CE301" s="979"/>
      <c r="CF301" s="979"/>
      <c r="CG301" s="979"/>
      <c r="CH301" s="211"/>
      <c r="CI301" s="211"/>
      <c r="CJ301" s="967"/>
      <c r="CK301" s="213"/>
      <c r="CL301" s="214"/>
      <c r="CM301" s="215"/>
      <c r="CN301" s="215"/>
      <c r="CO301" s="218" t="s">
        <v>759</v>
      </c>
      <c r="CP301" s="209"/>
      <c r="CQ301" s="979"/>
      <c r="CR301" s="979"/>
    </row>
    <row r="302" spans="1:96">
      <c r="A302" s="889"/>
      <c r="B302" s="1185"/>
      <c r="C302" s="817"/>
      <c r="D302" s="1196"/>
      <c r="E302" s="889"/>
      <c r="F302" s="889"/>
      <c r="G302" s="889"/>
      <c r="H302" s="889"/>
      <c r="I302" s="889"/>
      <c r="J302" s="889"/>
      <c r="K302" s="889"/>
      <c r="L302" s="889"/>
      <c r="M302" s="889"/>
      <c r="P302" s="1196"/>
      <c r="Q302" s="1196"/>
      <c r="R302" s="1196"/>
      <c r="S302" s="1196"/>
      <c r="T302" s="1198"/>
      <c r="U302" s="1195"/>
      <c r="V302" s="1199"/>
      <c r="W302" s="1195"/>
      <c r="X302" s="1195"/>
      <c r="Y302" s="1195"/>
      <c r="Z302" s="1196"/>
      <c r="AA302" s="1196"/>
      <c r="AC302" s="886"/>
      <c r="AD302" s="517"/>
      <c r="AE302" s="517"/>
      <c r="AH302" s="1078"/>
      <c r="CD302" s="979"/>
      <c r="CE302" s="979"/>
      <c r="CF302" s="979"/>
      <c r="CG302" s="979"/>
      <c r="CH302" s="211"/>
      <c r="CI302" s="211"/>
      <c r="CJ302" s="967"/>
      <c r="CK302" s="213"/>
      <c r="CL302" s="214"/>
      <c r="CM302" s="215"/>
      <c r="CN302" s="215"/>
      <c r="CO302" s="218" t="s">
        <v>306</v>
      </c>
      <c r="CP302" s="209"/>
      <c r="CQ302" s="979"/>
      <c r="CR302" s="979"/>
    </row>
    <row r="303" spans="1:96">
      <c r="A303" s="889"/>
      <c r="B303" s="1200"/>
      <c r="C303" s="1201"/>
      <c r="D303" s="1196"/>
      <c r="E303" s="889"/>
      <c r="F303" s="889"/>
      <c r="G303" s="889"/>
      <c r="H303" s="889"/>
      <c r="I303" s="889"/>
      <c r="J303" s="889"/>
      <c r="K303" s="889"/>
      <c r="L303" s="889"/>
      <c r="M303" s="889"/>
      <c r="P303" s="1196"/>
      <c r="Q303" s="1196"/>
      <c r="R303" s="1196"/>
      <c r="S303" s="1196"/>
      <c r="T303" s="1198"/>
      <c r="U303" s="1196"/>
      <c r="V303" s="1198"/>
      <c r="W303" s="1196"/>
      <c r="X303" s="1196"/>
      <c r="Y303" s="1196"/>
      <c r="Z303" s="1196"/>
      <c r="AA303" s="1196"/>
      <c r="AC303" s="886"/>
      <c r="AD303" s="517"/>
      <c r="AE303" s="517"/>
      <c r="AH303" s="1078"/>
      <c r="CD303" s="979"/>
      <c r="CE303" s="979"/>
      <c r="CF303" s="979"/>
      <c r="CG303" s="979"/>
      <c r="CH303" s="211"/>
      <c r="CI303" s="211"/>
      <c r="CJ303" s="967"/>
      <c r="CK303" s="213"/>
      <c r="CL303" s="214"/>
      <c r="CM303" s="215"/>
      <c r="CN303" s="215"/>
      <c r="CO303" s="218" t="s">
        <v>762</v>
      </c>
      <c r="CP303" s="209"/>
      <c r="CQ303" s="979"/>
      <c r="CR303" s="979"/>
    </row>
    <row r="304" spans="1:96">
      <c r="A304" s="889"/>
      <c r="B304" s="1185"/>
      <c r="C304" s="817"/>
      <c r="D304" s="1196"/>
      <c r="E304" s="889"/>
      <c r="F304" s="889"/>
      <c r="G304" s="889"/>
      <c r="H304" s="889"/>
      <c r="I304" s="889"/>
      <c r="J304" s="889"/>
      <c r="K304" s="889"/>
      <c r="L304" s="889"/>
      <c r="M304" s="889"/>
      <c r="P304" s="1196"/>
      <c r="Q304" s="1196"/>
      <c r="R304" s="1196"/>
      <c r="S304" s="1196"/>
      <c r="T304" s="1198"/>
      <c r="U304" s="1196"/>
      <c r="V304" s="1198"/>
      <c r="W304" s="1196"/>
      <c r="X304" s="1196"/>
      <c r="Y304" s="1196"/>
      <c r="Z304" s="1202"/>
      <c r="AA304" s="1196"/>
      <c r="AC304" s="886"/>
      <c r="AD304" s="517"/>
      <c r="AE304" s="517"/>
      <c r="AH304" s="1078"/>
      <c r="CD304" s="979"/>
      <c r="CE304" s="979"/>
      <c r="CF304" s="979"/>
      <c r="CG304" s="979"/>
      <c r="CH304" s="211"/>
      <c r="CI304" s="211"/>
      <c r="CJ304" s="967"/>
      <c r="CK304" s="213"/>
      <c r="CL304" s="214"/>
      <c r="CM304" s="215"/>
      <c r="CN304" s="215"/>
      <c r="CO304" s="218" t="s">
        <v>763</v>
      </c>
      <c r="CP304" s="209"/>
      <c r="CQ304" s="979"/>
      <c r="CR304" s="979"/>
    </row>
    <row r="305" spans="1:96">
      <c r="A305" s="889"/>
      <c r="B305" s="1185"/>
      <c r="C305" s="817"/>
      <c r="D305" s="1196"/>
      <c r="E305" s="889"/>
      <c r="F305" s="889"/>
      <c r="G305" s="889"/>
      <c r="H305" s="889"/>
      <c r="I305" s="889"/>
      <c r="J305" s="889"/>
      <c r="K305" s="889"/>
      <c r="L305" s="889"/>
      <c r="M305" s="889"/>
      <c r="P305" s="1196"/>
      <c r="Q305" s="1196"/>
      <c r="R305" s="1196"/>
      <c r="S305" s="1196"/>
      <c r="T305" s="1198"/>
      <c r="U305" s="1196"/>
      <c r="V305" s="1198"/>
      <c r="W305" s="1196"/>
      <c r="X305" s="1196"/>
      <c r="Y305" s="1196"/>
      <c r="Z305" s="1203"/>
      <c r="AA305" s="1196"/>
      <c r="AC305" s="886"/>
      <c r="AD305" s="517"/>
      <c r="AE305" s="517"/>
      <c r="AH305" s="1078"/>
      <c r="CD305" s="979"/>
      <c r="CE305" s="979"/>
      <c r="CF305" s="979"/>
      <c r="CG305" s="979"/>
      <c r="CH305" s="211"/>
      <c r="CI305" s="211"/>
      <c r="CJ305" s="967"/>
      <c r="CK305" s="213"/>
      <c r="CL305" s="214"/>
      <c r="CM305" s="214"/>
      <c r="CN305" s="214"/>
      <c r="CO305" s="218" t="s">
        <v>768</v>
      </c>
      <c r="CP305" s="209"/>
      <c r="CQ305" s="979"/>
      <c r="CR305" s="979"/>
    </row>
    <row r="306" spans="1:96">
      <c r="A306" s="889"/>
      <c r="B306" s="817"/>
      <c r="C306" s="817"/>
      <c r="D306" s="1204"/>
      <c r="E306" s="889"/>
      <c r="F306" s="889"/>
      <c r="G306" s="889"/>
      <c r="H306" s="889"/>
      <c r="I306" s="889"/>
      <c r="J306" s="889"/>
      <c r="K306" s="889"/>
      <c r="L306" s="889"/>
      <c r="M306" s="889"/>
      <c r="P306" s="1204"/>
      <c r="Q306" s="1205"/>
      <c r="R306" s="1202"/>
      <c r="S306" s="1202"/>
      <c r="T306" s="1154"/>
      <c r="U306" s="1196"/>
      <c r="V306" s="1198"/>
      <c r="W306" s="1196"/>
      <c r="X306" s="1196"/>
      <c r="Y306" s="1196"/>
      <c r="Z306" s="1202"/>
      <c r="AA306" s="1202"/>
      <c r="AC306" s="886"/>
      <c r="AD306" s="517"/>
      <c r="AE306" s="517"/>
      <c r="AH306" s="1078"/>
      <c r="CD306" s="979"/>
      <c r="CE306" s="979"/>
      <c r="CF306" s="979"/>
      <c r="CG306" s="979"/>
      <c r="CH306" s="211"/>
      <c r="CI306" s="211"/>
      <c r="CJ306" s="967"/>
      <c r="CK306" s="213"/>
      <c r="CL306" s="214"/>
      <c r="CM306" s="214"/>
      <c r="CN306" s="214"/>
      <c r="CO306" s="218" t="s">
        <v>770</v>
      </c>
      <c r="CP306" s="209"/>
      <c r="CQ306" s="979"/>
      <c r="CR306" s="979"/>
    </row>
    <row r="307" spans="1:96">
      <c r="A307" s="889"/>
      <c r="B307" s="817"/>
      <c r="C307" s="817"/>
      <c r="D307" s="1203"/>
      <c r="E307" s="889"/>
      <c r="F307" s="889"/>
      <c r="G307" s="889"/>
      <c r="H307" s="889"/>
      <c r="I307" s="889"/>
      <c r="J307" s="889"/>
      <c r="K307" s="889"/>
      <c r="L307" s="889"/>
      <c r="M307" s="889"/>
      <c r="P307" s="1203"/>
      <c r="Q307" s="1203"/>
      <c r="R307" s="1203"/>
      <c r="S307" s="1203"/>
      <c r="T307" s="1206"/>
      <c r="U307" s="1196"/>
      <c r="V307" s="1198"/>
      <c r="W307" s="1196"/>
      <c r="X307" s="1196"/>
      <c r="Y307" s="1196"/>
      <c r="Z307" s="1207"/>
      <c r="AA307" s="1203"/>
      <c r="AC307" s="886"/>
      <c r="AD307" s="517"/>
      <c r="AE307" s="517"/>
      <c r="AH307" s="1078"/>
      <c r="CD307" s="979"/>
      <c r="CE307" s="979"/>
      <c r="CF307" s="979"/>
      <c r="CG307" s="979"/>
      <c r="CH307" s="211"/>
      <c r="CI307" s="211"/>
      <c r="CJ307" s="967"/>
      <c r="CK307" s="213"/>
      <c r="CL307" s="214"/>
      <c r="CM307" s="214"/>
      <c r="CN307" s="214"/>
      <c r="CO307" s="218" t="s">
        <v>773</v>
      </c>
      <c r="CP307" s="209"/>
      <c r="CQ307" s="979"/>
      <c r="CR307" s="979"/>
    </row>
    <row r="308" spans="1:96">
      <c r="A308" s="889"/>
      <c r="B308" s="817"/>
      <c r="C308" s="817"/>
      <c r="D308" s="1204"/>
      <c r="E308" s="889"/>
      <c r="F308" s="889"/>
      <c r="G308" s="889"/>
      <c r="H308" s="889"/>
      <c r="I308" s="889"/>
      <c r="J308" s="889"/>
      <c r="K308" s="889"/>
      <c r="L308" s="889"/>
      <c r="M308" s="889"/>
      <c r="P308" s="1204"/>
      <c r="Q308" s="1204"/>
      <c r="R308" s="1202"/>
      <c r="S308" s="1202"/>
      <c r="T308" s="1154"/>
      <c r="U308" s="1196"/>
      <c r="V308" s="1198"/>
      <c r="W308" s="1196"/>
      <c r="X308" s="1196"/>
      <c r="Y308" s="1196"/>
      <c r="Z308" s="817"/>
      <c r="AA308" s="1202"/>
      <c r="AC308" s="886"/>
      <c r="AD308" s="517"/>
      <c r="AE308" s="517"/>
      <c r="AH308" s="1078"/>
      <c r="CD308" s="979"/>
      <c r="CE308" s="979"/>
      <c r="CF308" s="979"/>
      <c r="CG308" s="979"/>
      <c r="CH308" s="211"/>
      <c r="CI308" s="211"/>
      <c r="CJ308" s="967"/>
      <c r="CK308" s="213"/>
      <c r="CL308" s="214"/>
      <c r="CM308" s="214"/>
      <c r="CN308" s="214"/>
      <c r="CO308" s="218" t="s">
        <v>774</v>
      </c>
      <c r="CP308" s="209"/>
      <c r="CQ308" s="979"/>
      <c r="CR308" s="979"/>
    </row>
    <row r="309" spans="1:96">
      <c r="A309" s="889"/>
      <c r="B309" s="1207"/>
      <c r="C309" s="1207"/>
      <c r="D309" s="1207"/>
      <c r="E309" s="889"/>
      <c r="F309" s="889"/>
      <c r="G309" s="889"/>
      <c r="H309" s="889"/>
      <c r="I309" s="889"/>
      <c r="J309" s="889"/>
      <c r="K309" s="889"/>
      <c r="L309" s="889"/>
      <c r="M309" s="889"/>
      <c r="P309" s="1207"/>
      <c r="Q309" s="1207"/>
      <c r="R309" s="1207"/>
      <c r="S309" s="1207"/>
      <c r="T309" s="1207"/>
      <c r="U309" s="1202"/>
      <c r="V309" s="1194"/>
      <c r="W309" s="1202"/>
      <c r="X309" s="1202"/>
      <c r="Y309" s="1202"/>
      <c r="Z309" s="1203"/>
      <c r="AA309" s="1207"/>
      <c r="AC309" s="886"/>
      <c r="AD309" s="517"/>
      <c r="AE309" s="517"/>
      <c r="AH309" s="1078"/>
      <c r="CD309" s="979"/>
      <c r="CE309" s="979"/>
      <c r="CF309" s="979"/>
      <c r="CG309" s="979"/>
      <c r="CH309" s="211"/>
      <c r="CI309" s="211"/>
      <c r="CJ309" s="967"/>
      <c r="CK309" s="213"/>
      <c r="CL309" s="214"/>
      <c r="CM309" s="214"/>
      <c r="CN309" s="214"/>
      <c r="CO309" s="218" t="s">
        <v>1455</v>
      </c>
      <c r="CP309" s="209"/>
      <c r="CQ309" s="979"/>
      <c r="CR309" s="979"/>
    </row>
    <row r="310" spans="1:96">
      <c r="A310" s="889"/>
      <c r="B310" s="817"/>
      <c r="C310" s="817"/>
      <c r="D310" s="817"/>
      <c r="E310" s="889"/>
      <c r="F310" s="889"/>
      <c r="G310" s="889"/>
      <c r="H310" s="889"/>
      <c r="I310" s="889"/>
      <c r="J310" s="889"/>
      <c r="K310" s="889"/>
      <c r="L310" s="889"/>
      <c r="M310" s="889"/>
      <c r="P310" s="817"/>
      <c r="Q310" s="817"/>
      <c r="R310" s="817"/>
      <c r="S310" s="817"/>
      <c r="T310" s="1208"/>
      <c r="U310" s="1203"/>
      <c r="V310" s="1203"/>
      <c r="W310" s="1203"/>
      <c r="X310" s="1203"/>
      <c r="Y310" s="1203"/>
      <c r="Z310" s="1152"/>
      <c r="AA310" s="817"/>
      <c r="AC310" s="886"/>
      <c r="AD310" s="517"/>
      <c r="AE310" s="517"/>
      <c r="AH310" s="1078"/>
      <c r="CD310" s="979"/>
      <c r="CE310" s="979"/>
      <c r="CF310" s="979"/>
      <c r="CG310" s="979"/>
      <c r="CH310" s="211"/>
      <c r="CI310" s="211"/>
      <c r="CJ310" s="967"/>
      <c r="CK310" s="213"/>
      <c r="CL310" s="214"/>
      <c r="CM310" s="214"/>
      <c r="CN310" s="214"/>
      <c r="CO310" s="218" t="s">
        <v>775</v>
      </c>
      <c r="CP310" s="209"/>
      <c r="CQ310" s="979"/>
      <c r="CR310" s="979"/>
    </row>
    <row r="311" spans="1:96">
      <c r="A311" s="889"/>
      <c r="B311" s="1209"/>
      <c r="C311" s="1210"/>
      <c r="D311" s="1203"/>
      <c r="E311" s="889"/>
      <c r="F311" s="889"/>
      <c r="G311" s="889"/>
      <c r="H311" s="889"/>
      <c r="I311" s="889"/>
      <c r="J311" s="889"/>
      <c r="K311" s="889"/>
      <c r="L311" s="889"/>
      <c r="M311" s="889"/>
      <c r="P311" s="1203"/>
      <c r="Q311" s="1203"/>
      <c r="R311" s="1203"/>
      <c r="S311" s="1203"/>
      <c r="T311" s="1206"/>
      <c r="U311" s="1202"/>
      <c r="V311" s="1194"/>
      <c r="W311" s="1202"/>
      <c r="X311" s="1202"/>
      <c r="Y311" s="1202"/>
      <c r="Z311" s="1155"/>
      <c r="AA311" s="1203"/>
      <c r="AC311" s="886"/>
      <c r="AD311" s="517"/>
      <c r="AE311" s="517"/>
      <c r="AH311" s="1078"/>
      <c r="CD311" s="979"/>
      <c r="CE311" s="979"/>
      <c r="CF311" s="979"/>
      <c r="CG311" s="979"/>
      <c r="CH311" s="211"/>
      <c r="CI311" s="211"/>
      <c r="CJ311" s="967"/>
      <c r="CK311" s="213"/>
      <c r="CL311" s="214"/>
      <c r="CM311" s="214"/>
      <c r="CN311" s="214"/>
      <c r="CO311" s="218" t="s">
        <v>776</v>
      </c>
      <c r="CP311" s="209"/>
      <c r="CQ311" s="979"/>
      <c r="CR311" s="979"/>
    </row>
    <row r="312" spans="1:96">
      <c r="A312" s="889"/>
      <c r="B312" s="1185"/>
      <c r="C312" s="817"/>
      <c r="D312" s="1152"/>
      <c r="E312" s="889"/>
      <c r="F312" s="889"/>
      <c r="G312" s="889"/>
      <c r="H312" s="889"/>
      <c r="I312" s="889"/>
      <c r="J312" s="889"/>
      <c r="K312" s="889"/>
      <c r="L312" s="889"/>
      <c r="M312" s="889"/>
      <c r="P312" s="1152"/>
      <c r="Q312" s="1152"/>
      <c r="R312" s="1152"/>
      <c r="S312" s="1152"/>
      <c r="T312" s="1154"/>
      <c r="U312" s="1207"/>
      <c r="V312" s="1207"/>
      <c r="W312" s="1207"/>
      <c r="X312" s="1207"/>
      <c r="Y312" s="1207"/>
      <c r="Z312" s="1155"/>
      <c r="AA312" s="1152"/>
      <c r="AC312" s="886"/>
      <c r="AD312" s="517"/>
      <c r="AE312" s="517"/>
      <c r="AH312" s="1078"/>
      <c r="CD312" s="979"/>
      <c r="CE312" s="979"/>
      <c r="CF312" s="979"/>
      <c r="CG312" s="979"/>
      <c r="CH312" s="211"/>
      <c r="CI312" s="211"/>
      <c r="CJ312" s="967"/>
      <c r="CK312" s="213"/>
      <c r="CL312" s="214"/>
      <c r="CM312" s="214"/>
      <c r="CN312" s="214"/>
      <c r="CO312" s="218" t="s">
        <v>777</v>
      </c>
      <c r="CP312" s="209"/>
      <c r="CQ312" s="979"/>
      <c r="CR312" s="979"/>
    </row>
    <row r="313" spans="1:96">
      <c r="A313" s="889"/>
      <c r="B313" s="1185"/>
      <c r="C313" s="817"/>
      <c r="D313" s="1155"/>
      <c r="E313" s="889"/>
      <c r="F313" s="889"/>
      <c r="G313" s="889"/>
      <c r="H313" s="889"/>
      <c r="I313" s="889"/>
      <c r="J313" s="889"/>
      <c r="K313" s="889"/>
      <c r="L313" s="889"/>
      <c r="M313" s="889"/>
      <c r="P313" s="1155"/>
      <c r="Q313" s="1155"/>
      <c r="R313" s="1155"/>
      <c r="S313" s="1155"/>
      <c r="T313" s="1154"/>
      <c r="U313" s="817"/>
      <c r="V313" s="1192"/>
      <c r="W313" s="817"/>
      <c r="X313" s="817"/>
      <c r="Y313" s="817"/>
      <c r="Z313" s="1155"/>
      <c r="AA313" s="1155"/>
      <c r="AC313" s="886"/>
      <c r="AD313" s="517"/>
      <c r="AE313" s="517"/>
      <c r="AH313" s="1078"/>
      <c r="CD313" s="979"/>
      <c r="CE313" s="979"/>
      <c r="CF313" s="979"/>
      <c r="CG313" s="979"/>
      <c r="CH313" s="211"/>
      <c r="CI313" s="211"/>
      <c r="CJ313" s="967"/>
      <c r="CK313" s="213"/>
      <c r="CL313" s="214"/>
      <c r="CM313" s="214"/>
      <c r="CN313" s="214"/>
      <c r="CO313" s="218" t="s">
        <v>312</v>
      </c>
      <c r="CP313" s="209"/>
      <c r="CQ313" s="979"/>
      <c r="CR313" s="979"/>
    </row>
    <row r="314" spans="1:96">
      <c r="A314" s="889"/>
      <c r="B314" s="1185"/>
      <c r="C314" s="817"/>
      <c r="D314" s="1155"/>
      <c r="E314" s="889"/>
      <c r="F314" s="889"/>
      <c r="G314" s="889"/>
      <c r="H314" s="889"/>
      <c r="I314" s="889"/>
      <c r="J314" s="889"/>
      <c r="K314" s="889"/>
      <c r="L314" s="889"/>
      <c r="M314" s="889"/>
      <c r="P314" s="1155"/>
      <c r="Q314" s="1155"/>
      <c r="R314" s="1155"/>
      <c r="S314" s="1155"/>
      <c r="T314" s="1154"/>
      <c r="U314" s="1203"/>
      <c r="V314" s="1203"/>
      <c r="W314" s="1203"/>
      <c r="X314" s="1203"/>
      <c r="Y314" s="1203"/>
      <c r="Z314" s="1155"/>
      <c r="AA314" s="1155"/>
      <c r="AC314" s="886"/>
      <c r="AD314" s="517"/>
      <c r="AE314" s="517"/>
      <c r="AH314" s="1078"/>
      <c r="CD314" s="979"/>
      <c r="CE314" s="979"/>
      <c r="CF314" s="979"/>
      <c r="CG314" s="979"/>
      <c r="CH314" s="211"/>
      <c r="CI314" s="211"/>
      <c r="CJ314" s="967"/>
      <c r="CK314" s="213"/>
      <c r="CL314" s="214"/>
      <c r="CM314" s="214"/>
      <c r="CN314" s="214"/>
      <c r="CO314" s="218" t="s">
        <v>778</v>
      </c>
      <c r="CP314" s="209"/>
      <c r="CQ314" s="979"/>
      <c r="CR314" s="979"/>
    </row>
    <row r="315" spans="1:96">
      <c r="A315" s="889"/>
      <c r="B315" s="1185"/>
      <c r="C315" s="817"/>
      <c r="D315" s="1155"/>
      <c r="E315" s="889"/>
      <c r="F315" s="889"/>
      <c r="G315" s="889"/>
      <c r="H315" s="889"/>
      <c r="I315" s="889"/>
      <c r="J315" s="889"/>
      <c r="K315" s="889"/>
      <c r="L315" s="889"/>
      <c r="M315" s="889"/>
      <c r="P315" s="1155"/>
      <c r="Q315" s="1155"/>
      <c r="R315" s="1155"/>
      <c r="S315" s="1155"/>
      <c r="T315" s="1154"/>
      <c r="U315" s="1152"/>
      <c r="V315" s="1184"/>
      <c r="W315" s="1152"/>
      <c r="X315" s="1152"/>
      <c r="Y315" s="1152"/>
      <c r="Z315" s="1155"/>
      <c r="AA315" s="1155"/>
      <c r="AC315" s="886"/>
      <c r="AD315" s="517"/>
      <c r="AE315" s="517"/>
      <c r="AH315" s="1078"/>
      <c r="CD315" s="979"/>
      <c r="CE315" s="979"/>
      <c r="CF315" s="979"/>
      <c r="CG315" s="979"/>
      <c r="CH315" s="211"/>
      <c r="CI315" s="211"/>
      <c r="CJ315" s="967"/>
      <c r="CK315" s="213"/>
      <c r="CL315" s="214"/>
      <c r="CM315" s="214"/>
      <c r="CN315" s="214"/>
      <c r="CO315" s="218" t="s">
        <v>780</v>
      </c>
      <c r="CP315" s="209"/>
      <c r="CQ315" s="979"/>
      <c r="CR315" s="979"/>
    </row>
    <row r="316" spans="1:96">
      <c r="A316" s="889"/>
      <c r="B316" s="1185"/>
      <c r="C316" s="817"/>
      <c r="D316" s="1155"/>
      <c r="E316" s="889"/>
      <c r="F316" s="889"/>
      <c r="G316" s="889"/>
      <c r="H316" s="889"/>
      <c r="I316" s="889"/>
      <c r="J316" s="889"/>
      <c r="K316" s="889"/>
      <c r="L316" s="889"/>
      <c r="M316" s="889"/>
      <c r="P316" s="1155"/>
      <c r="Q316" s="1155"/>
      <c r="R316" s="1155"/>
      <c r="S316" s="1155"/>
      <c r="T316" s="1154"/>
      <c r="U316" s="1155"/>
      <c r="V316" s="1156"/>
      <c r="W316" s="1155"/>
      <c r="X316" s="1155"/>
      <c r="Y316" s="1155"/>
      <c r="Z316" s="1155"/>
      <c r="AA316" s="1155"/>
      <c r="AC316" s="886"/>
      <c r="AD316" s="517"/>
      <c r="AE316" s="517"/>
      <c r="AH316" s="1078"/>
      <c r="CD316" s="979"/>
      <c r="CE316" s="979"/>
      <c r="CF316" s="979"/>
      <c r="CG316" s="979"/>
      <c r="CH316" s="211"/>
      <c r="CI316" s="211"/>
      <c r="CJ316" s="967"/>
      <c r="CK316" s="213"/>
      <c r="CL316" s="214"/>
      <c r="CM316" s="214"/>
      <c r="CN316" s="214"/>
      <c r="CO316" s="218" t="s">
        <v>782</v>
      </c>
      <c r="CP316" s="209"/>
      <c r="CQ316" s="979"/>
      <c r="CR316" s="979"/>
    </row>
    <row r="317" spans="1:96">
      <c r="A317" s="889"/>
      <c r="B317" s="1185"/>
      <c r="C317" s="817"/>
      <c r="D317" s="1155"/>
      <c r="E317" s="889"/>
      <c r="F317" s="889"/>
      <c r="G317" s="889"/>
      <c r="H317" s="889"/>
      <c r="I317" s="889"/>
      <c r="J317" s="889"/>
      <c r="K317" s="889"/>
      <c r="L317" s="889"/>
      <c r="M317" s="889"/>
      <c r="P317" s="1155"/>
      <c r="Q317" s="1155"/>
      <c r="R317" s="1155"/>
      <c r="S317" s="1155"/>
      <c r="T317" s="1154"/>
      <c r="U317" s="1155"/>
      <c r="V317" s="1156"/>
      <c r="W317" s="1155"/>
      <c r="X317" s="1155"/>
      <c r="Y317" s="1155"/>
      <c r="Z317" s="1152"/>
      <c r="AA317" s="1155"/>
      <c r="AC317" s="886"/>
      <c r="AD317" s="517"/>
      <c r="AE317" s="517"/>
      <c r="AH317" s="1078"/>
      <c r="CD317" s="979"/>
      <c r="CE317" s="979"/>
      <c r="CF317" s="979"/>
      <c r="CG317" s="979"/>
      <c r="CH317" s="211"/>
      <c r="CI317" s="211"/>
      <c r="CJ317" s="967"/>
      <c r="CK317" s="213"/>
      <c r="CL317" s="214"/>
      <c r="CM317" s="214"/>
      <c r="CN317" s="214"/>
      <c r="CO317" s="218" t="s">
        <v>786</v>
      </c>
      <c r="CP317" s="209"/>
      <c r="CQ317" s="979"/>
      <c r="CR317" s="979"/>
    </row>
    <row r="318" spans="1:96">
      <c r="A318" s="889"/>
      <c r="B318" s="1211"/>
      <c r="C318" s="817"/>
      <c r="D318" s="1155"/>
      <c r="E318" s="889"/>
      <c r="F318" s="889"/>
      <c r="G318" s="889"/>
      <c r="H318" s="889"/>
      <c r="I318" s="889"/>
      <c r="J318" s="889"/>
      <c r="K318" s="889"/>
      <c r="L318" s="889"/>
      <c r="M318" s="889"/>
      <c r="P318" s="1155"/>
      <c r="Q318" s="1155"/>
      <c r="R318" s="1155"/>
      <c r="S318" s="1155"/>
      <c r="T318" s="1154"/>
      <c r="U318" s="1155"/>
      <c r="V318" s="1156"/>
      <c r="W318" s="1155"/>
      <c r="X318" s="1155"/>
      <c r="Y318" s="1155"/>
      <c r="Z318" s="1187"/>
      <c r="AA318" s="1155"/>
      <c r="AC318" s="886"/>
      <c r="AD318" s="517"/>
      <c r="AE318" s="517"/>
      <c r="AH318" s="1078"/>
      <c r="CD318" s="979"/>
      <c r="CE318" s="979"/>
      <c r="CF318" s="979"/>
      <c r="CG318" s="979"/>
      <c r="CH318" s="211"/>
      <c r="CI318" s="211"/>
      <c r="CJ318" s="967"/>
      <c r="CK318" s="213"/>
      <c r="CL318" s="214"/>
      <c r="CM318" s="214"/>
      <c r="CN318" s="214"/>
      <c r="CO318" s="218" t="s">
        <v>787</v>
      </c>
      <c r="CP318" s="209"/>
      <c r="CQ318" s="979"/>
      <c r="CR318" s="979"/>
    </row>
    <row r="319" spans="1:96">
      <c r="A319" s="889"/>
      <c r="B319" s="1185"/>
      <c r="C319" s="817"/>
      <c r="D319" s="1152"/>
      <c r="E319" s="889"/>
      <c r="F319" s="889"/>
      <c r="G319" s="889"/>
      <c r="H319" s="889"/>
      <c r="I319" s="889"/>
      <c r="J319" s="889"/>
      <c r="K319" s="889"/>
      <c r="L319" s="889"/>
      <c r="M319" s="889"/>
      <c r="P319" s="1152"/>
      <c r="Q319" s="1152"/>
      <c r="R319" s="1152"/>
      <c r="S319" s="1152"/>
      <c r="T319" s="1154"/>
      <c r="U319" s="1155"/>
      <c r="V319" s="1156"/>
      <c r="W319" s="1155"/>
      <c r="X319" s="1155"/>
      <c r="Y319" s="1155"/>
      <c r="Z319" s="1152"/>
      <c r="AA319" s="1152"/>
      <c r="AC319" s="886"/>
      <c r="AD319" s="517"/>
      <c r="AE319" s="517"/>
      <c r="AH319" s="1078"/>
      <c r="CD319" s="979"/>
      <c r="CE319" s="979"/>
      <c r="CF319" s="979"/>
      <c r="CG319" s="979"/>
      <c r="CH319" s="211"/>
      <c r="CI319" s="211"/>
      <c r="CJ319" s="967"/>
      <c r="CK319" s="213"/>
      <c r="CL319" s="214"/>
      <c r="CM319" s="214"/>
      <c r="CN319" s="214"/>
      <c r="CO319" s="218" t="s">
        <v>788</v>
      </c>
      <c r="CP319" s="209"/>
      <c r="CQ319" s="979"/>
      <c r="CR319" s="979"/>
    </row>
    <row r="320" spans="1:96">
      <c r="A320" s="889"/>
      <c r="B320" s="1209"/>
      <c r="C320" s="1210"/>
      <c r="D320" s="1187"/>
      <c r="E320" s="889"/>
      <c r="F320" s="889"/>
      <c r="G320" s="889"/>
      <c r="H320" s="889"/>
      <c r="I320" s="889"/>
      <c r="J320" s="889"/>
      <c r="K320" s="889"/>
      <c r="L320" s="889"/>
      <c r="M320" s="889"/>
      <c r="P320" s="1187"/>
      <c r="Q320" s="1187"/>
      <c r="R320" s="1187"/>
      <c r="S320" s="1187"/>
      <c r="T320" s="1154"/>
      <c r="U320" s="1155"/>
      <c r="V320" s="1156"/>
      <c r="W320" s="1155"/>
      <c r="X320" s="1155"/>
      <c r="Y320" s="1155"/>
      <c r="Z320" s="1155"/>
      <c r="AA320" s="1187"/>
      <c r="AC320" s="886"/>
      <c r="AD320" s="517"/>
      <c r="AE320" s="517"/>
      <c r="AH320" s="1078"/>
      <c r="CD320" s="979"/>
      <c r="CE320" s="979"/>
      <c r="CF320" s="979"/>
      <c r="CG320" s="979"/>
      <c r="CH320" s="211"/>
      <c r="CI320" s="211"/>
      <c r="CJ320" s="967"/>
      <c r="CK320" s="213"/>
      <c r="CL320" s="214"/>
      <c r="CM320" s="214"/>
      <c r="CN320" s="214"/>
      <c r="CO320" s="218" t="s">
        <v>789</v>
      </c>
      <c r="CP320" s="209"/>
      <c r="CQ320" s="979"/>
      <c r="CR320" s="979"/>
    </row>
    <row r="321" spans="1:96">
      <c r="A321" s="889"/>
      <c r="B321" s="1185"/>
      <c r="C321" s="817"/>
      <c r="D321" s="1152"/>
      <c r="E321" s="889"/>
      <c r="F321" s="889"/>
      <c r="G321" s="889"/>
      <c r="H321" s="889"/>
      <c r="I321" s="889"/>
      <c r="J321" s="889"/>
      <c r="K321" s="889"/>
      <c r="L321" s="889"/>
      <c r="M321" s="889"/>
      <c r="P321" s="1152"/>
      <c r="Q321" s="1152"/>
      <c r="R321" s="1152"/>
      <c r="S321" s="1152"/>
      <c r="T321" s="1154"/>
      <c r="U321" s="1155"/>
      <c r="V321" s="1156"/>
      <c r="W321" s="1155"/>
      <c r="X321" s="1155"/>
      <c r="Y321" s="1155"/>
      <c r="Z321" s="1155"/>
      <c r="AA321" s="1152"/>
      <c r="AC321" s="886"/>
      <c r="AD321" s="517"/>
      <c r="AE321" s="517"/>
      <c r="AH321" s="1078"/>
      <c r="CD321" s="979"/>
      <c r="CE321" s="979"/>
      <c r="CF321" s="979"/>
      <c r="CG321" s="979"/>
      <c r="CH321" s="211"/>
      <c r="CI321" s="211"/>
      <c r="CJ321" s="967"/>
      <c r="CK321" s="213"/>
      <c r="CL321" s="214"/>
      <c r="CM321" s="214"/>
      <c r="CN321" s="214"/>
      <c r="CO321" s="218" t="s">
        <v>791</v>
      </c>
      <c r="CP321" s="209"/>
      <c r="CQ321" s="979"/>
      <c r="CR321" s="979"/>
    </row>
    <row r="322" spans="1:96">
      <c r="A322" s="889"/>
      <c r="B322" s="1185"/>
      <c r="C322" s="817"/>
      <c r="D322" s="1155"/>
      <c r="E322" s="889"/>
      <c r="F322" s="889"/>
      <c r="G322" s="889"/>
      <c r="H322" s="889"/>
      <c r="I322" s="889"/>
      <c r="J322" s="889"/>
      <c r="K322" s="889"/>
      <c r="L322" s="889"/>
      <c r="M322" s="889"/>
      <c r="P322" s="1212"/>
      <c r="Q322" s="1155"/>
      <c r="R322" s="1155"/>
      <c r="S322" s="1155"/>
      <c r="T322" s="1213"/>
      <c r="U322" s="1152"/>
      <c r="V322" s="1184"/>
      <c r="W322" s="1152"/>
      <c r="X322" s="1152"/>
      <c r="Y322" s="1152"/>
      <c r="Z322" s="1155"/>
      <c r="AA322" s="1155"/>
      <c r="AC322" s="886"/>
      <c r="AD322" s="517"/>
      <c r="AE322" s="517"/>
      <c r="AH322" s="1078"/>
      <c r="CD322" s="979"/>
      <c r="CE322" s="979"/>
      <c r="CF322" s="979"/>
      <c r="CG322" s="979"/>
      <c r="CH322" s="211"/>
      <c r="CI322" s="211"/>
      <c r="CJ322" s="967"/>
      <c r="CK322" s="213"/>
      <c r="CL322" s="214"/>
      <c r="CM322" s="214"/>
      <c r="CN322" s="214"/>
      <c r="CO322" s="218" t="s">
        <v>1456</v>
      </c>
      <c r="CP322" s="209"/>
      <c r="CQ322" s="979"/>
      <c r="CR322" s="979"/>
    </row>
    <row r="323" spans="1:96">
      <c r="A323" s="889"/>
      <c r="B323" s="1185"/>
      <c r="C323" s="817"/>
      <c r="D323" s="1155"/>
      <c r="E323" s="889"/>
      <c r="F323" s="889"/>
      <c r="G323" s="889"/>
      <c r="H323" s="889"/>
      <c r="I323" s="889"/>
      <c r="J323" s="889"/>
      <c r="K323" s="889"/>
      <c r="L323" s="889"/>
      <c r="M323" s="889"/>
      <c r="P323" s="1155"/>
      <c r="Q323" s="1155"/>
      <c r="R323" s="1155"/>
      <c r="S323" s="1155"/>
      <c r="T323" s="1154"/>
      <c r="U323" s="1187"/>
      <c r="V323" s="1194"/>
      <c r="W323" s="1187"/>
      <c r="X323" s="1187"/>
      <c r="Y323" s="1187"/>
      <c r="Z323" s="1155"/>
      <c r="AA323" s="1155"/>
      <c r="AC323" s="886"/>
      <c r="AD323" s="517"/>
      <c r="AE323" s="517"/>
      <c r="AH323" s="1078"/>
      <c r="CD323" s="979"/>
      <c r="CE323" s="979"/>
      <c r="CF323" s="979"/>
      <c r="CG323" s="979"/>
      <c r="CH323" s="211"/>
      <c r="CI323" s="211"/>
      <c r="CJ323" s="967"/>
      <c r="CK323" s="213"/>
      <c r="CL323" s="214"/>
      <c r="CM323" s="214"/>
      <c r="CN323" s="214"/>
      <c r="CO323" s="218" t="s">
        <v>795</v>
      </c>
      <c r="CP323" s="209"/>
      <c r="CQ323" s="979"/>
      <c r="CR323" s="979"/>
    </row>
    <row r="324" spans="1:96">
      <c r="A324" s="889"/>
      <c r="B324" s="1185"/>
      <c r="C324" s="817"/>
      <c r="D324" s="1155"/>
      <c r="E324" s="889"/>
      <c r="F324" s="889"/>
      <c r="G324" s="889"/>
      <c r="H324" s="889"/>
      <c r="I324" s="889"/>
      <c r="J324" s="889"/>
      <c r="K324" s="889"/>
      <c r="L324" s="889"/>
      <c r="M324" s="889"/>
      <c r="P324" s="1155"/>
      <c r="Q324" s="1155"/>
      <c r="R324" s="1155"/>
      <c r="S324" s="1155"/>
      <c r="T324" s="1154"/>
      <c r="U324" s="1152"/>
      <c r="V324" s="1184"/>
      <c r="W324" s="1152"/>
      <c r="X324" s="1152"/>
      <c r="Y324" s="1152"/>
      <c r="Z324" s="1155"/>
      <c r="AA324" s="1155"/>
      <c r="AC324" s="886"/>
      <c r="AD324" s="517"/>
      <c r="AE324" s="517"/>
      <c r="AH324" s="1078"/>
      <c r="CD324" s="979"/>
      <c r="CE324" s="979"/>
      <c r="CF324" s="979"/>
      <c r="CG324" s="979"/>
      <c r="CH324" s="211"/>
      <c r="CI324" s="211"/>
      <c r="CJ324" s="967"/>
      <c r="CK324" s="213"/>
      <c r="CL324" s="214"/>
      <c r="CM324" s="214"/>
      <c r="CN324" s="214"/>
      <c r="CO324" s="218" t="s">
        <v>798</v>
      </c>
      <c r="CP324" s="209"/>
      <c r="CQ324" s="979"/>
      <c r="CR324" s="979"/>
    </row>
    <row r="325" spans="1:96">
      <c r="A325" s="889"/>
      <c r="B325" s="1185"/>
      <c r="C325" s="817"/>
      <c r="D325" s="1155"/>
      <c r="E325" s="889"/>
      <c r="F325" s="889"/>
      <c r="G325" s="889"/>
      <c r="H325" s="889"/>
      <c r="I325" s="889"/>
      <c r="J325" s="889"/>
      <c r="K325" s="889"/>
      <c r="L325" s="889"/>
      <c r="M325" s="889"/>
      <c r="P325" s="1155"/>
      <c r="Q325" s="1155"/>
      <c r="R325" s="1155"/>
      <c r="S325" s="1155"/>
      <c r="T325" s="1154"/>
      <c r="U325" s="1155"/>
      <c r="V325" s="1155"/>
      <c r="W325" s="1155"/>
      <c r="X325" s="1155"/>
      <c r="Y325" s="1155"/>
      <c r="Z325" s="1155"/>
      <c r="AA325" s="1155"/>
      <c r="AC325" s="886"/>
      <c r="AD325" s="517"/>
      <c r="AE325" s="517"/>
      <c r="AH325" s="1078"/>
      <c r="CD325" s="979"/>
      <c r="CE325" s="979"/>
      <c r="CF325" s="979"/>
      <c r="CG325" s="979"/>
      <c r="CH325" s="211"/>
      <c r="CI325" s="211"/>
      <c r="CJ325" s="967"/>
      <c r="CK325" s="213"/>
      <c r="CL325" s="214"/>
      <c r="CM325" s="214"/>
      <c r="CN325" s="214"/>
      <c r="CO325" s="218" t="s">
        <v>799</v>
      </c>
      <c r="CP325" s="209"/>
      <c r="CQ325" s="979"/>
      <c r="CR325" s="979"/>
    </row>
    <row r="326" spans="1:96">
      <c r="A326" s="889"/>
      <c r="B326" s="1185"/>
      <c r="C326" s="817"/>
      <c r="D326" s="1155"/>
      <c r="E326" s="889"/>
      <c r="F326" s="889"/>
      <c r="G326" s="889"/>
      <c r="H326" s="889"/>
      <c r="I326" s="889"/>
      <c r="J326" s="889"/>
      <c r="K326" s="889"/>
      <c r="L326" s="889"/>
      <c r="M326" s="889"/>
      <c r="P326" s="1155"/>
      <c r="Q326" s="1155"/>
      <c r="R326" s="1155"/>
      <c r="S326" s="1155"/>
      <c r="T326" s="1154"/>
      <c r="U326" s="1155"/>
      <c r="V326" s="1156"/>
      <c r="W326" s="1155"/>
      <c r="X326" s="1155"/>
      <c r="Y326" s="1155"/>
      <c r="Z326" s="1155"/>
      <c r="AA326" s="1155"/>
      <c r="AC326" s="886"/>
      <c r="AD326" s="517"/>
      <c r="AE326" s="517"/>
      <c r="AH326" s="1078"/>
      <c r="CD326" s="979"/>
      <c r="CE326" s="979"/>
      <c r="CF326" s="979"/>
      <c r="CG326" s="979"/>
      <c r="CH326" s="211"/>
      <c r="CI326" s="211"/>
      <c r="CJ326" s="967"/>
      <c r="CK326" s="213"/>
      <c r="CL326" s="214"/>
      <c r="CM326" s="214"/>
      <c r="CN326" s="214"/>
      <c r="CO326" s="218" t="s">
        <v>801</v>
      </c>
      <c r="CP326" s="209"/>
      <c r="CQ326" s="979"/>
      <c r="CR326" s="979"/>
    </row>
    <row r="327" spans="1:96">
      <c r="A327" s="889"/>
      <c r="B327" s="1185"/>
      <c r="C327" s="817"/>
      <c r="D327" s="1155"/>
      <c r="E327" s="889"/>
      <c r="F327" s="889"/>
      <c r="G327" s="889"/>
      <c r="H327" s="889"/>
      <c r="I327" s="889"/>
      <c r="J327" s="889"/>
      <c r="K327" s="889"/>
      <c r="L327" s="889"/>
      <c r="M327" s="889"/>
      <c r="P327" s="1155"/>
      <c r="Q327" s="1155"/>
      <c r="R327" s="1155"/>
      <c r="S327" s="1155"/>
      <c r="T327" s="1154"/>
      <c r="U327" s="1155"/>
      <c r="V327" s="1156"/>
      <c r="W327" s="1155"/>
      <c r="X327" s="1155"/>
      <c r="Y327" s="1155"/>
      <c r="Z327" s="1155"/>
      <c r="AA327" s="1155"/>
      <c r="AC327" s="886"/>
      <c r="AD327" s="517"/>
      <c r="AE327" s="517"/>
      <c r="AH327" s="1078"/>
      <c r="CD327" s="979"/>
      <c r="CE327" s="979"/>
      <c r="CF327" s="979"/>
      <c r="CG327" s="979"/>
      <c r="CH327" s="211"/>
      <c r="CI327" s="211"/>
      <c r="CJ327" s="967"/>
      <c r="CK327" s="213"/>
      <c r="CL327" s="214"/>
      <c r="CM327" s="214"/>
      <c r="CN327" s="214"/>
      <c r="CO327" s="218" t="s">
        <v>802</v>
      </c>
      <c r="CP327" s="209"/>
      <c r="CQ327" s="979"/>
      <c r="CR327" s="979"/>
    </row>
    <row r="328" spans="1:96">
      <c r="A328" s="889"/>
      <c r="B328" s="1185"/>
      <c r="C328" s="817"/>
      <c r="D328" s="1155"/>
      <c r="E328" s="889"/>
      <c r="F328" s="889"/>
      <c r="G328" s="889"/>
      <c r="H328" s="889"/>
      <c r="I328" s="889"/>
      <c r="J328" s="889"/>
      <c r="K328" s="889"/>
      <c r="L328" s="889"/>
      <c r="M328" s="889"/>
      <c r="P328" s="1155"/>
      <c r="Q328" s="1155"/>
      <c r="R328" s="1155"/>
      <c r="S328" s="1155"/>
      <c r="T328" s="1154"/>
      <c r="U328" s="1155"/>
      <c r="V328" s="1156"/>
      <c r="W328" s="1155"/>
      <c r="X328" s="1155"/>
      <c r="Y328" s="1155"/>
      <c r="Z328" s="1155"/>
      <c r="AA328" s="1155"/>
      <c r="AC328" s="886"/>
      <c r="AD328" s="517"/>
      <c r="AE328" s="517"/>
      <c r="AH328" s="1078"/>
      <c r="CD328" s="979"/>
      <c r="CE328" s="979"/>
      <c r="CF328" s="979"/>
      <c r="CG328" s="979"/>
      <c r="CH328" s="211"/>
      <c r="CI328" s="211"/>
      <c r="CJ328" s="967"/>
      <c r="CK328" s="213"/>
      <c r="CL328" s="214"/>
      <c r="CM328" s="214"/>
      <c r="CN328" s="214"/>
      <c r="CO328" s="218" t="s">
        <v>804</v>
      </c>
      <c r="CP328" s="209"/>
      <c r="CQ328" s="979"/>
      <c r="CR328" s="979"/>
    </row>
    <row r="329" spans="1:96">
      <c r="A329" s="889"/>
      <c r="B329" s="1185"/>
      <c r="C329" s="817"/>
      <c r="D329" s="1155"/>
      <c r="E329" s="889"/>
      <c r="F329" s="889"/>
      <c r="G329" s="889"/>
      <c r="H329" s="889"/>
      <c r="I329" s="889"/>
      <c r="J329" s="889"/>
      <c r="K329" s="889"/>
      <c r="L329" s="889"/>
      <c r="M329" s="889"/>
      <c r="P329" s="1155"/>
      <c r="Q329" s="1155"/>
      <c r="R329" s="1155"/>
      <c r="S329" s="1155"/>
      <c r="T329" s="1154"/>
      <c r="U329" s="1155"/>
      <c r="V329" s="1156"/>
      <c r="W329" s="1155"/>
      <c r="X329" s="1155"/>
      <c r="Y329" s="1155"/>
      <c r="Z329" s="1155"/>
      <c r="AA329" s="1155"/>
      <c r="AC329" s="886"/>
      <c r="AD329" s="517"/>
      <c r="AE329" s="517"/>
      <c r="AH329" s="1078"/>
      <c r="CD329" s="979"/>
      <c r="CE329" s="979"/>
      <c r="CF329" s="979"/>
      <c r="CG329" s="979"/>
      <c r="CH329" s="211"/>
      <c r="CI329" s="211"/>
      <c r="CJ329" s="967"/>
      <c r="CK329" s="213"/>
      <c r="CL329" s="214"/>
      <c r="CM329" s="214"/>
      <c r="CN329" s="214"/>
      <c r="CO329" s="218" t="s">
        <v>806</v>
      </c>
      <c r="CP329" s="209"/>
      <c r="CQ329" s="979"/>
      <c r="CR329" s="979"/>
    </row>
    <row r="330" spans="1:96">
      <c r="A330" s="889"/>
      <c r="B330" s="1185"/>
      <c r="C330" s="817"/>
      <c r="D330" s="1155"/>
      <c r="E330" s="889"/>
      <c r="F330" s="889"/>
      <c r="G330" s="889"/>
      <c r="H330" s="889"/>
      <c r="I330" s="889"/>
      <c r="J330" s="889"/>
      <c r="K330" s="889"/>
      <c r="L330" s="889"/>
      <c r="M330" s="889"/>
      <c r="P330" s="1155"/>
      <c r="Q330" s="1155"/>
      <c r="R330" s="1155"/>
      <c r="S330" s="1155"/>
      <c r="T330" s="1154"/>
      <c r="U330" s="1155"/>
      <c r="V330" s="1156"/>
      <c r="W330" s="1155"/>
      <c r="X330" s="1155"/>
      <c r="Y330" s="1155"/>
      <c r="Z330" s="1152"/>
      <c r="AA330" s="1155"/>
      <c r="AC330" s="886"/>
      <c r="AD330" s="517"/>
      <c r="AE330" s="517"/>
      <c r="AH330" s="1078"/>
      <c r="CD330" s="979"/>
      <c r="CE330" s="979"/>
      <c r="CF330" s="979"/>
      <c r="CG330" s="979"/>
      <c r="CH330" s="211"/>
      <c r="CI330" s="211"/>
      <c r="CJ330" s="967"/>
      <c r="CK330" s="213"/>
      <c r="CL330" s="214"/>
      <c r="CM330" s="214"/>
      <c r="CN330" s="214"/>
      <c r="CO330" s="218" t="s">
        <v>808</v>
      </c>
      <c r="CP330" s="209"/>
      <c r="CQ330" s="979"/>
      <c r="CR330" s="979"/>
    </row>
    <row r="331" spans="1:96">
      <c r="A331" s="889"/>
      <c r="B331" s="1185"/>
      <c r="C331" s="817"/>
      <c r="D331" s="1155"/>
      <c r="E331" s="889"/>
      <c r="F331" s="889"/>
      <c r="G331" s="889"/>
      <c r="H331" s="889"/>
      <c r="I331" s="889"/>
      <c r="J331" s="889"/>
      <c r="K331" s="889"/>
      <c r="L331" s="889"/>
      <c r="M331" s="889"/>
      <c r="P331" s="1155"/>
      <c r="Q331" s="1155"/>
      <c r="R331" s="1155"/>
      <c r="S331" s="1155"/>
      <c r="T331" s="1154"/>
      <c r="U331" s="1155"/>
      <c r="V331" s="1156"/>
      <c r="W331" s="1155"/>
      <c r="X331" s="1155"/>
      <c r="Y331" s="1155"/>
      <c r="Z331" s="1152"/>
      <c r="AA331" s="1155"/>
      <c r="AC331" s="886"/>
      <c r="AD331" s="517"/>
      <c r="AE331" s="517"/>
      <c r="AH331" s="1078"/>
      <c r="CD331" s="979"/>
      <c r="CE331" s="979"/>
      <c r="CF331" s="979"/>
      <c r="CG331" s="979"/>
      <c r="CH331" s="211"/>
      <c r="CI331" s="211"/>
      <c r="CJ331" s="967"/>
      <c r="CK331" s="213"/>
      <c r="CL331" s="214"/>
      <c r="CM331" s="214"/>
      <c r="CN331" s="214"/>
      <c r="CO331" s="218" t="s">
        <v>1457</v>
      </c>
      <c r="CP331" s="209"/>
      <c r="CQ331" s="979"/>
      <c r="CR331" s="979"/>
    </row>
    <row r="332" spans="1:96">
      <c r="A332" s="889"/>
      <c r="B332" s="1185"/>
      <c r="C332" s="817"/>
      <c r="D332" s="1152"/>
      <c r="E332" s="889"/>
      <c r="F332" s="889"/>
      <c r="G332" s="889"/>
      <c r="H332" s="889"/>
      <c r="I332" s="889"/>
      <c r="J332" s="889"/>
      <c r="K332" s="889"/>
      <c r="L332" s="889"/>
      <c r="M332" s="889"/>
      <c r="P332" s="1152"/>
      <c r="Q332" s="1152"/>
      <c r="R332" s="1152"/>
      <c r="S332" s="1152"/>
      <c r="T332" s="1154"/>
      <c r="U332" s="1155"/>
      <c r="V332" s="1156"/>
      <c r="W332" s="1155"/>
      <c r="X332" s="1155"/>
      <c r="Y332" s="1155"/>
      <c r="Z332" s="1187"/>
      <c r="AA332" s="1152"/>
      <c r="AC332" s="886"/>
      <c r="AD332" s="517"/>
      <c r="AE332" s="517"/>
      <c r="AH332" s="1078"/>
      <c r="CD332" s="979"/>
      <c r="CE332" s="979"/>
      <c r="CF332" s="979"/>
      <c r="CG332" s="979"/>
      <c r="CH332" s="211"/>
      <c r="CI332" s="211"/>
      <c r="CJ332" s="967"/>
      <c r="CK332" s="213"/>
      <c r="CL332" s="214"/>
      <c r="CM332" s="214"/>
      <c r="CN332" s="214"/>
      <c r="CO332" s="218" t="s">
        <v>336</v>
      </c>
      <c r="CP332" s="209"/>
      <c r="CQ332" s="979"/>
      <c r="CR332" s="979"/>
    </row>
    <row r="333" spans="1:96">
      <c r="A333" s="889"/>
      <c r="B333" s="1185"/>
      <c r="C333" s="817"/>
      <c r="D333" s="1152"/>
      <c r="E333" s="889"/>
      <c r="F333" s="889"/>
      <c r="G333" s="889"/>
      <c r="H333" s="889"/>
      <c r="I333" s="889"/>
      <c r="J333" s="889"/>
      <c r="K333" s="889"/>
      <c r="L333" s="889"/>
      <c r="M333" s="889"/>
      <c r="P333" s="1152"/>
      <c r="Q333" s="1152"/>
      <c r="R333" s="1152"/>
      <c r="S333" s="1152"/>
      <c r="T333" s="1154"/>
      <c r="U333" s="1155"/>
      <c r="V333" s="1156"/>
      <c r="W333" s="1155"/>
      <c r="X333" s="1155"/>
      <c r="Y333" s="1155"/>
      <c r="Z333" s="1152"/>
      <c r="AA333" s="1152"/>
      <c r="AC333" s="886"/>
      <c r="AD333" s="517"/>
      <c r="AE333" s="517"/>
      <c r="AH333" s="1078"/>
      <c r="CD333" s="979"/>
      <c r="CE333" s="979"/>
      <c r="CF333" s="979"/>
      <c r="CG333" s="979"/>
      <c r="CH333" s="211"/>
      <c r="CI333" s="211"/>
      <c r="CJ333" s="967"/>
      <c r="CK333" s="213"/>
      <c r="CL333" s="214"/>
      <c r="CM333" s="214"/>
      <c r="CN333" s="214"/>
      <c r="CO333" s="218" t="s">
        <v>813</v>
      </c>
      <c r="CP333" s="209"/>
      <c r="CQ333" s="979"/>
      <c r="CR333" s="979"/>
    </row>
    <row r="334" spans="1:96">
      <c r="A334" s="889"/>
      <c r="B334" s="1191"/>
      <c r="C334" s="1192"/>
      <c r="D334" s="1187"/>
      <c r="E334" s="889"/>
      <c r="F334" s="889"/>
      <c r="G334" s="889"/>
      <c r="H334" s="889"/>
      <c r="I334" s="889"/>
      <c r="J334" s="889"/>
      <c r="K334" s="889"/>
      <c r="L334" s="889"/>
      <c r="M334" s="889"/>
      <c r="P334" s="1187"/>
      <c r="Q334" s="1187"/>
      <c r="R334" s="1187"/>
      <c r="S334" s="1187"/>
      <c r="T334" s="1154"/>
      <c r="U334" s="1155"/>
      <c r="V334" s="1156"/>
      <c r="W334" s="1155"/>
      <c r="X334" s="1155"/>
      <c r="Y334" s="1155"/>
      <c r="Z334" s="1155"/>
      <c r="AA334" s="1187"/>
      <c r="AC334" s="886"/>
      <c r="AD334" s="517"/>
      <c r="AE334" s="517"/>
      <c r="AH334" s="1078"/>
      <c r="CD334" s="979"/>
      <c r="CE334" s="979"/>
      <c r="CF334" s="979"/>
      <c r="CG334" s="979"/>
      <c r="CH334" s="211"/>
      <c r="CI334" s="211"/>
      <c r="CJ334" s="967"/>
      <c r="CK334" s="213"/>
      <c r="CL334" s="214"/>
      <c r="CM334" s="214"/>
      <c r="CN334" s="214"/>
      <c r="CO334" s="218" t="s">
        <v>814</v>
      </c>
      <c r="CP334" s="209"/>
      <c r="CQ334" s="979"/>
      <c r="CR334" s="979"/>
    </row>
    <row r="335" spans="1:96">
      <c r="A335" s="889"/>
      <c r="B335" s="1185"/>
      <c r="C335" s="817"/>
      <c r="D335" s="1193"/>
      <c r="E335" s="889"/>
      <c r="F335" s="889"/>
      <c r="G335" s="889"/>
      <c r="H335" s="889"/>
      <c r="I335" s="889"/>
      <c r="J335" s="889"/>
      <c r="K335" s="889"/>
      <c r="L335" s="889"/>
      <c r="M335" s="889"/>
      <c r="P335" s="1193"/>
      <c r="Q335" s="1193"/>
      <c r="R335" s="1193"/>
      <c r="S335" s="1193"/>
      <c r="T335" s="1154"/>
      <c r="U335" s="1152"/>
      <c r="V335" s="1184"/>
      <c r="W335" s="1152"/>
      <c r="X335" s="1152"/>
      <c r="Y335" s="1152"/>
      <c r="Z335" s="1155"/>
      <c r="AA335" s="1193"/>
      <c r="AC335" s="886"/>
      <c r="AD335" s="517"/>
      <c r="AE335" s="517"/>
      <c r="AH335" s="1078"/>
      <c r="CD335" s="979"/>
      <c r="CE335" s="979"/>
      <c r="CF335" s="979"/>
      <c r="CG335" s="979"/>
      <c r="CH335" s="211"/>
      <c r="CI335" s="211"/>
      <c r="CJ335" s="967"/>
      <c r="CK335" s="213"/>
      <c r="CL335" s="214"/>
      <c r="CM335" s="214"/>
      <c r="CN335" s="214"/>
      <c r="CO335" s="218" t="s">
        <v>815</v>
      </c>
      <c r="CP335" s="209"/>
      <c r="CQ335" s="979"/>
      <c r="CR335" s="979"/>
    </row>
    <row r="336" spans="1:96">
      <c r="A336" s="889"/>
      <c r="B336" s="1185"/>
      <c r="C336" s="817"/>
      <c r="D336" s="1155"/>
      <c r="E336" s="889"/>
      <c r="F336" s="889"/>
      <c r="G336" s="889"/>
      <c r="H336" s="889"/>
      <c r="I336" s="889"/>
      <c r="J336" s="889"/>
      <c r="K336" s="889"/>
      <c r="L336" s="889"/>
      <c r="M336" s="889"/>
      <c r="P336" s="1155"/>
      <c r="Q336" s="1155"/>
      <c r="R336" s="1155"/>
      <c r="S336" s="1155"/>
      <c r="T336" s="1154"/>
      <c r="U336" s="1152"/>
      <c r="V336" s="1184"/>
      <c r="W336" s="1152"/>
      <c r="X336" s="1152"/>
      <c r="Y336" s="1152"/>
      <c r="Z336" s="1152"/>
      <c r="AA336" s="1155"/>
      <c r="AC336" s="886"/>
      <c r="AD336" s="517"/>
      <c r="AE336" s="517"/>
      <c r="AH336" s="1078"/>
      <c r="CD336" s="979"/>
      <c r="CE336" s="979"/>
      <c r="CF336" s="979"/>
      <c r="CG336" s="979"/>
      <c r="CH336" s="211"/>
      <c r="CI336" s="211"/>
      <c r="CJ336" s="967"/>
      <c r="CK336" s="213"/>
      <c r="CL336" s="214"/>
      <c r="CM336" s="214"/>
      <c r="CN336" s="214"/>
      <c r="CO336" s="218" t="s">
        <v>816</v>
      </c>
      <c r="CP336" s="209"/>
      <c r="CQ336" s="979"/>
      <c r="CR336" s="979"/>
    </row>
    <row r="337" spans="1:96">
      <c r="A337" s="889"/>
      <c r="B337" s="1185"/>
      <c r="C337" s="817"/>
      <c r="D337" s="1155"/>
      <c r="E337" s="889"/>
      <c r="F337" s="889"/>
      <c r="G337" s="889"/>
      <c r="H337" s="889"/>
      <c r="I337" s="889"/>
      <c r="J337" s="889"/>
      <c r="K337" s="889"/>
      <c r="L337" s="889"/>
      <c r="M337" s="889"/>
      <c r="P337" s="1155"/>
      <c r="Q337" s="1155"/>
      <c r="R337" s="1155"/>
      <c r="S337" s="1155"/>
      <c r="T337" s="1154"/>
      <c r="U337" s="1187"/>
      <c r="V337" s="1194"/>
      <c r="W337" s="1187"/>
      <c r="X337" s="1187"/>
      <c r="Y337" s="1187"/>
      <c r="Z337" s="1155"/>
      <c r="AA337" s="1155"/>
      <c r="AC337" s="886"/>
      <c r="AD337" s="517"/>
      <c r="AE337" s="517"/>
      <c r="AH337" s="1078"/>
      <c r="CD337" s="979"/>
      <c r="CE337" s="979"/>
      <c r="CF337" s="979"/>
      <c r="CG337" s="979"/>
      <c r="CH337" s="211"/>
      <c r="CI337" s="211"/>
      <c r="CJ337" s="967"/>
      <c r="CK337" s="213"/>
      <c r="CL337" s="214"/>
      <c r="CM337" s="214"/>
      <c r="CN337" s="214"/>
      <c r="CO337" s="218" t="s">
        <v>819</v>
      </c>
      <c r="CP337" s="209"/>
      <c r="CQ337" s="979"/>
      <c r="CR337" s="979"/>
    </row>
    <row r="338" spans="1:96">
      <c r="A338" s="889"/>
      <c r="B338" s="1185"/>
      <c r="C338" s="817"/>
      <c r="D338" s="1155"/>
      <c r="E338" s="889"/>
      <c r="F338" s="889"/>
      <c r="G338" s="889"/>
      <c r="H338" s="889"/>
      <c r="I338" s="889"/>
      <c r="J338" s="889"/>
      <c r="K338" s="889"/>
      <c r="L338" s="889"/>
      <c r="M338" s="889"/>
      <c r="P338" s="1155"/>
      <c r="Q338" s="1155"/>
      <c r="R338" s="1155"/>
      <c r="S338" s="1155"/>
      <c r="T338" s="1154"/>
      <c r="U338" s="1193"/>
      <c r="V338" s="1184"/>
      <c r="W338" s="1152"/>
      <c r="X338" s="1152"/>
      <c r="Y338" s="1193"/>
      <c r="Z338" s="1155"/>
      <c r="AA338" s="1155"/>
      <c r="AC338" s="886"/>
      <c r="AD338" s="517"/>
      <c r="AE338" s="517"/>
      <c r="AH338" s="1078"/>
      <c r="CD338" s="979"/>
      <c r="CE338" s="979"/>
      <c r="CF338" s="979"/>
      <c r="CG338" s="979"/>
      <c r="CH338" s="211"/>
      <c r="CI338" s="211"/>
      <c r="CJ338" s="967"/>
      <c r="CK338" s="213"/>
      <c r="CL338" s="214"/>
      <c r="CM338" s="214"/>
      <c r="CN338" s="214"/>
      <c r="CO338" s="218" t="s">
        <v>820</v>
      </c>
      <c r="CP338" s="209"/>
      <c r="CQ338" s="979"/>
      <c r="CR338" s="979"/>
    </row>
    <row r="339" spans="1:96">
      <c r="A339" s="889"/>
      <c r="B339" s="1185"/>
      <c r="C339" s="817"/>
      <c r="D339" s="1155"/>
      <c r="E339" s="889"/>
      <c r="F339" s="889"/>
      <c r="G339" s="889"/>
      <c r="H339" s="889"/>
      <c r="I339" s="889"/>
      <c r="J339" s="889"/>
      <c r="K339" s="889"/>
      <c r="L339" s="889"/>
      <c r="M339" s="889"/>
      <c r="P339" s="1155"/>
      <c r="Q339" s="1155"/>
      <c r="R339" s="1155"/>
      <c r="S339" s="1155"/>
      <c r="T339" s="1154"/>
      <c r="U339" s="1155"/>
      <c r="V339" s="1156"/>
      <c r="W339" s="1155"/>
      <c r="X339" s="1155"/>
      <c r="Y339" s="1155"/>
      <c r="Z339" s="1195"/>
      <c r="AA339" s="1155"/>
      <c r="AC339" s="886"/>
      <c r="AD339" s="517"/>
      <c r="AE339" s="517"/>
      <c r="AH339" s="1078"/>
      <c r="CD339" s="979"/>
      <c r="CE339" s="979"/>
      <c r="CF339" s="979"/>
      <c r="CG339" s="979"/>
      <c r="CH339" s="211"/>
      <c r="CI339" s="211"/>
      <c r="CJ339" s="967"/>
      <c r="CK339" s="213"/>
      <c r="CL339" s="214"/>
      <c r="CM339" s="214"/>
      <c r="CN339" s="214"/>
      <c r="CO339" s="218" t="s">
        <v>821</v>
      </c>
      <c r="CP339" s="209"/>
      <c r="CQ339" s="979"/>
      <c r="CR339" s="979"/>
    </row>
    <row r="340" spans="1:96">
      <c r="A340" s="889"/>
      <c r="B340" s="1185"/>
      <c r="C340" s="817"/>
      <c r="D340" s="1152"/>
      <c r="E340" s="889"/>
      <c r="F340" s="889"/>
      <c r="G340" s="889"/>
      <c r="H340" s="889"/>
      <c r="I340" s="889"/>
      <c r="J340" s="889"/>
      <c r="K340" s="889"/>
      <c r="L340" s="889"/>
      <c r="M340" s="889"/>
      <c r="P340" s="1152"/>
      <c r="Q340" s="1152"/>
      <c r="R340" s="1152"/>
      <c r="S340" s="1152"/>
      <c r="T340" s="1154"/>
      <c r="U340" s="1155"/>
      <c r="V340" s="1156"/>
      <c r="W340" s="1155"/>
      <c r="X340" s="1155"/>
      <c r="Y340" s="1155"/>
      <c r="Z340" s="1196"/>
      <c r="AA340" s="1152"/>
      <c r="AC340" s="886"/>
      <c r="AD340" s="517"/>
      <c r="AE340" s="517"/>
      <c r="AH340" s="1078"/>
      <c r="CD340" s="979"/>
      <c r="CE340" s="979"/>
      <c r="CF340" s="979"/>
      <c r="CG340" s="979"/>
      <c r="CH340" s="211"/>
      <c r="CI340" s="211"/>
      <c r="CJ340" s="967"/>
      <c r="CK340" s="213"/>
      <c r="CL340" s="214"/>
      <c r="CM340" s="214"/>
      <c r="CN340" s="214"/>
      <c r="CO340" s="218" t="s">
        <v>822</v>
      </c>
      <c r="CP340" s="209"/>
      <c r="CQ340" s="979"/>
      <c r="CR340" s="979"/>
    </row>
    <row r="341" spans="1:96">
      <c r="A341" s="889"/>
      <c r="B341" s="1185"/>
      <c r="C341" s="817"/>
      <c r="D341" s="1195"/>
      <c r="E341" s="889"/>
      <c r="F341" s="889"/>
      <c r="G341" s="889"/>
      <c r="H341" s="889"/>
      <c r="I341" s="889"/>
      <c r="J341" s="889"/>
      <c r="K341" s="889"/>
      <c r="L341" s="889"/>
      <c r="M341" s="889"/>
      <c r="P341" s="1195"/>
      <c r="Q341" s="1195"/>
      <c r="R341" s="1195"/>
      <c r="S341" s="1195"/>
      <c r="T341" s="1154"/>
      <c r="U341" s="1155"/>
      <c r="V341" s="1156"/>
      <c r="W341" s="1155"/>
      <c r="X341" s="1155"/>
      <c r="Y341" s="1155"/>
      <c r="Z341" s="1195"/>
      <c r="AA341" s="1195"/>
      <c r="AC341" s="886"/>
      <c r="AD341" s="517"/>
      <c r="AE341" s="517"/>
      <c r="AH341" s="1078"/>
      <c r="CD341" s="979"/>
      <c r="CE341" s="979"/>
      <c r="CF341" s="979"/>
      <c r="CG341" s="979"/>
      <c r="CH341" s="211"/>
      <c r="CI341" s="211"/>
      <c r="CJ341" s="967"/>
      <c r="CK341" s="213"/>
      <c r="CL341" s="214"/>
      <c r="CM341" s="214"/>
      <c r="CN341" s="214"/>
      <c r="CO341" s="218" t="s">
        <v>823</v>
      </c>
      <c r="CP341" s="209"/>
      <c r="CQ341" s="979"/>
      <c r="CR341" s="979"/>
    </row>
    <row r="342" spans="1:96">
      <c r="A342" s="889"/>
      <c r="B342" s="817"/>
      <c r="C342" s="817"/>
      <c r="D342" s="1196"/>
      <c r="E342" s="889"/>
      <c r="F342" s="889"/>
      <c r="G342" s="889"/>
      <c r="H342" s="889"/>
      <c r="I342" s="889"/>
      <c r="J342" s="889"/>
      <c r="K342" s="889"/>
      <c r="L342" s="889"/>
      <c r="M342" s="889"/>
      <c r="P342" s="1196"/>
      <c r="Q342" s="1196"/>
      <c r="R342" s="1197"/>
      <c r="S342" s="1197"/>
      <c r="T342" s="1198"/>
      <c r="U342" s="1155"/>
      <c r="V342" s="1156"/>
      <c r="W342" s="1155"/>
      <c r="X342" s="1155"/>
      <c r="Y342" s="1155"/>
      <c r="Z342" s="1196"/>
      <c r="AA342" s="1196"/>
      <c r="AC342" s="886"/>
      <c r="AD342" s="517"/>
      <c r="AE342" s="517"/>
      <c r="AH342" s="1078"/>
      <c r="CD342" s="979"/>
      <c r="CE342" s="979"/>
      <c r="CF342" s="979"/>
      <c r="CG342" s="979"/>
      <c r="CH342" s="211"/>
      <c r="CI342" s="211"/>
      <c r="CJ342" s="967"/>
      <c r="CK342" s="213"/>
      <c r="CL342" s="214"/>
      <c r="CM342" s="214"/>
      <c r="CN342" s="214"/>
      <c r="CO342" s="218" t="s">
        <v>825</v>
      </c>
      <c r="CP342" s="209"/>
      <c r="CQ342" s="979"/>
      <c r="CR342" s="979"/>
    </row>
    <row r="343" spans="1:96">
      <c r="A343" s="889"/>
      <c r="B343" s="1185"/>
      <c r="C343" s="817"/>
      <c r="D343" s="1196"/>
      <c r="E343" s="889"/>
      <c r="F343" s="889"/>
      <c r="G343" s="889"/>
      <c r="H343" s="889"/>
      <c r="I343" s="889"/>
      <c r="J343" s="889"/>
      <c r="K343" s="889"/>
      <c r="L343" s="889"/>
      <c r="M343" s="889"/>
      <c r="P343" s="1196"/>
      <c r="Q343" s="1196"/>
      <c r="R343" s="1196"/>
      <c r="S343" s="1196"/>
      <c r="T343" s="1198"/>
      <c r="U343" s="1152"/>
      <c r="V343" s="1184"/>
      <c r="W343" s="1152"/>
      <c r="X343" s="1152"/>
      <c r="Y343" s="1152"/>
      <c r="Z343" s="1196"/>
      <c r="AA343" s="1196"/>
      <c r="AC343" s="886"/>
      <c r="AD343" s="517"/>
      <c r="AE343" s="517"/>
      <c r="AH343" s="1078"/>
      <c r="CD343" s="979"/>
      <c r="CE343" s="979"/>
      <c r="CF343" s="979"/>
      <c r="CG343" s="979"/>
      <c r="CH343" s="211"/>
      <c r="CI343" s="211"/>
      <c r="CJ343" s="967"/>
      <c r="CK343" s="213"/>
      <c r="CL343" s="214"/>
      <c r="CM343" s="214"/>
      <c r="CN343" s="214"/>
      <c r="CO343" s="218" t="s">
        <v>827</v>
      </c>
      <c r="CP343" s="209"/>
      <c r="CQ343" s="979"/>
      <c r="CR343" s="979"/>
    </row>
    <row r="344" spans="1:96">
      <c r="A344" s="889"/>
      <c r="B344" s="1185"/>
      <c r="C344" s="817"/>
      <c r="D344" s="1196"/>
      <c r="E344" s="889"/>
      <c r="F344" s="889"/>
      <c r="G344" s="889"/>
      <c r="H344" s="889"/>
      <c r="I344" s="889"/>
      <c r="J344" s="889"/>
      <c r="K344" s="889"/>
      <c r="L344" s="889"/>
      <c r="M344" s="889"/>
      <c r="P344" s="1196"/>
      <c r="Q344" s="1196"/>
      <c r="R344" s="1196"/>
      <c r="S344" s="1196"/>
      <c r="T344" s="1198"/>
      <c r="U344" s="1195"/>
      <c r="V344" s="1199"/>
      <c r="W344" s="1195"/>
      <c r="X344" s="1195"/>
      <c r="Y344" s="1195"/>
      <c r="Z344" s="1196"/>
      <c r="AA344" s="1196"/>
      <c r="AC344" s="886"/>
      <c r="AD344" s="517"/>
      <c r="AE344" s="517"/>
      <c r="AH344" s="1078"/>
      <c r="CD344" s="979"/>
      <c r="CE344" s="979"/>
      <c r="CF344" s="979"/>
      <c r="CG344" s="979"/>
      <c r="CH344" s="211"/>
      <c r="CI344" s="211"/>
      <c r="CJ344" s="967"/>
      <c r="CK344" s="213"/>
      <c r="CL344" s="214"/>
      <c r="CM344" s="214"/>
      <c r="CN344" s="214"/>
      <c r="CO344" s="218" t="s">
        <v>828</v>
      </c>
      <c r="CP344" s="209"/>
      <c r="CQ344" s="979"/>
      <c r="CR344" s="979"/>
    </row>
    <row r="345" spans="1:96">
      <c r="A345" s="889"/>
      <c r="B345" s="1200"/>
      <c r="C345" s="1201"/>
      <c r="D345" s="1196"/>
      <c r="E345" s="889"/>
      <c r="F345" s="889"/>
      <c r="G345" s="889"/>
      <c r="H345" s="889"/>
      <c r="I345" s="889"/>
      <c r="J345" s="889"/>
      <c r="K345" s="889"/>
      <c r="L345" s="889"/>
      <c r="M345" s="889"/>
      <c r="P345" s="1196"/>
      <c r="Q345" s="1196"/>
      <c r="R345" s="1196"/>
      <c r="S345" s="1196"/>
      <c r="T345" s="1198"/>
      <c r="U345" s="1196"/>
      <c r="V345" s="1198"/>
      <c r="W345" s="1196"/>
      <c r="X345" s="1196"/>
      <c r="Y345" s="1196"/>
      <c r="Z345" s="1196"/>
      <c r="AA345" s="1196"/>
      <c r="AC345" s="886"/>
      <c r="AD345" s="517"/>
      <c r="AE345" s="517"/>
      <c r="AH345" s="1078"/>
      <c r="CD345" s="979"/>
      <c r="CE345" s="979"/>
      <c r="CF345" s="979"/>
      <c r="CG345" s="979"/>
      <c r="CH345" s="211"/>
      <c r="CI345" s="211"/>
      <c r="CJ345" s="967"/>
      <c r="CK345" s="213"/>
      <c r="CL345" s="214"/>
      <c r="CM345" s="214"/>
      <c r="CN345" s="214"/>
      <c r="CO345" s="218" t="s">
        <v>829</v>
      </c>
      <c r="CP345" s="209"/>
      <c r="CQ345" s="979"/>
      <c r="CR345" s="979"/>
    </row>
    <row r="346" spans="1:96">
      <c r="A346" s="889"/>
      <c r="B346" s="1185"/>
      <c r="C346" s="817"/>
      <c r="D346" s="1196"/>
      <c r="E346" s="889"/>
      <c r="F346" s="889"/>
      <c r="G346" s="889"/>
      <c r="H346" s="889"/>
      <c r="I346" s="889"/>
      <c r="J346" s="889"/>
      <c r="K346" s="889"/>
      <c r="L346" s="889"/>
      <c r="M346" s="889"/>
      <c r="P346" s="1196"/>
      <c r="Q346" s="1196"/>
      <c r="R346" s="1196"/>
      <c r="S346" s="1196"/>
      <c r="T346" s="1198"/>
      <c r="U346" s="1196"/>
      <c r="V346" s="1198"/>
      <c r="W346" s="1196"/>
      <c r="X346" s="1196"/>
      <c r="Y346" s="1196"/>
      <c r="Z346" s="1204"/>
      <c r="AA346" s="1196"/>
      <c r="AC346" s="886"/>
      <c r="AD346" s="517"/>
      <c r="AE346" s="517"/>
      <c r="AH346" s="1078"/>
      <c r="CD346" s="979"/>
      <c r="CE346" s="979"/>
      <c r="CF346" s="979"/>
      <c r="CG346" s="979"/>
      <c r="CH346" s="211"/>
      <c r="CI346" s="211"/>
      <c r="CJ346" s="967"/>
      <c r="CK346" s="213"/>
      <c r="CL346" s="214"/>
      <c r="CM346" s="214"/>
      <c r="CN346" s="214"/>
      <c r="CO346" s="218" t="s">
        <v>1458</v>
      </c>
      <c r="CP346" s="209"/>
      <c r="CQ346" s="979"/>
      <c r="CR346" s="979"/>
    </row>
    <row r="347" spans="1:96">
      <c r="A347" s="889"/>
      <c r="B347" s="1185"/>
      <c r="C347" s="817"/>
      <c r="D347" s="1196"/>
      <c r="E347" s="889"/>
      <c r="F347" s="889"/>
      <c r="G347" s="889"/>
      <c r="H347" s="889"/>
      <c r="I347" s="889"/>
      <c r="J347" s="889"/>
      <c r="K347" s="889"/>
      <c r="L347" s="889"/>
      <c r="M347" s="889"/>
      <c r="P347" s="1196"/>
      <c r="Q347" s="1196"/>
      <c r="R347" s="1196"/>
      <c r="S347" s="1196"/>
      <c r="T347" s="1198"/>
      <c r="U347" s="1196"/>
      <c r="V347" s="1198"/>
      <c r="W347" s="1196"/>
      <c r="X347" s="1196"/>
      <c r="Y347" s="1196"/>
      <c r="Z347" s="1203"/>
      <c r="AA347" s="1196"/>
      <c r="AC347" s="886"/>
      <c r="AD347" s="517"/>
      <c r="AE347" s="517"/>
      <c r="AH347" s="1078"/>
      <c r="CD347" s="979"/>
      <c r="CE347" s="979"/>
      <c r="CF347" s="979"/>
      <c r="CG347" s="979"/>
      <c r="CH347" s="211"/>
      <c r="CI347" s="211"/>
      <c r="CJ347" s="967"/>
      <c r="CK347" s="213"/>
      <c r="CL347" s="214"/>
      <c r="CM347" s="214"/>
      <c r="CN347" s="214"/>
      <c r="CO347" s="218" t="s">
        <v>832</v>
      </c>
      <c r="CP347" s="209"/>
      <c r="CQ347" s="979"/>
      <c r="CR347" s="979"/>
    </row>
    <row r="348" spans="1:96">
      <c r="A348" s="889"/>
      <c r="B348" s="817"/>
      <c r="C348" s="817"/>
      <c r="D348" s="1204"/>
      <c r="E348" s="889"/>
      <c r="F348" s="889"/>
      <c r="G348" s="889"/>
      <c r="H348" s="889"/>
      <c r="I348" s="889"/>
      <c r="J348" s="889"/>
      <c r="K348" s="889"/>
      <c r="L348" s="889"/>
      <c r="M348" s="889"/>
      <c r="P348" s="1204"/>
      <c r="Q348" s="1204"/>
      <c r="R348" s="1204"/>
      <c r="S348" s="1204"/>
      <c r="T348" s="1154"/>
      <c r="U348" s="1196"/>
      <c r="V348" s="1198"/>
      <c r="W348" s="1196"/>
      <c r="X348" s="1196"/>
      <c r="Y348" s="1196"/>
      <c r="Z348" s="1204"/>
      <c r="AA348" s="1204"/>
      <c r="AH348" s="1078"/>
      <c r="CD348" s="979"/>
      <c r="CE348" s="979"/>
      <c r="CF348" s="979"/>
      <c r="CG348" s="979"/>
      <c r="CH348" s="211"/>
      <c r="CI348" s="211"/>
      <c r="CJ348" s="967"/>
      <c r="CK348" s="213"/>
      <c r="CL348" s="214"/>
      <c r="CM348" s="214"/>
      <c r="CN348" s="214"/>
      <c r="CO348" s="218" t="s">
        <v>833</v>
      </c>
      <c r="CP348" s="209"/>
      <c r="CQ348" s="979"/>
      <c r="CR348" s="979"/>
    </row>
    <row r="349" spans="1:96">
      <c r="A349" s="889"/>
      <c r="B349" s="817"/>
      <c r="C349" s="817"/>
      <c r="D349" s="1203"/>
      <c r="E349" s="889"/>
      <c r="F349" s="889"/>
      <c r="G349" s="889"/>
      <c r="H349" s="889"/>
      <c r="I349" s="889"/>
      <c r="J349" s="889"/>
      <c r="K349" s="889"/>
      <c r="L349" s="889"/>
      <c r="M349" s="889"/>
      <c r="P349" s="1203"/>
      <c r="Q349" s="1203"/>
      <c r="R349" s="1203"/>
      <c r="S349" s="1203"/>
      <c r="T349" s="1206"/>
      <c r="U349" s="1196"/>
      <c r="V349" s="1198"/>
      <c r="W349" s="1196"/>
      <c r="X349" s="1196"/>
      <c r="Y349" s="1196"/>
      <c r="Z349" s="1204"/>
      <c r="AA349" s="1203"/>
      <c r="AH349" s="1078"/>
      <c r="CD349" s="979"/>
      <c r="CE349" s="979"/>
      <c r="CF349" s="979"/>
      <c r="CG349" s="979"/>
      <c r="CH349" s="211"/>
      <c r="CI349" s="211"/>
      <c r="CJ349" s="967"/>
      <c r="CK349" s="213"/>
      <c r="CL349" s="214"/>
      <c r="CM349" s="214"/>
      <c r="CN349" s="214"/>
      <c r="CO349" s="218" t="s">
        <v>834</v>
      </c>
      <c r="CP349" s="209"/>
      <c r="CQ349" s="979"/>
      <c r="CR349" s="979"/>
    </row>
    <row r="350" spans="1:96">
      <c r="B350" s="1214"/>
      <c r="C350" s="1214"/>
      <c r="D350" s="1215"/>
      <c r="P350" s="1204"/>
      <c r="Q350" s="1204"/>
      <c r="R350" s="1204"/>
      <c r="S350" s="1204"/>
      <c r="T350" s="1154"/>
      <c r="U350" s="1196"/>
      <c r="V350" s="1198"/>
      <c r="W350" s="1196"/>
      <c r="X350" s="1196"/>
      <c r="Y350" s="1196"/>
      <c r="Z350" s="1204"/>
      <c r="AA350" s="1204"/>
      <c r="AH350" s="1078"/>
      <c r="CD350" s="979"/>
      <c r="CE350" s="979"/>
      <c r="CF350" s="979"/>
      <c r="CG350" s="979"/>
      <c r="CH350" s="211"/>
      <c r="CI350" s="211"/>
      <c r="CJ350" s="967"/>
      <c r="CK350" s="213"/>
      <c r="CL350" s="214"/>
      <c r="CM350" s="214"/>
      <c r="CN350" s="214"/>
      <c r="CO350" s="218" t="s">
        <v>350</v>
      </c>
      <c r="CP350" s="209"/>
      <c r="CQ350" s="979"/>
      <c r="CR350" s="979"/>
    </row>
    <row r="351" spans="1:96">
      <c r="B351" s="1214"/>
      <c r="C351" s="1214"/>
      <c r="D351" s="1215"/>
      <c r="P351" s="1204"/>
      <c r="Q351" s="1204"/>
      <c r="R351" s="1204"/>
      <c r="S351" s="1204"/>
      <c r="T351" s="1154"/>
      <c r="U351" s="1204"/>
      <c r="V351" s="1194"/>
      <c r="W351" s="1204"/>
      <c r="X351" s="1204"/>
      <c r="Y351" s="1204"/>
      <c r="Z351" s="1204"/>
      <c r="AA351" s="1204"/>
      <c r="AH351" s="1078"/>
      <c r="CD351" s="979"/>
      <c r="CE351" s="979"/>
      <c r="CF351" s="979"/>
      <c r="CG351" s="979"/>
      <c r="CH351" s="211"/>
      <c r="CI351" s="211"/>
      <c r="CJ351" s="967"/>
      <c r="CK351" s="213"/>
      <c r="CL351" s="214"/>
      <c r="CM351" s="214"/>
      <c r="CN351" s="214"/>
      <c r="CO351" s="218" t="s">
        <v>835</v>
      </c>
      <c r="CP351" s="209"/>
      <c r="CQ351" s="979"/>
      <c r="CR351" s="979"/>
    </row>
    <row r="352" spans="1:96">
      <c r="B352" s="1214"/>
      <c r="C352" s="1214"/>
      <c r="D352" s="1215"/>
      <c r="P352" s="1204"/>
      <c r="Q352" s="1204"/>
      <c r="R352" s="1204"/>
      <c r="S352" s="1204"/>
      <c r="T352" s="1154"/>
      <c r="U352" s="1203"/>
      <c r="V352" s="1203"/>
      <c r="W352" s="1203"/>
      <c r="X352" s="1203"/>
      <c r="Y352" s="1203"/>
      <c r="Z352" s="1204"/>
      <c r="AA352" s="1204"/>
      <c r="AH352" s="1078"/>
      <c r="CD352" s="979"/>
      <c r="CE352" s="979"/>
      <c r="CF352" s="979"/>
      <c r="CG352" s="979"/>
      <c r="CH352" s="211"/>
      <c r="CI352" s="211"/>
      <c r="CJ352" s="967"/>
      <c r="CK352" s="213"/>
      <c r="CL352" s="214"/>
      <c r="CM352" s="214"/>
      <c r="CN352" s="214"/>
      <c r="CO352" s="218" t="s">
        <v>836</v>
      </c>
      <c r="CP352" s="209"/>
      <c r="CQ352" s="979"/>
      <c r="CR352" s="979"/>
    </row>
    <row r="353" spans="2:96">
      <c r="B353" s="1214"/>
      <c r="C353" s="1214"/>
      <c r="D353" s="1215"/>
      <c r="P353" s="1216"/>
      <c r="Q353" s="1204"/>
      <c r="R353" s="1204"/>
      <c r="S353" s="1204"/>
      <c r="T353" s="1204"/>
      <c r="U353" s="1204"/>
      <c r="V353" s="1194"/>
      <c r="W353" s="1204"/>
      <c r="X353" s="1204"/>
      <c r="Y353" s="1204"/>
      <c r="Z353" s="1204"/>
      <c r="AA353" s="1204"/>
      <c r="AH353" s="1078"/>
      <c r="CD353" s="979"/>
      <c r="CE353" s="979"/>
      <c r="CF353" s="979"/>
      <c r="CG353" s="979"/>
      <c r="CH353" s="211"/>
      <c r="CI353" s="211"/>
      <c r="CJ353" s="967"/>
      <c r="CK353" s="213"/>
      <c r="CL353" s="214"/>
      <c r="CM353" s="214"/>
      <c r="CN353" s="214"/>
      <c r="CO353" s="218" t="s">
        <v>838</v>
      </c>
      <c r="CP353" s="209"/>
      <c r="CQ353" s="979"/>
      <c r="CR353" s="979"/>
    </row>
    <row r="354" spans="2:96">
      <c r="U354" s="1217"/>
      <c r="V354" s="1217"/>
      <c r="W354" s="1217"/>
      <c r="X354" s="1204"/>
      <c r="Y354" s="1217"/>
      <c r="AH354" s="1078"/>
      <c r="CD354" s="979"/>
      <c r="CE354" s="979"/>
      <c r="CF354" s="979"/>
      <c r="CG354" s="979"/>
      <c r="CH354" s="211"/>
      <c r="CI354" s="211"/>
      <c r="CJ354" s="967"/>
      <c r="CK354" s="213"/>
      <c r="CL354" s="214"/>
      <c r="CM354" s="214"/>
      <c r="CN354" s="214"/>
      <c r="CO354" s="218" t="s">
        <v>840</v>
      </c>
      <c r="CP354" s="209"/>
      <c r="CQ354" s="979"/>
      <c r="CR354" s="979"/>
    </row>
    <row r="355" spans="2:96">
      <c r="U355" s="1204"/>
      <c r="V355" s="1204"/>
      <c r="W355" s="1204"/>
      <c r="X355" s="1194"/>
      <c r="Y355" s="1204"/>
      <c r="AH355" s="1078"/>
      <c r="CD355" s="979"/>
      <c r="CE355" s="979"/>
      <c r="CF355" s="979"/>
      <c r="CG355" s="979"/>
      <c r="CH355" s="211"/>
      <c r="CI355" s="211"/>
      <c r="CJ355" s="967"/>
      <c r="CK355" s="213"/>
      <c r="CL355" s="214"/>
      <c r="CM355" s="214"/>
      <c r="CN355" s="214"/>
      <c r="CO355" s="218" t="s">
        <v>842</v>
      </c>
      <c r="CP355" s="209"/>
      <c r="CQ355" s="979"/>
      <c r="CR355" s="979"/>
    </row>
    <row r="356" spans="2:96">
      <c r="U356" s="1217"/>
      <c r="V356" s="1217"/>
      <c r="W356" s="1217"/>
      <c r="X356" s="1204"/>
      <c r="Y356" s="1217"/>
      <c r="AH356" s="1078"/>
      <c r="CD356" s="979"/>
      <c r="CE356" s="979"/>
      <c r="CF356" s="979"/>
      <c r="CG356" s="979"/>
      <c r="CH356" s="211"/>
      <c r="CI356" s="211"/>
      <c r="CJ356" s="967"/>
      <c r="CK356" s="213"/>
      <c r="CL356" s="214"/>
      <c r="CM356" s="214"/>
      <c r="CN356" s="214"/>
      <c r="CO356" s="218" t="s">
        <v>845</v>
      </c>
      <c r="CP356" s="209"/>
      <c r="CQ356" s="979"/>
      <c r="CR356" s="979"/>
    </row>
    <row r="357" spans="2:96">
      <c r="AH357" s="1078"/>
      <c r="CD357" s="979"/>
      <c r="CE357" s="979"/>
      <c r="CF357" s="979"/>
      <c r="CG357" s="979"/>
      <c r="CH357" s="211"/>
      <c r="CI357" s="211"/>
      <c r="CJ357" s="967"/>
      <c r="CK357" s="213"/>
      <c r="CL357" s="214"/>
      <c r="CM357" s="214"/>
      <c r="CN357" s="214"/>
      <c r="CO357" s="218" t="s">
        <v>847</v>
      </c>
      <c r="CP357" s="209"/>
      <c r="CQ357" s="979"/>
      <c r="CR357" s="979"/>
    </row>
    <row r="358" spans="2:96">
      <c r="AH358" s="1078"/>
      <c r="CD358" s="979"/>
      <c r="CE358" s="979"/>
      <c r="CF358" s="979"/>
      <c r="CG358" s="979"/>
      <c r="CH358" s="211"/>
      <c r="CI358" s="211"/>
      <c r="CJ358" s="967"/>
      <c r="CK358" s="213"/>
      <c r="CL358" s="214"/>
      <c r="CM358" s="214"/>
      <c r="CN358" s="214"/>
      <c r="CO358" s="218" t="s">
        <v>849</v>
      </c>
      <c r="CP358" s="209"/>
      <c r="CQ358" s="979"/>
      <c r="CR358" s="979"/>
    </row>
    <row r="359" spans="2:96">
      <c r="AH359" s="1078"/>
      <c r="CD359" s="979"/>
      <c r="CE359" s="979"/>
      <c r="CF359" s="979"/>
      <c r="CG359" s="979"/>
      <c r="CH359" s="211"/>
      <c r="CI359" s="211"/>
      <c r="CJ359" s="967"/>
      <c r="CK359" s="213"/>
      <c r="CL359" s="214"/>
      <c r="CM359" s="214"/>
      <c r="CN359" s="214"/>
      <c r="CO359" s="218" t="s">
        <v>852</v>
      </c>
      <c r="CP359" s="209"/>
      <c r="CQ359" s="979"/>
      <c r="CR359" s="979"/>
    </row>
    <row r="360" spans="2:96">
      <c r="AH360" s="1078"/>
      <c r="CD360" s="979"/>
      <c r="CE360" s="979"/>
      <c r="CF360" s="979"/>
      <c r="CG360" s="979"/>
      <c r="CH360" s="211"/>
      <c r="CI360" s="211"/>
      <c r="CJ360" s="967"/>
      <c r="CK360" s="213"/>
      <c r="CL360" s="214"/>
      <c r="CM360" s="214"/>
      <c r="CN360" s="214"/>
      <c r="CO360" s="218" t="s">
        <v>856</v>
      </c>
      <c r="CP360" s="209"/>
      <c r="CQ360" s="979"/>
      <c r="CR360" s="979"/>
    </row>
    <row r="361" spans="2:96">
      <c r="AH361" s="1078"/>
      <c r="CD361" s="979"/>
      <c r="CE361" s="979"/>
      <c r="CF361" s="979"/>
      <c r="CG361" s="979"/>
      <c r="CH361" s="211"/>
      <c r="CI361" s="211"/>
      <c r="CJ361" s="967"/>
      <c r="CK361" s="213"/>
      <c r="CL361" s="214"/>
      <c r="CM361" s="214"/>
      <c r="CN361" s="214"/>
      <c r="CO361" s="218" t="s">
        <v>858</v>
      </c>
      <c r="CP361" s="209"/>
      <c r="CQ361" s="979"/>
      <c r="CR361" s="979"/>
    </row>
    <row r="362" spans="2:96">
      <c r="AH362" s="1078"/>
      <c r="CD362" s="979"/>
      <c r="CE362" s="979"/>
      <c r="CF362" s="979"/>
      <c r="CG362" s="979"/>
      <c r="CH362" s="211"/>
      <c r="CI362" s="211"/>
      <c r="CJ362" s="967"/>
      <c r="CK362" s="213"/>
      <c r="CL362" s="214"/>
      <c r="CM362" s="214"/>
      <c r="CN362" s="214"/>
      <c r="CO362" s="218" t="s">
        <v>860</v>
      </c>
      <c r="CP362" s="209"/>
      <c r="CQ362" s="979"/>
      <c r="CR362" s="979"/>
    </row>
    <row r="363" spans="2:96">
      <c r="AH363" s="1078"/>
      <c r="CD363" s="979"/>
      <c r="CE363" s="979"/>
      <c r="CF363" s="979"/>
      <c r="CG363" s="979"/>
      <c r="CH363" s="211"/>
      <c r="CI363" s="211"/>
      <c r="CJ363" s="967"/>
      <c r="CK363" s="213"/>
      <c r="CL363" s="214"/>
      <c r="CM363" s="214"/>
      <c r="CN363" s="214"/>
      <c r="CO363" s="218" t="s">
        <v>1459</v>
      </c>
      <c r="CP363" s="209"/>
      <c r="CQ363" s="979"/>
      <c r="CR363" s="979"/>
    </row>
    <row r="364" spans="2:96">
      <c r="AH364" s="1078"/>
      <c r="CD364" s="979"/>
      <c r="CE364" s="979"/>
      <c r="CF364" s="979"/>
      <c r="CG364" s="979"/>
      <c r="CH364" s="211"/>
      <c r="CI364" s="211"/>
      <c r="CJ364" s="967"/>
      <c r="CK364" s="213"/>
      <c r="CL364" s="214"/>
      <c r="CM364" s="214"/>
      <c r="CN364" s="214"/>
      <c r="CO364" s="218" t="s">
        <v>863</v>
      </c>
      <c r="CP364" s="209"/>
      <c r="CQ364" s="979"/>
      <c r="CR364" s="979"/>
    </row>
    <row r="365" spans="2:96">
      <c r="AH365" s="1078"/>
      <c r="CD365" s="979"/>
      <c r="CE365" s="979"/>
      <c r="CF365" s="979"/>
      <c r="CG365" s="979"/>
      <c r="CH365" s="211"/>
      <c r="CI365" s="211"/>
      <c r="CJ365" s="967"/>
      <c r="CK365" s="213"/>
      <c r="CL365" s="214"/>
      <c r="CM365" s="214"/>
      <c r="CN365" s="214"/>
      <c r="CO365" s="218" t="s">
        <v>864</v>
      </c>
      <c r="CP365" s="209"/>
      <c r="CQ365" s="979"/>
      <c r="CR365" s="979"/>
    </row>
    <row r="366" spans="2:96">
      <c r="AH366" s="1078"/>
      <c r="CD366" s="979"/>
      <c r="CE366" s="979"/>
      <c r="CF366" s="979"/>
      <c r="CG366" s="979"/>
      <c r="CH366" s="211"/>
      <c r="CI366" s="211"/>
      <c r="CJ366" s="967"/>
      <c r="CK366" s="213"/>
      <c r="CL366" s="214"/>
      <c r="CM366" s="214"/>
      <c r="CN366" s="214"/>
      <c r="CO366" s="218" t="s">
        <v>1460</v>
      </c>
      <c r="CP366" s="209"/>
      <c r="CQ366" s="979"/>
      <c r="CR366" s="979"/>
    </row>
    <row r="367" spans="2:96">
      <c r="AH367" s="1078"/>
      <c r="CD367" s="979"/>
      <c r="CE367" s="979"/>
      <c r="CF367" s="979"/>
      <c r="CG367" s="979"/>
      <c r="CH367" s="211"/>
      <c r="CI367" s="211"/>
      <c r="CJ367" s="967"/>
      <c r="CK367" s="213"/>
      <c r="CL367" s="214"/>
      <c r="CM367" s="214"/>
      <c r="CN367" s="214"/>
      <c r="CO367" s="218" t="s">
        <v>867</v>
      </c>
      <c r="CP367" s="209"/>
      <c r="CQ367" s="979"/>
      <c r="CR367" s="979"/>
    </row>
    <row r="368" spans="2:96">
      <c r="AH368" s="1078"/>
      <c r="CD368" s="979"/>
      <c r="CE368" s="979"/>
      <c r="CF368" s="979"/>
      <c r="CG368" s="979"/>
      <c r="CH368" s="211"/>
      <c r="CI368" s="211"/>
      <c r="CJ368" s="967"/>
      <c r="CK368" s="213"/>
      <c r="CL368" s="214"/>
      <c r="CM368" s="214"/>
      <c r="CN368" s="214"/>
      <c r="CO368" s="218" t="s">
        <v>870</v>
      </c>
      <c r="CP368" s="209"/>
      <c r="CQ368" s="979"/>
      <c r="CR368" s="979"/>
    </row>
    <row r="369" spans="34:96">
      <c r="AH369" s="1078"/>
      <c r="CD369" s="979"/>
      <c r="CE369" s="979"/>
      <c r="CF369" s="979"/>
      <c r="CG369" s="979"/>
      <c r="CH369" s="211"/>
      <c r="CI369" s="211"/>
      <c r="CJ369" s="967"/>
      <c r="CK369" s="213"/>
      <c r="CL369" s="214"/>
      <c r="CM369" s="214"/>
      <c r="CN369" s="214"/>
      <c r="CO369" s="218" t="s">
        <v>872</v>
      </c>
      <c r="CP369" s="209"/>
      <c r="CQ369" s="979"/>
      <c r="CR369" s="979"/>
    </row>
    <row r="370" spans="34:96">
      <c r="AH370" s="1078"/>
      <c r="CD370" s="979"/>
      <c r="CE370" s="979"/>
      <c r="CF370" s="979"/>
      <c r="CG370" s="979"/>
      <c r="CH370" s="211"/>
      <c r="CI370" s="211"/>
      <c r="CJ370" s="967"/>
      <c r="CK370" s="213"/>
      <c r="CL370" s="214"/>
      <c r="CM370" s="214"/>
      <c r="CN370" s="214"/>
      <c r="CO370" s="218" t="s">
        <v>873</v>
      </c>
      <c r="CP370" s="209"/>
      <c r="CQ370" s="979"/>
      <c r="CR370" s="979"/>
    </row>
    <row r="371" spans="34:96">
      <c r="AH371" s="1078"/>
      <c r="CD371" s="979"/>
      <c r="CE371" s="979"/>
      <c r="CF371" s="979"/>
      <c r="CG371" s="979"/>
      <c r="CH371" s="211"/>
      <c r="CI371" s="211"/>
      <c r="CJ371" s="967"/>
      <c r="CK371" s="213"/>
      <c r="CL371" s="214"/>
      <c r="CM371" s="214"/>
      <c r="CN371" s="214"/>
      <c r="CO371" s="218" t="s">
        <v>874</v>
      </c>
      <c r="CP371" s="209"/>
      <c r="CQ371" s="979"/>
      <c r="CR371" s="979"/>
    </row>
    <row r="372" spans="34:96">
      <c r="AH372" s="1078"/>
      <c r="CD372" s="979"/>
      <c r="CE372" s="979"/>
      <c r="CF372" s="979"/>
      <c r="CG372" s="979"/>
      <c r="CH372" s="211"/>
      <c r="CI372" s="211"/>
      <c r="CJ372" s="967"/>
      <c r="CK372" s="213"/>
      <c r="CL372" s="214"/>
      <c r="CM372" s="214"/>
      <c r="CN372" s="214"/>
      <c r="CO372" s="218" t="s">
        <v>875</v>
      </c>
      <c r="CP372" s="209"/>
      <c r="CQ372" s="979"/>
      <c r="CR372" s="979"/>
    </row>
    <row r="373" spans="34:96">
      <c r="AH373" s="1078"/>
      <c r="CD373" s="979"/>
      <c r="CE373" s="979"/>
      <c r="CF373" s="979"/>
      <c r="CG373" s="979"/>
      <c r="CH373" s="211"/>
      <c r="CI373" s="211"/>
      <c r="CJ373" s="967"/>
      <c r="CK373" s="213"/>
      <c r="CL373" s="214"/>
      <c r="CM373" s="214"/>
      <c r="CN373" s="214"/>
      <c r="CO373" s="218" t="s">
        <v>876</v>
      </c>
      <c r="CP373" s="209"/>
      <c r="CQ373" s="979"/>
      <c r="CR373" s="979"/>
    </row>
    <row r="374" spans="34:96">
      <c r="AH374" s="1078"/>
      <c r="CD374" s="979"/>
      <c r="CE374" s="979"/>
      <c r="CF374" s="979"/>
      <c r="CG374" s="979"/>
      <c r="CH374" s="211"/>
      <c r="CI374" s="211"/>
      <c r="CJ374" s="967"/>
      <c r="CK374" s="213"/>
      <c r="CL374" s="214"/>
      <c r="CM374" s="214"/>
      <c r="CN374" s="214"/>
      <c r="CO374" s="218" t="s">
        <v>362</v>
      </c>
      <c r="CP374" s="209"/>
      <c r="CQ374" s="979"/>
      <c r="CR374" s="979"/>
    </row>
    <row r="375" spans="34:96">
      <c r="AH375" s="1078"/>
      <c r="CD375" s="979"/>
      <c r="CE375" s="979"/>
      <c r="CF375" s="979"/>
      <c r="CG375" s="979"/>
      <c r="CH375" s="211"/>
      <c r="CI375" s="211"/>
      <c r="CJ375" s="967"/>
      <c r="CK375" s="213"/>
      <c r="CL375" s="214"/>
      <c r="CM375" s="214"/>
      <c r="CN375" s="214"/>
      <c r="CO375" s="218" t="s">
        <v>877</v>
      </c>
      <c r="CP375" s="209"/>
      <c r="CQ375" s="979"/>
      <c r="CR375" s="979"/>
    </row>
    <row r="376" spans="34:96">
      <c r="AH376" s="1078"/>
      <c r="CD376" s="979"/>
      <c r="CE376" s="979"/>
      <c r="CF376" s="979"/>
      <c r="CG376" s="979"/>
      <c r="CH376" s="211"/>
      <c r="CI376" s="211"/>
      <c r="CJ376" s="967"/>
      <c r="CK376" s="213"/>
      <c r="CL376" s="214"/>
      <c r="CM376" s="214"/>
      <c r="CN376" s="214"/>
      <c r="CO376" s="218" t="s">
        <v>879</v>
      </c>
      <c r="CP376" s="209"/>
      <c r="CQ376" s="979"/>
      <c r="CR376" s="979"/>
    </row>
    <row r="377" spans="34:96">
      <c r="AH377" s="1078"/>
      <c r="CD377" s="979"/>
      <c r="CE377" s="979"/>
      <c r="CF377" s="979"/>
      <c r="CG377" s="979"/>
      <c r="CH377" s="211"/>
      <c r="CI377" s="211"/>
      <c r="CJ377" s="967"/>
      <c r="CK377" s="213"/>
      <c r="CL377" s="214"/>
      <c r="CM377" s="214"/>
      <c r="CN377" s="214"/>
      <c r="CO377" s="218" t="s">
        <v>880</v>
      </c>
      <c r="CP377" s="209"/>
      <c r="CQ377" s="979"/>
      <c r="CR377" s="979"/>
    </row>
    <row r="378" spans="34:96">
      <c r="AH378" s="1078"/>
      <c r="CD378" s="979"/>
      <c r="CE378" s="979"/>
      <c r="CF378" s="979"/>
      <c r="CG378" s="979"/>
      <c r="CH378" s="211"/>
      <c r="CI378" s="211"/>
      <c r="CJ378" s="967"/>
      <c r="CK378" s="213"/>
      <c r="CL378" s="214"/>
      <c r="CM378" s="214"/>
      <c r="CN378" s="214"/>
      <c r="CO378" s="218" t="s">
        <v>884</v>
      </c>
      <c r="CP378" s="209"/>
      <c r="CQ378" s="979"/>
      <c r="CR378" s="979"/>
    </row>
    <row r="379" spans="34:96">
      <c r="AH379" s="1078"/>
      <c r="CD379" s="979"/>
      <c r="CE379" s="979"/>
      <c r="CF379" s="979"/>
      <c r="CG379" s="979"/>
      <c r="CH379" s="211"/>
      <c r="CI379" s="211"/>
      <c r="CJ379" s="967"/>
      <c r="CK379" s="213"/>
      <c r="CL379" s="214"/>
      <c r="CM379" s="214"/>
      <c r="CN379" s="214"/>
      <c r="CO379" s="218" t="s">
        <v>885</v>
      </c>
      <c r="CP379" s="209"/>
      <c r="CQ379" s="979"/>
      <c r="CR379" s="979"/>
    </row>
    <row r="380" spans="34:96">
      <c r="AH380" s="1078"/>
      <c r="CD380" s="979"/>
      <c r="CE380" s="979"/>
      <c r="CF380" s="979"/>
      <c r="CG380" s="979"/>
      <c r="CH380" s="211"/>
      <c r="CI380" s="211"/>
      <c r="CJ380" s="967"/>
      <c r="CK380" s="213"/>
      <c r="CL380" s="214"/>
      <c r="CM380" s="214"/>
      <c r="CN380" s="214"/>
      <c r="CO380" s="218" t="s">
        <v>886</v>
      </c>
      <c r="CP380" s="209"/>
      <c r="CQ380" s="979"/>
      <c r="CR380" s="979"/>
    </row>
    <row r="381" spans="34:96">
      <c r="AH381" s="1078"/>
      <c r="CD381" s="979"/>
      <c r="CE381" s="979"/>
      <c r="CF381" s="979"/>
      <c r="CG381" s="979"/>
      <c r="CH381" s="211"/>
      <c r="CI381" s="211"/>
      <c r="CJ381" s="967"/>
      <c r="CK381" s="213"/>
      <c r="CL381" s="214"/>
      <c r="CM381" s="214"/>
      <c r="CN381" s="214"/>
      <c r="CO381" s="218" t="s">
        <v>887</v>
      </c>
      <c r="CP381" s="209"/>
      <c r="CQ381" s="979"/>
      <c r="CR381" s="979"/>
    </row>
    <row r="382" spans="34:96">
      <c r="AH382" s="1078"/>
      <c r="CD382" s="979"/>
      <c r="CE382" s="979"/>
      <c r="CF382" s="979"/>
      <c r="CG382" s="979"/>
      <c r="CH382" s="211"/>
      <c r="CI382" s="211"/>
      <c r="CJ382" s="967"/>
      <c r="CK382" s="213"/>
      <c r="CL382" s="214"/>
      <c r="CM382" s="214"/>
      <c r="CN382" s="214"/>
      <c r="CO382" s="218" t="s">
        <v>888</v>
      </c>
      <c r="CP382" s="210"/>
      <c r="CQ382" s="979"/>
      <c r="CR382" s="979"/>
    </row>
    <row r="383" spans="34:96">
      <c r="AH383" s="1078"/>
      <c r="CD383" s="979"/>
      <c r="CE383" s="979"/>
      <c r="CF383" s="979"/>
      <c r="CG383" s="979"/>
      <c r="CH383" s="211"/>
      <c r="CI383" s="211"/>
      <c r="CJ383" s="211"/>
      <c r="CK383" s="213"/>
      <c r="CL383" s="214"/>
      <c r="CM383" s="214"/>
      <c r="CN383" s="214"/>
      <c r="CO383" s="218" t="s">
        <v>889</v>
      </c>
      <c r="CP383" s="210"/>
      <c r="CQ383" s="979"/>
      <c r="CR383" s="979"/>
    </row>
    <row r="384" spans="34:96">
      <c r="AH384" s="1078"/>
      <c r="CD384" s="979"/>
      <c r="CE384" s="979"/>
      <c r="CF384" s="979"/>
      <c r="CG384" s="979"/>
      <c r="CH384" s="211"/>
      <c r="CI384" s="211"/>
      <c r="CJ384" s="211"/>
      <c r="CK384" s="213"/>
      <c r="CL384" s="214"/>
      <c r="CM384" s="214"/>
      <c r="CN384" s="214"/>
      <c r="CO384" s="218" t="s">
        <v>890</v>
      </c>
      <c r="CP384" s="210"/>
      <c r="CQ384" s="979"/>
      <c r="CR384" s="979"/>
    </row>
    <row r="385" spans="34:96">
      <c r="AH385" s="1078"/>
      <c r="CD385" s="979"/>
      <c r="CE385" s="979"/>
      <c r="CF385" s="979"/>
      <c r="CG385" s="979"/>
      <c r="CH385" s="211"/>
      <c r="CI385" s="211"/>
      <c r="CJ385" s="211"/>
      <c r="CK385" s="213"/>
      <c r="CL385" s="214"/>
      <c r="CM385" s="214"/>
      <c r="CN385" s="214"/>
      <c r="CO385" s="218" t="s">
        <v>892</v>
      </c>
      <c r="CP385" s="979"/>
      <c r="CQ385" s="979"/>
      <c r="CR385" s="979"/>
    </row>
    <row r="386" spans="34:96">
      <c r="AH386" s="1078"/>
      <c r="CD386" s="979"/>
      <c r="CE386" s="979"/>
      <c r="CF386" s="979"/>
      <c r="CG386" s="979"/>
      <c r="CH386" s="211"/>
      <c r="CI386" s="211"/>
      <c r="CJ386" s="211"/>
      <c r="CK386" s="213"/>
      <c r="CL386" s="214"/>
      <c r="CM386" s="214"/>
      <c r="CN386" s="214"/>
      <c r="CO386" s="218" t="s">
        <v>893</v>
      </c>
      <c r="CP386" s="979"/>
      <c r="CQ386" s="979"/>
      <c r="CR386" s="979"/>
    </row>
    <row r="387" spans="34:96">
      <c r="AH387" s="1078"/>
      <c r="CD387" s="979"/>
      <c r="CE387" s="979"/>
      <c r="CF387" s="979"/>
      <c r="CG387" s="979"/>
      <c r="CH387" s="223"/>
      <c r="CI387" s="223"/>
      <c r="CJ387" s="223"/>
      <c r="CK387" s="213"/>
      <c r="CL387" s="214"/>
      <c r="CM387" s="214"/>
      <c r="CN387" s="214"/>
      <c r="CO387" s="218" t="s">
        <v>895</v>
      </c>
      <c r="CP387" s="979"/>
      <c r="CQ387" s="979"/>
      <c r="CR387" s="979"/>
    </row>
    <row r="388" spans="34:96">
      <c r="AH388" s="1078"/>
      <c r="CD388" s="979"/>
      <c r="CE388" s="979"/>
      <c r="CF388" s="979"/>
      <c r="CG388" s="979"/>
      <c r="CH388" s="223"/>
      <c r="CI388" s="223"/>
      <c r="CJ388" s="223"/>
      <c r="CK388" s="213"/>
      <c r="CL388" s="214"/>
      <c r="CM388" s="214"/>
      <c r="CN388" s="214"/>
      <c r="CO388" s="218" t="s">
        <v>367</v>
      </c>
      <c r="CP388" s="979"/>
      <c r="CQ388" s="979"/>
      <c r="CR388" s="979"/>
    </row>
    <row r="389" spans="34:96">
      <c r="AH389" s="1078"/>
      <c r="CD389" s="979"/>
      <c r="CE389" s="979"/>
      <c r="CF389" s="979"/>
      <c r="CG389" s="979"/>
      <c r="CH389" s="223"/>
      <c r="CI389" s="223"/>
      <c r="CJ389" s="223"/>
      <c r="CK389" s="213"/>
      <c r="CL389" s="214"/>
      <c r="CM389" s="214"/>
      <c r="CN389" s="214"/>
      <c r="CO389" s="218" t="s">
        <v>896</v>
      </c>
      <c r="CP389" s="979"/>
      <c r="CQ389" s="979"/>
      <c r="CR389" s="979"/>
    </row>
    <row r="390" spans="34:96">
      <c r="AH390" s="1078"/>
      <c r="CD390" s="979"/>
      <c r="CE390" s="979"/>
      <c r="CF390" s="979"/>
      <c r="CG390" s="979"/>
      <c r="CH390" s="223"/>
      <c r="CI390" s="223"/>
      <c r="CJ390" s="223"/>
      <c r="CK390" s="213"/>
      <c r="CL390" s="214"/>
      <c r="CM390" s="214"/>
      <c r="CN390" s="214"/>
      <c r="CO390" s="218" t="s">
        <v>899</v>
      </c>
      <c r="CP390" s="979"/>
      <c r="CQ390" s="979"/>
      <c r="CR390" s="979"/>
    </row>
    <row r="391" spans="34:96">
      <c r="AH391" s="1078"/>
      <c r="CD391" s="979"/>
      <c r="CE391" s="979"/>
      <c r="CF391" s="979"/>
      <c r="CG391" s="979"/>
      <c r="CH391" s="223"/>
      <c r="CI391" s="223"/>
      <c r="CJ391" s="223"/>
      <c r="CK391" s="213"/>
      <c r="CL391" s="214"/>
      <c r="CM391" s="214"/>
      <c r="CN391" s="214"/>
      <c r="CO391" s="218" t="s">
        <v>900</v>
      </c>
      <c r="CP391" s="979"/>
      <c r="CQ391" s="979"/>
      <c r="CR391" s="979"/>
    </row>
    <row r="392" spans="34:96">
      <c r="AH392" s="1078"/>
      <c r="CD392" s="979"/>
      <c r="CE392" s="979"/>
      <c r="CF392" s="979"/>
      <c r="CG392" s="979"/>
      <c r="CH392" s="223"/>
      <c r="CI392" s="223"/>
      <c r="CJ392" s="223"/>
      <c r="CK392" s="213"/>
      <c r="CL392" s="214"/>
      <c r="CM392" s="214"/>
      <c r="CN392" s="214"/>
      <c r="CO392" s="218" t="s">
        <v>901</v>
      </c>
      <c r="CP392" s="979"/>
      <c r="CQ392" s="979"/>
      <c r="CR392" s="979"/>
    </row>
    <row r="393" spans="34:96">
      <c r="AH393" s="1078"/>
      <c r="CD393" s="979"/>
      <c r="CE393" s="979"/>
      <c r="CF393" s="979"/>
      <c r="CG393" s="979"/>
      <c r="CH393" s="223"/>
      <c r="CI393" s="223"/>
      <c r="CJ393" s="223"/>
      <c r="CK393" s="213"/>
      <c r="CL393" s="214"/>
      <c r="CM393" s="214"/>
      <c r="CN393" s="214"/>
      <c r="CO393" s="218" t="s">
        <v>902</v>
      </c>
      <c r="CP393" s="979"/>
      <c r="CQ393" s="979"/>
      <c r="CR393" s="979"/>
    </row>
    <row r="394" spans="34:96">
      <c r="AH394" s="1078"/>
      <c r="CD394" s="979"/>
      <c r="CE394" s="979"/>
      <c r="CF394" s="979"/>
      <c r="CG394" s="979"/>
      <c r="CH394" s="223"/>
      <c r="CI394" s="223"/>
      <c r="CJ394" s="223"/>
      <c r="CK394" s="213"/>
      <c r="CL394" s="214"/>
      <c r="CM394" s="214"/>
      <c r="CN394" s="214"/>
      <c r="CO394" s="218" t="s">
        <v>904</v>
      </c>
      <c r="CP394" s="979"/>
      <c r="CQ394" s="979"/>
      <c r="CR394" s="979"/>
    </row>
    <row r="395" spans="34:96">
      <c r="AH395" s="1078"/>
      <c r="CD395" s="979"/>
      <c r="CE395" s="979"/>
      <c r="CF395" s="979"/>
      <c r="CG395" s="979"/>
      <c r="CH395" s="223"/>
      <c r="CI395" s="223"/>
      <c r="CJ395" s="223"/>
      <c r="CK395" s="213"/>
      <c r="CL395" s="214"/>
      <c r="CM395" s="214"/>
      <c r="CN395" s="214"/>
      <c r="CO395" s="218" t="s">
        <v>905</v>
      </c>
      <c r="CP395" s="979"/>
      <c r="CQ395" s="979"/>
      <c r="CR395" s="979"/>
    </row>
    <row r="396" spans="34:96">
      <c r="AH396" s="1078"/>
      <c r="CD396" s="979"/>
      <c r="CE396" s="979"/>
      <c r="CF396" s="979"/>
      <c r="CG396" s="979"/>
      <c r="CH396" s="214"/>
      <c r="CI396" s="214"/>
      <c r="CJ396" s="214"/>
      <c r="CK396" s="213"/>
      <c r="CL396" s="214"/>
      <c r="CM396" s="214"/>
      <c r="CN396" s="214"/>
      <c r="CO396" s="218" t="s">
        <v>906</v>
      </c>
      <c r="CP396" s="979"/>
      <c r="CQ396" s="979"/>
      <c r="CR396" s="979"/>
    </row>
    <row r="397" spans="34:96">
      <c r="AH397" s="1078"/>
      <c r="CD397" s="979"/>
      <c r="CE397" s="979"/>
      <c r="CF397" s="979"/>
      <c r="CG397" s="979"/>
      <c r="CH397" s="214"/>
      <c r="CI397" s="214"/>
      <c r="CJ397" s="214"/>
      <c r="CK397" s="213"/>
      <c r="CL397" s="214"/>
      <c r="CM397" s="214"/>
      <c r="CN397" s="214"/>
      <c r="CO397" s="218" t="s">
        <v>911</v>
      </c>
      <c r="CP397" s="979"/>
      <c r="CQ397" s="979"/>
      <c r="CR397" s="979"/>
    </row>
    <row r="398" spans="34:96">
      <c r="AH398" s="1078"/>
      <c r="CD398" s="979"/>
      <c r="CE398" s="979"/>
      <c r="CF398" s="979"/>
      <c r="CG398" s="979"/>
      <c r="CH398" s="214"/>
      <c r="CI398" s="214"/>
      <c r="CJ398" s="214"/>
      <c r="CK398" s="213"/>
      <c r="CL398" s="214"/>
      <c r="CM398" s="214"/>
      <c r="CN398" s="214"/>
      <c r="CO398" s="218" t="s">
        <v>912</v>
      </c>
      <c r="CP398" s="979"/>
      <c r="CQ398" s="979"/>
      <c r="CR398" s="979"/>
    </row>
    <row r="399" spans="34:96">
      <c r="AH399" s="1078"/>
      <c r="CD399" s="979"/>
      <c r="CE399" s="979"/>
      <c r="CF399" s="979"/>
      <c r="CG399" s="979"/>
      <c r="CH399" s="214"/>
      <c r="CI399" s="214"/>
      <c r="CJ399" s="214"/>
      <c r="CK399" s="213"/>
      <c r="CL399" s="214"/>
      <c r="CM399" s="214"/>
      <c r="CN399" s="214"/>
      <c r="CO399" s="218" t="s">
        <v>913</v>
      </c>
      <c r="CP399" s="979"/>
      <c r="CQ399" s="979"/>
      <c r="CR399" s="979"/>
    </row>
    <row r="400" spans="34:96">
      <c r="AH400" s="1078"/>
      <c r="CD400" s="979"/>
      <c r="CE400" s="979"/>
      <c r="CF400" s="979"/>
      <c r="CG400" s="979"/>
      <c r="CH400" s="214"/>
      <c r="CI400" s="214"/>
      <c r="CJ400" s="214"/>
      <c r="CK400" s="213"/>
      <c r="CL400" s="214"/>
      <c r="CM400" s="214"/>
      <c r="CN400" s="214"/>
      <c r="CO400" s="218" t="s">
        <v>919</v>
      </c>
      <c r="CP400" s="979"/>
      <c r="CQ400" s="979"/>
      <c r="CR400" s="979"/>
    </row>
    <row r="401" spans="34:96">
      <c r="AH401" s="1078"/>
      <c r="CD401" s="979"/>
      <c r="CE401" s="979"/>
      <c r="CF401" s="979"/>
      <c r="CG401" s="979"/>
      <c r="CH401" s="214"/>
      <c r="CI401" s="214"/>
      <c r="CJ401" s="214"/>
      <c r="CK401" s="213"/>
      <c r="CL401" s="214"/>
      <c r="CM401" s="214"/>
      <c r="CN401" s="214"/>
      <c r="CO401" s="218" t="s">
        <v>922</v>
      </c>
      <c r="CP401" s="979"/>
      <c r="CQ401" s="979"/>
      <c r="CR401" s="979"/>
    </row>
    <row r="402" spans="34:96">
      <c r="AH402" s="1078"/>
      <c r="CD402" s="979"/>
      <c r="CE402" s="979"/>
      <c r="CF402" s="979"/>
      <c r="CG402" s="979"/>
      <c r="CH402" s="214"/>
      <c r="CI402" s="214"/>
      <c r="CJ402" s="214"/>
      <c r="CK402" s="213"/>
      <c r="CL402" s="214"/>
      <c r="CM402" s="214"/>
      <c r="CN402" s="214"/>
      <c r="CO402" s="218" t="s">
        <v>923</v>
      </c>
      <c r="CP402" s="979"/>
      <c r="CQ402" s="979"/>
      <c r="CR402" s="979"/>
    </row>
    <row r="403" spans="34:96">
      <c r="AH403" s="1078"/>
      <c r="CD403" s="979"/>
      <c r="CE403" s="979"/>
      <c r="CF403" s="979"/>
      <c r="CG403" s="979"/>
      <c r="CH403" s="214"/>
      <c r="CI403" s="214"/>
      <c r="CJ403" s="214"/>
      <c r="CK403" s="213"/>
      <c r="CL403" s="214"/>
      <c r="CM403" s="214"/>
      <c r="CN403" s="214"/>
      <c r="CO403" s="218" t="s">
        <v>925</v>
      </c>
      <c r="CP403" s="979"/>
      <c r="CQ403" s="979"/>
      <c r="CR403" s="979"/>
    </row>
    <row r="404" spans="34:96">
      <c r="AH404" s="1078"/>
      <c r="CD404" s="979"/>
      <c r="CE404" s="979"/>
      <c r="CF404" s="979"/>
      <c r="CG404" s="979"/>
      <c r="CH404" s="214"/>
      <c r="CI404" s="214"/>
      <c r="CJ404" s="214"/>
      <c r="CK404" s="213"/>
      <c r="CL404" s="214"/>
      <c r="CM404" s="214"/>
      <c r="CN404" s="214"/>
      <c r="CO404" s="218" t="s">
        <v>931</v>
      </c>
      <c r="CP404" s="979"/>
      <c r="CQ404" s="979"/>
      <c r="CR404" s="979"/>
    </row>
    <row r="405" spans="34:96">
      <c r="AH405" s="1078"/>
      <c r="CD405" s="979"/>
      <c r="CE405" s="979"/>
      <c r="CF405" s="979"/>
      <c r="CG405" s="979"/>
      <c r="CH405" s="214"/>
      <c r="CI405" s="214"/>
      <c r="CJ405" s="214"/>
      <c r="CK405" s="213"/>
      <c r="CL405" s="214"/>
      <c r="CM405" s="214"/>
      <c r="CN405" s="214"/>
      <c r="CO405" s="218" t="s">
        <v>932</v>
      </c>
      <c r="CP405" s="979"/>
      <c r="CQ405" s="979"/>
      <c r="CR405" s="979"/>
    </row>
    <row r="406" spans="34:96">
      <c r="AH406" s="1078"/>
      <c r="CD406" s="979"/>
      <c r="CE406" s="979"/>
      <c r="CF406" s="979"/>
      <c r="CG406" s="979"/>
      <c r="CH406" s="214"/>
      <c r="CI406" s="214"/>
      <c r="CJ406" s="214"/>
      <c r="CK406" s="213"/>
      <c r="CL406" s="214"/>
      <c r="CM406" s="214"/>
      <c r="CN406" s="214"/>
      <c r="CO406" s="218" t="s">
        <v>933</v>
      </c>
      <c r="CP406" s="979"/>
      <c r="CQ406" s="979"/>
      <c r="CR406" s="979"/>
    </row>
    <row r="407" spans="34:96">
      <c r="AH407" s="1078"/>
      <c r="CD407" s="979"/>
      <c r="CE407" s="979"/>
      <c r="CF407" s="979"/>
      <c r="CG407" s="979"/>
      <c r="CH407" s="214"/>
      <c r="CI407" s="214"/>
      <c r="CJ407" s="214"/>
      <c r="CK407" s="213"/>
      <c r="CL407" s="214"/>
      <c r="CM407" s="214"/>
      <c r="CN407" s="214"/>
      <c r="CO407" s="218" t="s">
        <v>934</v>
      </c>
      <c r="CP407" s="979"/>
      <c r="CQ407" s="979"/>
      <c r="CR407" s="979"/>
    </row>
    <row r="408" spans="34:96">
      <c r="AH408" s="1078"/>
      <c r="CD408" s="979"/>
      <c r="CE408" s="979"/>
      <c r="CF408" s="979"/>
      <c r="CG408" s="979"/>
      <c r="CH408" s="214"/>
      <c r="CI408" s="214"/>
      <c r="CJ408" s="214"/>
      <c r="CK408" s="213"/>
      <c r="CL408" s="214"/>
      <c r="CM408" s="214"/>
      <c r="CN408" s="214"/>
      <c r="CO408" s="218" t="s">
        <v>935</v>
      </c>
      <c r="CP408" s="979"/>
      <c r="CQ408" s="979"/>
      <c r="CR408" s="979"/>
    </row>
    <row r="409" spans="34:96">
      <c r="AH409" s="1078"/>
      <c r="CD409" s="979"/>
      <c r="CE409" s="979"/>
      <c r="CF409" s="979"/>
      <c r="CG409" s="979"/>
      <c r="CH409" s="214"/>
      <c r="CI409" s="214"/>
      <c r="CJ409" s="214"/>
      <c r="CK409" s="213"/>
      <c r="CL409" s="214"/>
      <c r="CM409" s="214"/>
      <c r="CN409" s="214"/>
      <c r="CO409" s="218" t="s">
        <v>938</v>
      </c>
      <c r="CP409" s="979"/>
      <c r="CQ409" s="979"/>
      <c r="CR409" s="979"/>
    </row>
    <row r="410" spans="34:96">
      <c r="AH410" s="1078"/>
      <c r="CD410" s="979"/>
      <c r="CE410" s="979"/>
      <c r="CF410" s="979"/>
      <c r="CG410" s="979"/>
      <c r="CH410" s="214"/>
      <c r="CI410" s="214"/>
      <c r="CJ410" s="214"/>
      <c r="CK410" s="213"/>
      <c r="CL410" s="214"/>
      <c r="CM410" s="214"/>
      <c r="CN410" s="214"/>
      <c r="CO410" s="218" t="s">
        <v>940</v>
      </c>
      <c r="CP410" s="979"/>
      <c r="CQ410" s="979"/>
      <c r="CR410" s="979"/>
    </row>
    <row r="411" spans="34:96">
      <c r="AH411" s="1078"/>
      <c r="CD411" s="979"/>
      <c r="CE411" s="979"/>
      <c r="CF411" s="979"/>
      <c r="CG411" s="979"/>
      <c r="CH411" s="214"/>
      <c r="CI411" s="214"/>
      <c r="CJ411" s="214"/>
      <c r="CK411" s="213"/>
      <c r="CL411" s="214"/>
      <c r="CM411" s="214"/>
      <c r="CN411" s="214"/>
      <c r="CO411" s="218" t="s">
        <v>941</v>
      </c>
      <c r="CP411" s="979"/>
      <c r="CQ411" s="979"/>
      <c r="CR411" s="979"/>
    </row>
    <row r="412" spans="34:96">
      <c r="AH412" s="1078"/>
      <c r="CD412" s="979"/>
      <c r="CE412" s="979"/>
      <c r="CF412" s="979"/>
      <c r="CG412" s="979"/>
      <c r="CH412" s="214"/>
      <c r="CI412" s="214"/>
      <c r="CJ412" s="214"/>
      <c r="CK412" s="213"/>
      <c r="CL412" s="214"/>
      <c r="CM412" s="214"/>
      <c r="CN412" s="214"/>
      <c r="CO412" s="218" t="s">
        <v>942</v>
      </c>
      <c r="CP412" s="979"/>
      <c r="CQ412" s="979"/>
      <c r="CR412" s="979"/>
    </row>
    <row r="413" spans="34:96">
      <c r="AH413" s="1078"/>
      <c r="CD413" s="979"/>
      <c r="CE413" s="979"/>
      <c r="CF413" s="979"/>
      <c r="CG413" s="979"/>
      <c r="CH413" s="214"/>
      <c r="CI413" s="214"/>
      <c r="CJ413" s="214"/>
      <c r="CK413" s="213"/>
      <c r="CL413" s="214"/>
      <c r="CM413" s="214"/>
      <c r="CN413" s="214"/>
      <c r="CO413" s="218" t="s">
        <v>945</v>
      </c>
      <c r="CP413" s="979"/>
      <c r="CQ413" s="979"/>
      <c r="CR413" s="979"/>
    </row>
    <row r="414" spans="34:96">
      <c r="AH414" s="1078"/>
      <c r="CD414" s="979"/>
      <c r="CE414" s="979"/>
      <c r="CF414" s="979"/>
      <c r="CG414" s="979"/>
      <c r="CH414" s="214"/>
      <c r="CI414" s="214"/>
      <c r="CJ414" s="214"/>
      <c r="CK414" s="213"/>
      <c r="CL414" s="214"/>
      <c r="CM414" s="214"/>
      <c r="CN414" s="214"/>
      <c r="CO414" s="218" t="s">
        <v>946</v>
      </c>
      <c r="CP414" s="979"/>
      <c r="CQ414" s="979"/>
      <c r="CR414" s="979"/>
    </row>
    <row r="415" spans="34:96">
      <c r="AH415" s="1078"/>
      <c r="CD415" s="979"/>
      <c r="CE415" s="979"/>
      <c r="CF415" s="979"/>
      <c r="CG415" s="979"/>
      <c r="CH415" s="214"/>
      <c r="CI415" s="214"/>
      <c r="CJ415" s="214"/>
      <c r="CK415" s="213"/>
      <c r="CL415" s="214"/>
      <c r="CM415" s="214"/>
      <c r="CN415" s="214"/>
      <c r="CO415" s="218" t="s">
        <v>947</v>
      </c>
      <c r="CP415" s="979"/>
      <c r="CQ415" s="979"/>
      <c r="CR415" s="979"/>
    </row>
    <row r="416" spans="34:96">
      <c r="AH416" s="1078"/>
      <c r="CD416" s="979"/>
      <c r="CE416" s="979"/>
      <c r="CF416" s="979"/>
      <c r="CG416" s="979"/>
      <c r="CH416" s="214"/>
      <c r="CI416" s="214"/>
      <c r="CJ416" s="214"/>
      <c r="CK416" s="213"/>
      <c r="CL416" s="214"/>
      <c r="CM416" s="214"/>
      <c r="CN416" s="214"/>
      <c r="CO416" s="218" t="s">
        <v>1461</v>
      </c>
      <c r="CP416" s="979"/>
      <c r="CQ416" s="979"/>
      <c r="CR416" s="979"/>
    </row>
    <row r="417" spans="34:96">
      <c r="AH417" s="1078"/>
      <c r="CD417" s="979"/>
      <c r="CE417" s="979"/>
      <c r="CF417" s="979"/>
      <c r="CG417" s="979"/>
      <c r="CH417" s="214"/>
      <c r="CI417" s="214"/>
      <c r="CJ417" s="214"/>
      <c r="CK417" s="213"/>
      <c r="CL417" s="214"/>
      <c r="CM417" s="214"/>
      <c r="CN417" s="214"/>
      <c r="CO417" s="218" t="s">
        <v>952</v>
      </c>
      <c r="CP417" s="979"/>
      <c r="CQ417" s="979"/>
      <c r="CR417" s="979"/>
    </row>
    <row r="418" spans="34:96">
      <c r="AH418" s="1078"/>
      <c r="CD418" s="979"/>
      <c r="CE418" s="979"/>
      <c r="CF418" s="979"/>
      <c r="CG418" s="979"/>
      <c r="CH418" s="214"/>
      <c r="CI418" s="214"/>
      <c r="CJ418" s="214"/>
      <c r="CK418" s="213"/>
      <c r="CL418" s="214"/>
      <c r="CM418" s="214"/>
      <c r="CN418" s="214"/>
      <c r="CO418" s="218" t="s">
        <v>954</v>
      </c>
      <c r="CP418" s="979"/>
      <c r="CQ418" s="979"/>
      <c r="CR418" s="979"/>
    </row>
    <row r="419" spans="34:96">
      <c r="AH419" s="1078"/>
      <c r="CD419" s="979"/>
      <c r="CE419" s="979"/>
      <c r="CF419" s="979"/>
      <c r="CG419" s="979"/>
      <c r="CH419" s="214"/>
      <c r="CI419" s="214"/>
      <c r="CJ419" s="214"/>
      <c r="CK419" s="213"/>
      <c r="CL419" s="214"/>
      <c r="CM419" s="214"/>
      <c r="CN419" s="214"/>
      <c r="CO419" s="218" t="s">
        <v>1462</v>
      </c>
      <c r="CP419" s="979"/>
      <c r="CQ419" s="979"/>
      <c r="CR419" s="979"/>
    </row>
    <row r="420" spans="34:96">
      <c r="AH420" s="1078"/>
      <c r="CD420" s="979"/>
      <c r="CE420" s="979"/>
      <c r="CF420" s="979"/>
      <c r="CG420" s="979"/>
      <c r="CH420" s="214"/>
      <c r="CI420" s="214"/>
      <c r="CJ420" s="214"/>
      <c r="CK420" s="213"/>
      <c r="CL420" s="214"/>
      <c r="CM420" s="214"/>
      <c r="CN420" s="214"/>
      <c r="CO420" s="218" t="s">
        <v>958</v>
      </c>
      <c r="CP420" s="979"/>
      <c r="CQ420" s="979"/>
      <c r="CR420" s="979"/>
    </row>
    <row r="421" spans="34:96">
      <c r="AH421" s="1078"/>
      <c r="CD421" s="979"/>
      <c r="CE421" s="979"/>
      <c r="CF421" s="979"/>
      <c r="CG421" s="979"/>
      <c r="CH421" s="214"/>
      <c r="CI421" s="214"/>
      <c r="CJ421" s="214"/>
      <c r="CK421" s="213"/>
      <c r="CL421" s="214"/>
      <c r="CM421" s="214"/>
      <c r="CN421" s="214"/>
      <c r="CO421" s="218" t="s">
        <v>959</v>
      </c>
      <c r="CP421" s="979"/>
      <c r="CQ421" s="979"/>
      <c r="CR421" s="979"/>
    </row>
    <row r="422" spans="34:96">
      <c r="AH422" s="1078"/>
      <c r="CD422" s="979"/>
      <c r="CE422" s="979"/>
      <c r="CF422" s="979"/>
      <c r="CG422" s="979"/>
      <c r="CH422" s="214"/>
      <c r="CI422" s="214"/>
      <c r="CJ422" s="214"/>
      <c r="CK422" s="213"/>
      <c r="CL422" s="214"/>
      <c r="CM422" s="214"/>
      <c r="CN422" s="214"/>
      <c r="CO422" s="218" t="s">
        <v>962</v>
      </c>
      <c r="CP422" s="979"/>
      <c r="CQ422" s="979"/>
      <c r="CR422" s="979"/>
    </row>
    <row r="423" spans="34:96">
      <c r="AH423" s="1078"/>
      <c r="CD423" s="979"/>
      <c r="CE423" s="979"/>
      <c r="CF423" s="979"/>
      <c r="CG423" s="979"/>
      <c r="CH423" s="214"/>
      <c r="CI423" s="214"/>
      <c r="CJ423" s="214"/>
      <c r="CK423" s="213"/>
      <c r="CL423" s="214"/>
      <c r="CM423" s="214"/>
      <c r="CN423" s="214"/>
      <c r="CO423" s="218" t="s">
        <v>963</v>
      </c>
      <c r="CP423" s="979"/>
      <c r="CQ423" s="979"/>
      <c r="CR423" s="979"/>
    </row>
    <row r="424" spans="34:96">
      <c r="AH424" s="1078"/>
      <c r="CD424" s="979"/>
      <c r="CE424" s="979"/>
      <c r="CF424" s="979"/>
      <c r="CG424" s="979"/>
      <c r="CH424" s="214"/>
      <c r="CI424" s="214"/>
      <c r="CJ424" s="214"/>
      <c r="CK424" s="213"/>
      <c r="CL424" s="214"/>
      <c r="CM424" s="214"/>
      <c r="CN424" s="214"/>
      <c r="CO424" s="218" t="s">
        <v>964</v>
      </c>
      <c r="CP424" s="979"/>
      <c r="CQ424" s="979"/>
      <c r="CR424" s="979"/>
    </row>
    <row r="425" spans="34:96">
      <c r="AH425" s="1078"/>
      <c r="CD425" s="979"/>
      <c r="CE425" s="979"/>
      <c r="CF425" s="979"/>
      <c r="CG425" s="979"/>
      <c r="CH425" s="214"/>
      <c r="CI425" s="214"/>
      <c r="CJ425" s="214"/>
      <c r="CK425" s="213"/>
      <c r="CL425" s="214"/>
      <c r="CM425" s="214"/>
      <c r="CN425" s="214"/>
      <c r="CO425" s="218" t="s">
        <v>965</v>
      </c>
      <c r="CP425" s="979"/>
      <c r="CQ425" s="979"/>
      <c r="CR425" s="979"/>
    </row>
    <row r="426" spans="34:96">
      <c r="AH426" s="1078"/>
      <c r="CD426" s="979"/>
      <c r="CE426" s="979"/>
      <c r="CF426" s="979"/>
      <c r="CG426" s="979"/>
      <c r="CH426" s="214"/>
      <c r="CI426" s="214"/>
      <c r="CJ426" s="214"/>
      <c r="CK426" s="213"/>
      <c r="CL426" s="214"/>
      <c r="CM426" s="214"/>
      <c r="CN426" s="214"/>
      <c r="CO426" s="218" t="s">
        <v>966</v>
      </c>
      <c r="CP426" s="979"/>
      <c r="CQ426" s="979"/>
      <c r="CR426" s="979"/>
    </row>
    <row r="427" spans="34:96">
      <c r="AH427" s="1078"/>
      <c r="CD427" s="979"/>
      <c r="CE427" s="979"/>
      <c r="CF427" s="979"/>
      <c r="CG427" s="979"/>
      <c r="CH427" s="214"/>
      <c r="CI427" s="214"/>
      <c r="CJ427" s="214"/>
      <c r="CK427" s="213"/>
      <c r="CL427" s="214"/>
      <c r="CM427" s="214"/>
      <c r="CN427" s="214"/>
      <c r="CO427" s="218" t="s">
        <v>967</v>
      </c>
      <c r="CP427" s="979"/>
      <c r="CQ427" s="979"/>
      <c r="CR427" s="979"/>
    </row>
    <row r="428" spans="34:96">
      <c r="AH428" s="1078"/>
      <c r="CD428" s="979"/>
      <c r="CE428" s="979"/>
      <c r="CF428" s="979"/>
      <c r="CG428" s="979"/>
      <c r="CH428" s="214"/>
      <c r="CI428" s="214"/>
      <c r="CJ428" s="214"/>
      <c r="CK428" s="213"/>
      <c r="CL428" s="214"/>
      <c r="CM428" s="214"/>
      <c r="CN428" s="214"/>
      <c r="CO428" s="218" t="s">
        <v>1463</v>
      </c>
      <c r="CP428" s="979"/>
      <c r="CQ428" s="979"/>
      <c r="CR428" s="979"/>
    </row>
    <row r="429" spans="34:96">
      <c r="AH429" s="1078"/>
      <c r="CD429" s="979"/>
      <c r="CE429" s="979"/>
      <c r="CF429" s="979"/>
      <c r="CG429" s="979"/>
      <c r="CH429" s="214"/>
      <c r="CI429" s="214"/>
      <c r="CJ429" s="214"/>
      <c r="CK429" s="213"/>
      <c r="CL429" s="214"/>
      <c r="CM429" s="214"/>
      <c r="CN429" s="214"/>
      <c r="CO429" s="218" t="s">
        <v>968</v>
      </c>
      <c r="CP429" s="979"/>
      <c r="CQ429" s="979"/>
      <c r="CR429" s="979"/>
    </row>
    <row r="430" spans="34:96">
      <c r="AH430" s="1078"/>
      <c r="CD430" s="979"/>
      <c r="CE430" s="979"/>
      <c r="CF430" s="979"/>
      <c r="CG430" s="979"/>
      <c r="CH430" s="214"/>
      <c r="CI430" s="214"/>
      <c r="CJ430" s="214"/>
      <c r="CK430" s="213"/>
      <c r="CL430" s="214"/>
      <c r="CM430" s="214"/>
      <c r="CN430" s="214"/>
      <c r="CO430" s="218" t="s">
        <v>969</v>
      </c>
      <c r="CP430" s="979"/>
      <c r="CQ430" s="979"/>
      <c r="CR430" s="979"/>
    </row>
    <row r="431" spans="34:96">
      <c r="AH431" s="1078"/>
      <c r="CD431" s="979"/>
      <c r="CE431" s="979"/>
      <c r="CF431" s="979"/>
      <c r="CG431" s="979"/>
      <c r="CH431" s="214"/>
      <c r="CI431" s="214"/>
      <c r="CJ431" s="214"/>
      <c r="CK431" s="213"/>
      <c r="CL431" s="214"/>
      <c r="CM431" s="214"/>
      <c r="CN431" s="214"/>
      <c r="CO431" s="218" t="s">
        <v>970</v>
      </c>
      <c r="CP431" s="979"/>
      <c r="CQ431" s="979"/>
      <c r="CR431" s="979"/>
    </row>
    <row r="432" spans="34:96">
      <c r="AH432" s="1078"/>
      <c r="CD432" s="979"/>
      <c r="CE432" s="979"/>
      <c r="CF432" s="979"/>
      <c r="CG432" s="979"/>
      <c r="CH432" s="214"/>
      <c r="CI432" s="214"/>
      <c r="CJ432" s="214"/>
      <c r="CK432" s="213"/>
      <c r="CL432" s="214"/>
      <c r="CM432" s="214"/>
      <c r="CN432" s="214"/>
      <c r="CO432" s="218" t="s">
        <v>971</v>
      </c>
      <c r="CP432" s="979"/>
      <c r="CQ432" s="979"/>
      <c r="CR432" s="979"/>
    </row>
    <row r="433" spans="34:96">
      <c r="AH433" s="1078"/>
      <c r="CD433" s="979"/>
      <c r="CE433" s="979"/>
      <c r="CF433" s="979"/>
      <c r="CG433" s="979"/>
      <c r="CH433" s="210"/>
      <c r="CI433" s="214"/>
      <c r="CJ433" s="214"/>
      <c r="CK433" s="213"/>
      <c r="CL433" s="214"/>
      <c r="CM433" s="214"/>
      <c r="CN433" s="214"/>
      <c r="CO433" s="218" t="s">
        <v>972</v>
      </c>
      <c r="CP433" s="979"/>
      <c r="CQ433" s="979"/>
      <c r="CR433" s="979"/>
    </row>
    <row r="434" spans="34:96">
      <c r="AH434" s="1078"/>
      <c r="CD434" s="979"/>
      <c r="CE434" s="979"/>
      <c r="CF434" s="979"/>
      <c r="CG434" s="979"/>
      <c r="CH434" s="210"/>
      <c r="CI434" s="214"/>
      <c r="CJ434" s="214"/>
      <c r="CK434" s="213"/>
      <c r="CL434" s="214"/>
      <c r="CM434" s="214"/>
      <c r="CN434" s="214"/>
      <c r="CO434" s="218" t="s">
        <v>973</v>
      </c>
      <c r="CP434" s="979"/>
      <c r="CQ434" s="979"/>
      <c r="CR434" s="979"/>
    </row>
    <row r="435" spans="34:96">
      <c r="AH435" s="1078"/>
      <c r="CD435" s="979"/>
      <c r="CE435" s="979"/>
      <c r="CF435" s="979"/>
      <c r="CG435" s="979"/>
      <c r="CH435" s="210"/>
      <c r="CI435" s="214"/>
      <c r="CJ435" s="214"/>
      <c r="CK435" s="213"/>
      <c r="CL435" s="214"/>
      <c r="CM435" s="214"/>
      <c r="CN435" s="214"/>
      <c r="CO435" s="218" t="s">
        <v>975</v>
      </c>
      <c r="CP435" s="979"/>
      <c r="CQ435" s="979"/>
      <c r="CR435" s="979"/>
    </row>
    <row r="436" spans="34:96">
      <c r="AH436" s="1078"/>
      <c r="CD436" s="979"/>
      <c r="CE436" s="979"/>
      <c r="CF436" s="979"/>
      <c r="CG436" s="979"/>
      <c r="CH436" s="210"/>
      <c r="CI436" s="214"/>
      <c r="CJ436" s="214"/>
      <c r="CK436" s="213"/>
      <c r="CL436" s="214"/>
      <c r="CM436" s="214"/>
      <c r="CN436" s="214"/>
      <c r="CO436" s="218" t="s">
        <v>977</v>
      </c>
      <c r="CP436" s="979"/>
      <c r="CQ436" s="979"/>
      <c r="CR436" s="979"/>
    </row>
    <row r="437" spans="34:96">
      <c r="AH437" s="1078"/>
      <c r="CD437" s="979"/>
      <c r="CE437" s="979"/>
      <c r="CF437" s="979"/>
      <c r="CG437" s="979"/>
      <c r="CH437" s="210"/>
      <c r="CI437" s="214"/>
      <c r="CJ437" s="214"/>
      <c r="CK437" s="213"/>
      <c r="CL437" s="214"/>
      <c r="CM437" s="214"/>
      <c r="CN437" s="214"/>
      <c r="CO437" s="218" t="s">
        <v>978</v>
      </c>
      <c r="CP437" s="979"/>
      <c r="CQ437" s="979"/>
      <c r="CR437" s="979"/>
    </row>
    <row r="438" spans="34:96">
      <c r="AH438" s="1078"/>
      <c r="CD438" s="979"/>
      <c r="CE438" s="979"/>
      <c r="CF438" s="979"/>
      <c r="CG438" s="979"/>
      <c r="CH438" s="210"/>
      <c r="CI438" s="214"/>
      <c r="CJ438" s="214"/>
      <c r="CK438" s="213"/>
      <c r="CL438" s="214"/>
      <c r="CM438" s="214"/>
      <c r="CN438" s="214"/>
      <c r="CO438" s="218" t="s">
        <v>979</v>
      </c>
      <c r="CP438" s="979"/>
      <c r="CQ438" s="979"/>
      <c r="CR438" s="979"/>
    </row>
    <row r="439" spans="34:96">
      <c r="AH439" s="1078"/>
      <c r="CD439" s="979"/>
      <c r="CE439" s="979"/>
      <c r="CF439" s="979"/>
      <c r="CG439" s="979"/>
      <c r="CH439" s="210"/>
      <c r="CI439" s="214"/>
      <c r="CJ439" s="214"/>
      <c r="CK439" s="213"/>
      <c r="CL439" s="214"/>
      <c r="CM439" s="214"/>
      <c r="CN439" s="214"/>
      <c r="CO439" s="218" t="s">
        <v>395</v>
      </c>
      <c r="CP439" s="979"/>
      <c r="CQ439" s="979"/>
      <c r="CR439" s="979"/>
    </row>
    <row r="440" spans="34:96">
      <c r="AH440" s="1078"/>
      <c r="CD440" s="979"/>
      <c r="CE440" s="979"/>
      <c r="CF440" s="979"/>
      <c r="CG440" s="979"/>
      <c r="CH440" s="210"/>
      <c r="CI440" s="214"/>
      <c r="CJ440" s="214"/>
      <c r="CK440" s="213"/>
      <c r="CL440" s="214"/>
      <c r="CM440" s="214"/>
      <c r="CN440" s="214"/>
      <c r="CO440" s="218" t="s">
        <v>982</v>
      </c>
      <c r="CP440" s="979"/>
      <c r="CQ440" s="979"/>
      <c r="CR440" s="979"/>
    </row>
    <row r="441" spans="34:96">
      <c r="AH441" s="1078"/>
      <c r="CD441" s="979"/>
      <c r="CE441" s="979"/>
      <c r="CF441" s="979"/>
      <c r="CG441" s="979"/>
      <c r="CH441" s="210"/>
      <c r="CI441" s="214"/>
      <c r="CJ441" s="214"/>
      <c r="CK441" s="213"/>
      <c r="CL441" s="214"/>
      <c r="CM441" s="214"/>
      <c r="CN441" s="214"/>
      <c r="CO441" s="218" t="s">
        <v>984</v>
      </c>
      <c r="CP441" s="979"/>
      <c r="CQ441" s="979"/>
      <c r="CR441" s="979"/>
    </row>
    <row r="442" spans="34:96">
      <c r="AH442" s="1078"/>
      <c r="CD442" s="979"/>
      <c r="CE442" s="979"/>
      <c r="CF442" s="979"/>
      <c r="CG442" s="979"/>
      <c r="CH442" s="210"/>
      <c r="CI442" s="214"/>
      <c r="CJ442" s="214"/>
      <c r="CK442" s="213"/>
      <c r="CL442" s="214"/>
      <c r="CM442" s="214"/>
      <c r="CN442" s="214"/>
      <c r="CO442" s="218" t="s">
        <v>985</v>
      </c>
      <c r="CP442" s="979"/>
      <c r="CQ442" s="979"/>
      <c r="CR442" s="979"/>
    </row>
    <row r="443" spans="34:96">
      <c r="AH443" s="1078"/>
      <c r="CD443" s="979"/>
      <c r="CE443" s="979"/>
      <c r="CF443" s="979"/>
      <c r="CG443" s="979"/>
      <c r="CH443" s="210"/>
      <c r="CI443" s="214"/>
      <c r="CJ443" s="214"/>
      <c r="CK443" s="213"/>
      <c r="CL443" s="214"/>
      <c r="CM443" s="214"/>
      <c r="CN443" s="214"/>
      <c r="CO443" s="218" t="s">
        <v>986</v>
      </c>
      <c r="CP443" s="979"/>
      <c r="CQ443" s="979"/>
      <c r="CR443" s="979"/>
    </row>
    <row r="444" spans="34:96">
      <c r="AH444" s="1078"/>
      <c r="CD444" s="979"/>
      <c r="CE444" s="979"/>
      <c r="CF444" s="979"/>
      <c r="CG444" s="979"/>
      <c r="CH444" s="210"/>
      <c r="CI444" s="214"/>
      <c r="CJ444" s="214"/>
      <c r="CK444" s="213"/>
      <c r="CL444" s="214"/>
      <c r="CM444" s="214"/>
      <c r="CN444" s="214"/>
      <c r="CO444" s="218" t="s">
        <v>989</v>
      </c>
      <c r="CP444" s="979"/>
      <c r="CQ444" s="979"/>
      <c r="CR444" s="979"/>
    </row>
    <row r="445" spans="34:96">
      <c r="AH445" s="1078"/>
      <c r="CD445" s="979"/>
      <c r="CE445" s="979"/>
      <c r="CF445" s="979"/>
      <c r="CG445" s="979"/>
      <c r="CH445" s="210"/>
      <c r="CI445" s="214"/>
      <c r="CJ445" s="214"/>
      <c r="CK445" s="213"/>
      <c r="CL445" s="214"/>
      <c r="CM445" s="214"/>
      <c r="CN445" s="214"/>
      <c r="CO445" s="218" t="s">
        <v>991</v>
      </c>
      <c r="CP445" s="979"/>
      <c r="CQ445" s="979"/>
      <c r="CR445" s="979"/>
    </row>
    <row r="446" spans="34:96">
      <c r="AH446" s="1078"/>
      <c r="CD446" s="979"/>
      <c r="CE446" s="979"/>
      <c r="CF446" s="979"/>
      <c r="CG446" s="979"/>
      <c r="CH446" s="210"/>
      <c r="CI446" s="214"/>
      <c r="CJ446" s="214"/>
      <c r="CK446" s="213"/>
      <c r="CL446" s="214"/>
      <c r="CM446" s="214"/>
      <c r="CN446" s="214"/>
      <c r="CO446" s="218" t="s">
        <v>992</v>
      </c>
      <c r="CP446" s="979"/>
      <c r="CQ446" s="979"/>
      <c r="CR446" s="979"/>
    </row>
    <row r="447" spans="34:96">
      <c r="AH447" s="1078"/>
      <c r="CD447" s="979"/>
      <c r="CE447" s="979"/>
      <c r="CF447" s="979"/>
      <c r="CG447" s="979"/>
      <c r="CH447" s="210"/>
      <c r="CI447" s="214"/>
      <c r="CJ447" s="214"/>
      <c r="CK447" s="213"/>
      <c r="CL447" s="214"/>
      <c r="CM447" s="214"/>
      <c r="CN447" s="214"/>
      <c r="CO447" s="218" t="s">
        <v>995</v>
      </c>
      <c r="CP447" s="979"/>
      <c r="CQ447" s="979"/>
      <c r="CR447" s="979"/>
    </row>
    <row r="448" spans="34:96">
      <c r="AH448" s="1078"/>
      <c r="CD448" s="979"/>
      <c r="CE448" s="979"/>
      <c r="CF448" s="979"/>
      <c r="CG448" s="979"/>
      <c r="CH448" s="210"/>
      <c r="CI448" s="214"/>
      <c r="CJ448" s="214"/>
      <c r="CK448" s="213"/>
      <c r="CL448" s="214"/>
      <c r="CM448" s="214"/>
      <c r="CN448" s="214"/>
      <c r="CO448" s="218" t="s">
        <v>997</v>
      </c>
      <c r="CP448" s="979"/>
      <c r="CQ448" s="979"/>
      <c r="CR448" s="979"/>
    </row>
    <row r="449" spans="34:96">
      <c r="AH449" s="1078"/>
      <c r="CD449" s="979"/>
      <c r="CE449" s="979"/>
      <c r="CF449" s="979"/>
      <c r="CG449" s="979"/>
      <c r="CH449" s="210"/>
      <c r="CI449" s="214"/>
      <c r="CJ449" s="214"/>
      <c r="CK449" s="213"/>
      <c r="CL449" s="214"/>
      <c r="CM449" s="214"/>
      <c r="CN449" s="214"/>
      <c r="CO449" s="218" t="s">
        <v>999</v>
      </c>
      <c r="CP449" s="979"/>
      <c r="CQ449" s="979"/>
      <c r="CR449" s="979"/>
    </row>
    <row r="450" spans="34:96">
      <c r="AH450" s="1078"/>
      <c r="CD450" s="979"/>
      <c r="CE450" s="979"/>
      <c r="CF450" s="979"/>
      <c r="CG450" s="979"/>
      <c r="CH450" s="210"/>
      <c r="CI450" s="214"/>
      <c r="CJ450" s="214"/>
      <c r="CK450" s="213"/>
      <c r="CL450" s="214"/>
      <c r="CM450" s="214"/>
      <c r="CN450" s="214"/>
      <c r="CO450" s="218" t="s">
        <v>1000</v>
      </c>
      <c r="CP450" s="979"/>
      <c r="CQ450" s="979"/>
      <c r="CR450" s="979"/>
    </row>
    <row r="451" spans="34:96">
      <c r="AH451" s="1078"/>
      <c r="CD451" s="979"/>
      <c r="CE451" s="979"/>
      <c r="CF451" s="979"/>
      <c r="CG451" s="979"/>
      <c r="CH451" s="210"/>
      <c r="CI451" s="214"/>
      <c r="CJ451" s="214"/>
      <c r="CK451" s="213"/>
      <c r="CL451" s="214"/>
      <c r="CM451" s="214"/>
      <c r="CN451" s="214"/>
      <c r="CO451" s="218" t="s">
        <v>1001</v>
      </c>
      <c r="CP451" s="979"/>
      <c r="CQ451" s="979"/>
      <c r="CR451" s="979"/>
    </row>
    <row r="452" spans="34:96">
      <c r="AH452" s="1078"/>
      <c r="CD452" s="979"/>
      <c r="CE452" s="979"/>
      <c r="CF452" s="979"/>
      <c r="CG452" s="979"/>
      <c r="CH452" s="210"/>
      <c r="CI452" s="214"/>
      <c r="CJ452" s="214"/>
      <c r="CK452" s="213"/>
      <c r="CL452" s="214"/>
      <c r="CM452" s="214"/>
      <c r="CN452" s="214"/>
      <c r="CO452" s="218" t="s">
        <v>1002</v>
      </c>
      <c r="CP452" s="979"/>
      <c r="CQ452" s="979"/>
      <c r="CR452" s="979"/>
    </row>
    <row r="453" spans="34:96">
      <c r="AH453" s="1078"/>
      <c r="CD453" s="979"/>
      <c r="CE453" s="979"/>
      <c r="CF453" s="979"/>
      <c r="CG453" s="979"/>
      <c r="CH453" s="210"/>
      <c r="CI453" s="214"/>
      <c r="CJ453" s="214"/>
      <c r="CK453" s="213"/>
      <c r="CL453" s="214"/>
      <c r="CM453" s="214"/>
      <c r="CN453" s="214"/>
      <c r="CO453" s="218" t="s">
        <v>1003</v>
      </c>
      <c r="CP453" s="979"/>
      <c r="CQ453" s="979"/>
      <c r="CR453" s="979"/>
    </row>
    <row r="454" spans="34:96">
      <c r="AH454" s="1078"/>
      <c r="CD454" s="979"/>
      <c r="CE454" s="979"/>
      <c r="CF454" s="979"/>
      <c r="CG454" s="979"/>
      <c r="CH454" s="210"/>
      <c r="CI454" s="214"/>
      <c r="CJ454" s="214"/>
      <c r="CK454" s="213"/>
      <c r="CL454" s="214"/>
      <c r="CM454" s="214"/>
      <c r="CN454" s="214"/>
      <c r="CO454" s="218" t="s">
        <v>1004</v>
      </c>
      <c r="CP454" s="979"/>
      <c r="CQ454" s="979"/>
      <c r="CR454" s="979"/>
    </row>
    <row r="455" spans="34:96">
      <c r="AH455" s="1078"/>
      <c r="CD455" s="979"/>
      <c r="CE455" s="979"/>
      <c r="CF455" s="979"/>
      <c r="CG455" s="979"/>
      <c r="CH455" s="210"/>
      <c r="CI455" s="214"/>
      <c r="CJ455" s="214"/>
      <c r="CK455" s="213"/>
      <c r="CL455" s="214"/>
      <c r="CM455" s="214"/>
      <c r="CN455" s="214"/>
      <c r="CO455" s="218" t="s">
        <v>1464</v>
      </c>
      <c r="CP455" s="979"/>
      <c r="CQ455" s="979"/>
      <c r="CR455" s="979"/>
    </row>
    <row r="456" spans="34:96">
      <c r="AH456" s="1078"/>
      <c r="CD456" s="979"/>
      <c r="CE456" s="979"/>
      <c r="CF456" s="979"/>
      <c r="CG456" s="979"/>
      <c r="CH456" s="210"/>
      <c r="CI456" s="214"/>
      <c r="CJ456" s="214"/>
      <c r="CK456" s="213"/>
      <c r="CL456" s="214"/>
      <c r="CM456" s="214"/>
      <c r="CN456" s="214"/>
      <c r="CO456" s="218" t="s">
        <v>1007</v>
      </c>
      <c r="CP456" s="979"/>
      <c r="CQ456" s="979"/>
      <c r="CR456" s="979"/>
    </row>
    <row r="457" spans="34:96">
      <c r="AH457" s="1078"/>
      <c r="CD457" s="979"/>
      <c r="CE457" s="979"/>
      <c r="CF457" s="979"/>
      <c r="CG457" s="979"/>
      <c r="CH457" s="210"/>
      <c r="CI457" s="214"/>
      <c r="CJ457" s="214"/>
      <c r="CK457" s="213"/>
      <c r="CL457" s="214"/>
      <c r="CM457" s="214"/>
      <c r="CN457" s="214"/>
      <c r="CO457" s="218" t="s">
        <v>1008</v>
      </c>
      <c r="CP457" s="979"/>
      <c r="CQ457" s="979"/>
      <c r="CR457" s="979"/>
    </row>
    <row r="458" spans="34:96">
      <c r="AH458" s="1078"/>
      <c r="CD458" s="979"/>
      <c r="CE458" s="979"/>
      <c r="CF458" s="979"/>
      <c r="CG458" s="979"/>
      <c r="CH458" s="210"/>
      <c r="CI458" s="214"/>
      <c r="CJ458" s="214"/>
      <c r="CK458" s="213"/>
      <c r="CL458" s="214"/>
      <c r="CM458" s="214"/>
      <c r="CN458" s="214"/>
      <c r="CO458" s="218" t="s">
        <v>1009</v>
      </c>
      <c r="CP458" s="979"/>
      <c r="CQ458" s="979"/>
      <c r="CR458" s="979"/>
    </row>
    <row r="459" spans="34:96">
      <c r="AH459" s="1078"/>
      <c r="CD459" s="979"/>
      <c r="CE459" s="979"/>
      <c r="CF459" s="979"/>
      <c r="CG459" s="979"/>
      <c r="CH459" s="210"/>
      <c r="CI459" s="214"/>
      <c r="CJ459" s="214"/>
      <c r="CK459" s="213"/>
      <c r="CL459" s="214"/>
      <c r="CM459" s="214"/>
      <c r="CN459" s="214"/>
      <c r="CO459" s="218" t="s">
        <v>1010</v>
      </c>
      <c r="CP459" s="979"/>
      <c r="CQ459" s="979"/>
      <c r="CR459" s="979"/>
    </row>
    <row r="460" spans="34:96">
      <c r="AH460" s="1078"/>
      <c r="CD460" s="979"/>
      <c r="CE460" s="979"/>
      <c r="CF460" s="979"/>
      <c r="CG460" s="979"/>
      <c r="CH460" s="210"/>
      <c r="CI460" s="214"/>
      <c r="CJ460" s="214"/>
      <c r="CK460" s="213"/>
      <c r="CL460" s="214"/>
      <c r="CM460" s="214"/>
      <c r="CN460" s="214"/>
      <c r="CO460" s="218" t="s">
        <v>406</v>
      </c>
      <c r="CP460" s="979"/>
      <c r="CQ460" s="979"/>
      <c r="CR460" s="979"/>
    </row>
    <row r="461" spans="34:96">
      <c r="AH461" s="1078"/>
      <c r="CD461" s="979"/>
      <c r="CE461" s="979"/>
      <c r="CF461" s="979"/>
      <c r="CG461" s="979"/>
      <c r="CH461" s="210"/>
      <c r="CI461" s="214"/>
      <c r="CJ461" s="214"/>
      <c r="CK461" s="213"/>
      <c r="CL461" s="214"/>
      <c r="CM461" s="214"/>
      <c r="CN461" s="214"/>
      <c r="CO461" s="218" t="s">
        <v>1011</v>
      </c>
      <c r="CP461" s="979"/>
      <c r="CQ461" s="979"/>
      <c r="CR461" s="979"/>
    </row>
    <row r="462" spans="34:96">
      <c r="AH462" s="1078"/>
      <c r="CD462" s="979"/>
      <c r="CE462" s="979"/>
      <c r="CF462" s="979"/>
      <c r="CG462" s="979"/>
      <c r="CH462" s="210"/>
      <c r="CI462" s="214"/>
      <c r="CJ462" s="214"/>
      <c r="CK462" s="213"/>
      <c r="CL462" s="214"/>
      <c r="CM462" s="214"/>
      <c r="CN462" s="214"/>
      <c r="CO462" s="218" t="s">
        <v>1012</v>
      </c>
      <c r="CP462" s="979"/>
      <c r="CQ462" s="979"/>
      <c r="CR462" s="979"/>
    </row>
    <row r="463" spans="34:96">
      <c r="AH463" s="1078"/>
      <c r="CD463" s="979"/>
      <c r="CE463" s="979"/>
      <c r="CF463" s="979"/>
      <c r="CG463" s="979"/>
      <c r="CH463" s="210"/>
      <c r="CI463" s="214"/>
      <c r="CJ463" s="214"/>
      <c r="CK463" s="213"/>
      <c r="CL463" s="214"/>
      <c r="CM463" s="214"/>
      <c r="CN463" s="214"/>
      <c r="CO463" s="218" t="s">
        <v>1014</v>
      </c>
      <c r="CP463" s="979"/>
      <c r="CQ463" s="979"/>
      <c r="CR463" s="979"/>
    </row>
    <row r="464" spans="34:96">
      <c r="AH464" s="1078"/>
      <c r="CD464" s="979"/>
      <c r="CE464" s="979"/>
      <c r="CF464" s="979"/>
      <c r="CG464" s="979"/>
      <c r="CH464" s="210"/>
      <c r="CI464" s="214"/>
      <c r="CJ464" s="214"/>
      <c r="CK464" s="213"/>
      <c r="CL464" s="214"/>
      <c r="CM464" s="214"/>
      <c r="CN464" s="214"/>
      <c r="CO464" s="218" t="s">
        <v>1018</v>
      </c>
      <c r="CP464" s="979"/>
      <c r="CQ464" s="979"/>
      <c r="CR464" s="979"/>
    </row>
    <row r="465" spans="34:96">
      <c r="AH465" s="1078"/>
      <c r="CD465" s="979"/>
      <c r="CE465" s="979"/>
      <c r="CF465" s="979"/>
      <c r="CG465" s="979"/>
      <c r="CH465" s="210"/>
      <c r="CI465" s="214"/>
      <c r="CJ465" s="214"/>
      <c r="CK465" s="213"/>
      <c r="CL465" s="214"/>
      <c r="CM465" s="214"/>
      <c r="CN465" s="214"/>
      <c r="CO465" s="218" t="s">
        <v>1020</v>
      </c>
      <c r="CP465" s="979"/>
      <c r="CQ465" s="979"/>
      <c r="CR465" s="979"/>
    </row>
    <row r="466" spans="34:96">
      <c r="AH466" s="1078"/>
      <c r="CD466" s="979"/>
      <c r="CE466" s="979"/>
      <c r="CF466" s="979"/>
      <c r="CG466" s="979"/>
      <c r="CH466" s="210"/>
      <c r="CI466" s="214"/>
      <c r="CJ466" s="214"/>
      <c r="CK466" s="213"/>
      <c r="CL466" s="214"/>
      <c r="CM466" s="214"/>
      <c r="CN466" s="214"/>
      <c r="CO466" s="218" t="s">
        <v>1021</v>
      </c>
      <c r="CP466" s="979"/>
      <c r="CQ466" s="979"/>
      <c r="CR466" s="979"/>
    </row>
    <row r="467" spans="34:96">
      <c r="AH467" s="1078"/>
      <c r="CD467" s="979"/>
      <c r="CE467" s="979"/>
      <c r="CF467" s="979"/>
      <c r="CG467" s="979"/>
      <c r="CH467" s="210"/>
      <c r="CI467" s="214"/>
      <c r="CJ467" s="214"/>
      <c r="CK467" s="213"/>
      <c r="CL467" s="214"/>
      <c r="CM467" s="214"/>
      <c r="CN467" s="214"/>
      <c r="CO467" s="218" t="s">
        <v>1022</v>
      </c>
      <c r="CP467" s="979"/>
      <c r="CQ467" s="979"/>
      <c r="CR467" s="979"/>
    </row>
    <row r="468" spans="34:96">
      <c r="AH468" s="1078"/>
      <c r="CD468" s="979"/>
      <c r="CE468" s="979"/>
      <c r="CF468" s="979"/>
      <c r="CG468" s="979"/>
      <c r="CH468" s="210"/>
      <c r="CI468" s="214"/>
      <c r="CJ468" s="214"/>
      <c r="CK468" s="213"/>
      <c r="CL468" s="214"/>
      <c r="CM468" s="214"/>
      <c r="CN468" s="214"/>
      <c r="CO468" s="218" t="s">
        <v>1023</v>
      </c>
      <c r="CP468" s="979"/>
      <c r="CQ468" s="979"/>
      <c r="CR468" s="979"/>
    </row>
    <row r="469" spans="34:96">
      <c r="AH469" s="1078"/>
      <c r="CD469" s="979"/>
      <c r="CE469" s="979"/>
      <c r="CF469" s="979"/>
      <c r="CG469" s="979"/>
      <c r="CH469" s="210"/>
      <c r="CI469" s="214"/>
      <c r="CJ469" s="214"/>
      <c r="CK469" s="213"/>
      <c r="CL469" s="214"/>
      <c r="CM469" s="214"/>
      <c r="CN469" s="214"/>
      <c r="CO469" s="218" t="s">
        <v>1024</v>
      </c>
      <c r="CP469" s="979"/>
      <c r="CQ469" s="979"/>
      <c r="CR469" s="979"/>
    </row>
    <row r="470" spans="34:96">
      <c r="AH470" s="1078"/>
      <c r="CD470" s="979"/>
      <c r="CE470" s="979"/>
      <c r="CF470" s="979"/>
      <c r="CG470" s="979"/>
      <c r="CH470" s="210"/>
      <c r="CI470" s="214"/>
      <c r="CJ470" s="214"/>
      <c r="CK470" s="213"/>
      <c r="CL470" s="214"/>
      <c r="CM470" s="214"/>
      <c r="CN470" s="214"/>
      <c r="CO470" s="218" t="s">
        <v>1026</v>
      </c>
      <c r="CP470" s="979"/>
      <c r="CQ470" s="979"/>
      <c r="CR470" s="979"/>
    </row>
    <row r="471" spans="34:96">
      <c r="AH471" s="1078"/>
      <c r="CD471" s="979"/>
      <c r="CE471" s="979"/>
      <c r="CF471" s="979"/>
      <c r="CG471" s="979"/>
      <c r="CH471" s="210"/>
      <c r="CI471" s="214"/>
      <c r="CJ471" s="214"/>
      <c r="CK471" s="213"/>
      <c r="CL471" s="214"/>
      <c r="CM471" s="214"/>
      <c r="CN471" s="214"/>
      <c r="CO471" s="218" t="s">
        <v>1028</v>
      </c>
      <c r="CP471" s="979"/>
      <c r="CQ471" s="979"/>
      <c r="CR471" s="979"/>
    </row>
    <row r="472" spans="34:96">
      <c r="AH472" s="1078"/>
      <c r="CD472" s="979"/>
      <c r="CE472" s="979"/>
      <c r="CF472" s="979"/>
      <c r="CG472" s="979"/>
      <c r="CH472" s="210"/>
      <c r="CI472" s="214"/>
      <c r="CJ472" s="214"/>
      <c r="CK472" s="213"/>
      <c r="CL472" s="214"/>
      <c r="CM472" s="214"/>
      <c r="CN472" s="214"/>
      <c r="CO472" s="218" t="s">
        <v>1030</v>
      </c>
      <c r="CP472" s="979"/>
      <c r="CQ472" s="979"/>
      <c r="CR472" s="979"/>
    </row>
    <row r="473" spans="34:96">
      <c r="AH473" s="1078"/>
      <c r="CD473" s="979"/>
      <c r="CE473" s="979"/>
      <c r="CF473" s="979"/>
      <c r="CG473" s="979"/>
      <c r="CH473" s="210"/>
      <c r="CI473" s="214"/>
      <c r="CJ473" s="214"/>
      <c r="CK473" s="213"/>
      <c r="CL473" s="214"/>
      <c r="CM473" s="214"/>
      <c r="CN473" s="214"/>
      <c r="CO473" s="218" t="s">
        <v>1033</v>
      </c>
      <c r="CP473" s="979"/>
      <c r="CQ473" s="979"/>
      <c r="CR473" s="979"/>
    </row>
    <row r="474" spans="34:96">
      <c r="AH474" s="1078"/>
      <c r="CD474" s="979"/>
      <c r="CE474" s="979"/>
      <c r="CF474" s="979"/>
      <c r="CG474" s="979"/>
      <c r="CH474" s="210"/>
      <c r="CI474" s="214"/>
      <c r="CJ474" s="214"/>
      <c r="CK474" s="213"/>
      <c r="CL474" s="214"/>
      <c r="CM474" s="214"/>
      <c r="CN474" s="214"/>
      <c r="CO474" s="218" t="s">
        <v>1034</v>
      </c>
      <c r="CP474" s="979"/>
      <c r="CQ474" s="979"/>
      <c r="CR474" s="979"/>
    </row>
    <row r="475" spans="34:96">
      <c r="AH475" s="1078"/>
      <c r="CD475" s="979"/>
      <c r="CE475" s="979"/>
      <c r="CF475" s="979"/>
      <c r="CG475" s="979"/>
      <c r="CH475" s="210"/>
      <c r="CI475" s="214"/>
      <c r="CJ475" s="214"/>
      <c r="CK475" s="213"/>
      <c r="CL475" s="214"/>
      <c r="CM475" s="214"/>
      <c r="CN475" s="214"/>
      <c r="CO475" s="218" t="s">
        <v>1036</v>
      </c>
      <c r="CP475" s="979"/>
      <c r="CQ475" s="979"/>
      <c r="CR475" s="979"/>
    </row>
    <row r="476" spans="34:96">
      <c r="AH476" s="1078"/>
      <c r="CD476" s="979"/>
      <c r="CE476" s="979"/>
      <c r="CF476" s="979"/>
      <c r="CG476" s="979"/>
      <c r="CH476" s="210"/>
      <c r="CI476" s="214"/>
      <c r="CJ476" s="214"/>
      <c r="CK476" s="213"/>
      <c r="CL476" s="214"/>
      <c r="CM476" s="214"/>
      <c r="CN476" s="214"/>
      <c r="CO476" s="218" t="s">
        <v>1038</v>
      </c>
      <c r="CP476" s="979"/>
      <c r="CQ476" s="979"/>
      <c r="CR476" s="979"/>
    </row>
    <row r="477" spans="34:96">
      <c r="AH477" s="1078"/>
      <c r="CD477" s="979"/>
      <c r="CE477" s="979"/>
      <c r="CF477" s="979"/>
      <c r="CG477" s="979"/>
      <c r="CH477" s="210"/>
      <c r="CI477" s="214"/>
      <c r="CJ477" s="214"/>
      <c r="CK477" s="213"/>
      <c r="CL477" s="214"/>
      <c r="CM477" s="214"/>
      <c r="CN477" s="214"/>
      <c r="CO477" s="218" t="s">
        <v>1039</v>
      </c>
      <c r="CP477" s="979"/>
      <c r="CQ477" s="979"/>
      <c r="CR477" s="979"/>
    </row>
    <row r="478" spans="34:96">
      <c r="AH478" s="1078"/>
      <c r="CD478" s="979"/>
      <c r="CE478" s="979"/>
      <c r="CF478" s="979"/>
      <c r="CG478" s="979"/>
      <c r="CH478" s="210"/>
      <c r="CI478" s="214"/>
      <c r="CJ478" s="214"/>
      <c r="CK478" s="213"/>
      <c r="CL478" s="214"/>
      <c r="CM478" s="214"/>
      <c r="CN478" s="214"/>
      <c r="CO478" s="218" t="s">
        <v>1041</v>
      </c>
      <c r="CP478" s="979"/>
      <c r="CQ478" s="979"/>
      <c r="CR478" s="979"/>
    </row>
    <row r="479" spans="34:96">
      <c r="AH479" s="1078"/>
      <c r="CD479" s="979"/>
      <c r="CE479" s="979"/>
      <c r="CF479" s="979"/>
      <c r="CG479" s="979"/>
      <c r="CH479" s="210"/>
      <c r="CI479" s="214"/>
      <c r="CJ479" s="214"/>
      <c r="CK479" s="213"/>
      <c r="CL479" s="214"/>
      <c r="CM479" s="214"/>
      <c r="CN479" s="214"/>
      <c r="CO479" s="218" t="s">
        <v>1043</v>
      </c>
      <c r="CP479" s="979"/>
      <c r="CQ479" s="979"/>
      <c r="CR479" s="979"/>
    </row>
    <row r="480" spans="34:96">
      <c r="AH480" s="1078"/>
      <c r="CD480" s="979"/>
      <c r="CE480" s="979"/>
      <c r="CF480" s="979"/>
      <c r="CG480" s="979"/>
      <c r="CH480" s="210"/>
      <c r="CI480" s="214"/>
      <c r="CJ480" s="214"/>
      <c r="CK480" s="213"/>
      <c r="CL480" s="214"/>
      <c r="CM480" s="214"/>
      <c r="CN480" s="214"/>
      <c r="CO480" s="218" t="s">
        <v>417</v>
      </c>
      <c r="CP480" s="979"/>
      <c r="CQ480" s="979"/>
      <c r="CR480" s="979"/>
    </row>
    <row r="481" spans="34:96">
      <c r="AH481" s="1078"/>
      <c r="CD481" s="979"/>
      <c r="CE481" s="979"/>
      <c r="CF481" s="979"/>
      <c r="CG481" s="979"/>
      <c r="CH481" s="210"/>
      <c r="CI481" s="214"/>
      <c r="CJ481" s="214"/>
      <c r="CK481" s="213"/>
      <c r="CL481" s="214"/>
      <c r="CM481" s="214"/>
      <c r="CN481" s="214"/>
      <c r="CO481" s="218" t="s">
        <v>1046</v>
      </c>
      <c r="CP481" s="979"/>
      <c r="CQ481" s="979"/>
      <c r="CR481" s="979"/>
    </row>
    <row r="482" spans="34:96">
      <c r="AH482" s="1078"/>
      <c r="CD482" s="979"/>
      <c r="CE482" s="979"/>
      <c r="CF482" s="979"/>
      <c r="CG482" s="979"/>
      <c r="CH482" s="210"/>
      <c r="CI482" s="214"/>
      <c r="CJ482" s="214"/>
      <c r="CK482" s="213"/>
      <c r="CL482" s="214"/>
      <c r="CM482" s="214"/>
      <c r="CN482" s="214"/>
      <c r="CO482" s="218" t="s">
        <v>1047</v>
      </c>
      <c r="CP482" s="979"/>
      <c r="CQ482" s="979"/>
      <c r="CR482" s="979"/>
    </row>
    <row r="483" spans="34:96">
      <c r="AH483" s="1078"/>
      <c r="CD483" s="979"/>
      <c r="CE483" s="979"/>
      <c r="CF483" s="979"/>
      <c r="CG483" s="979"/>
      <c r="CH483" s="210"/>
      <c r="CI483" s="214"/>
      <c r="CJ483" s="214"/>
      <c r="CK483" s="213"/>
      <c r="CL483" s="214"/>
      <c r="CM483" s="214"/>
      <c r="CN483" s="214"/>
      <c r="CO483" s="218" t="s">
        <v>1056</v>
      </c>
      <c r="CP483" s="979"/>
      <c r="CQ483" s="979"/>
      <c r="CR483" s="979"/>
    </row>
    <row r="484" spans="34:96">
      <c r="AH484" s="1078"/>
      <c r="CD484" s="979"/>
      <c r="CE484" s="979"/>
      <c r="CF484" s="979"/>
      <c r="CG484" s="979"/>
      <c r="CH484" s="210"/>
      <c r="CI484" s="214"/>
      <c r="CJ484" s="214"/>
      <c r="CK484" s="213"/>
      <c r="CL484" s="214"/>
      <c r="CM484" s="214"/>
      <c r="CN484" s="214"/>
      <c r="CO484" s="218" t="s">
        <v>1057</v>
      </c>
      <c r="CP484" s="979"/>
      <c r="CQ484" s="979"/>
      <c r="CR484" s="979"/>
    </row>
    <row r="485" spans="34:96">
      <c r="AH485" s="1078"/>
      <c r="CD485" s="979"/>
      <c r="CE485" s="979"/>
      <c r="CF485" s="979"/>
      <c r="CG485" s="979"/>
      <c r="CH485" s="210"/>
      <c r="CI485" s="214"/>
      <c r="CJ485" s="214"/>
      <c r="CK485" s="213"/>
      <c r="CL485" s="214"/>
      <c r="CM485" s="214"/>
      <c r="CN485" s="214"/>
      <c r="CO485" s="218" t="s">
        <v>1062</v>
      </c>
      <c r="CP485" s="979"/>
      <c r="CQ485" s="979"/>
      <c r="CR485" s="979"/>
    </row>
    <row r="486" spans="34:96">
      <c r="AH486" s="1078"/>
      <c r="CD486" s="979"/>
      <c r="CE486" s="979"/>
      <c r="CF486" s="979"/>
      <c r="CG486" s="979"/>
      <c r="CH486" s="210"/>
      <c r="CI486" s="214"/>
      <c r="CJ486" s="214"/>
      <c r="CK486" s="213"/>
      <c r="CL486" s="214"/>
      <c r="CM486" s="214"/>
      <c r="CN486" s="214"/>
      <c r="CO486" s="218" t="s">
        <v>1063</v>
      </c>
      <c r="CP486" s="979"/>
      <c r="CQ486" s="979"/>
      <c r="CR486" s="979"/>
    </row>
    <row r="487" spans="34:96">
      <c r="AH487" s="1078"/>
      <c r="CD487" s="979"/>
      <c r="CE487" s="979"/>
      <c r="CF487" s="979"/>
      <c r="CG487" s="979"/>
      <c r="CH487" s="210"/>
      <c r="CI487" s="214"/>
      <c r="CJ487" s="214"/>
      <c r="CK487" s="213"/>
      <c r="CL487" s="214"/>
      <c r="CM487" s="214"/>
      <c r="CN487" s="214"/>
      <c r="CO487" s="218" t="s">
        <v>1065</v>
      </c>
      <c r="CP487" s="979"/>
      <c r="CQ487" s="979"/>
      <c r="CR487" s="979"/>
    </row>
    <row r="488" spans="34:96">
      <c r="AH488" s="1078"/>
      <c r="CD488" s="979"/>
      <c r="CE488" s="979"/>
      <c r="CF488" s="979"/>
      <c r="CG488" s="979"/>
      <c r="CH488" s="210"/>
      <c r="CI488" s="214"/>
      <c r="CJ488" s="214"/>
      <c r="CK488" s="213"/>
      <c r="CL488" s="214"/>
      <c r="CM488" s="214"/>
      <c r="CN488" s="214"/>
      <c r="CO488" s="218" t="s">
        <v>1067</v>
      </c>
      <c r="CP488" s="979"/>
      <c r="CQ488" s="979"/>
      <c r="CR488" s="979"/>
    </row>
    <row r="489" spans="34:96">
      <c r="AH489" s="1078"/>
      <c r="CD489" s="979"/>
      <c r="CE489" s="979"/>
      <c r="CF489" s="979"/>
      <c r="CG489" s="979"/>
      <c r="CH489" s="210"/>
      <c r="CI489" s="214"/>
      <c r="CJ489" s="214"/>
      <c r="CK489" s="213"/>
      <c r="CL489" s="214"/>
      <c r="CM489" s="214"/>
      <c r="CN489" s="214"/>
      <c r="CO489" s="218" t="s">
        <v>1068</v>
      </c>
      <c r="CP489" s="979"/>
      <c r="CQ489" s="979"/>
      <c r="CR489" s="979"/>
    </row>
    <row r="490" spans="34:96">
      <c r="AH490" s="1078"/>
      <c r="CD490" s="979"/>
      <c r="CE490" s="979"/>
      <c r="CF490" s="979"/>
      <c r="CG490" s="979"/>
      <c r="CH490" s="210"/>
      <c r="CI490" s="214"/>
      <c r="CJ490" s="214"/>
      <c r="CK490" s="213"/>
      <c r="CL490" s="214"/>
      <c r="CM490" s="214"/>
      <c r="CN490" s="214"/>
      <c r="CO490" s="218" t="s">
        <v>1070</v>
      </c>
      <c r="CP490" s="979"/>
      <c r="CQ490" s="979"/>
      <c r="CR490" s="979"/>
    </row>
    <row r="491" spans="34:96">
      <c r="AH491" s="1078"/>
      <c r="CD491" s="979"/>
      <c r="CE491" s="979"/>
      <c r="CF491" s="979"/>
      <c r="CG491" s="979"/>
      <c r="CH491" s="210"/>
      <c r="CI491" s="214"/>
      <c r="CJ491" s="214"/>
      <c r="CK491" s="213"/>
      <c r="CL491" s="214"/>
      <c r="CM491" s="214"/>
      <c r="CN491" s="214"/>
      <c r="CO491" s="218" t="s">
        <v>1465</v>
      </c>
      <c r="CP491" s="979"/>
      <c r="CQ491" s="979"/>
      <c r="CR491" s="979"/>
    </row>
    <row r="492" spans="34:96">
      <c r="AH492" s="1078"/>
      <c r="CD492" s="979"/>
      <c r="CE492" s="979"/>
      <c r="CF492" s="979"/>
      <c r="CG492" s="979"/>
      <c r="CH492" s="210"/>
      <c r="CI492" s="214"/>
      <c r="CJ492" s="214"/>
      <c r="CK492" s="213"/>
      <c r="CL492" s="214"/>
      <c r="CM492" s="214"/>
      <c r="CN492" s="214"/>
      <c r="CO492" s="218" t="s">
        <v>1072</v>
      </c>
      <c r="CP492" s="979"/>
      <c r="CQ492" s="979"/>
      <c r="CR492" s="979"/>
    </row>
    <row r="493" spans="34:96">
      <c r="AH493" s="1078"/>
      <c r="CD493" s="979"/>
      <c r="CE493" s="979"/>
      <c r="CF493" s="979"/>
      <c r="CG493" s="979"/>
      <c r="CH493" s="210"/>
      <c r="CI493" s="214"/>
      <c r="CJ493" s="214"/>
      <c r="CK493" s="213"/>
      <c r="CL493" s="214"/>
      <c r="CM493" s="214"/>
      <c r="CN493" s="214"/>
      <c r="CO493" s="218" t="s">
        <v>1466</v>
      </c>
      <c r="CP493" s="979"/>
      <c r="CQ493" s="979"/>
      <c r="CR493" s="979"/>
    </row>
    <row r="494" spans="34:96">
      <c r="AH494" s="1078"/>
      <c r="CD494" s="979"/>
      <c r="CE494" s="979"/>
      <c r="CF494" s="979"/>
      <c r="CG494" s="979"/>
      <c r="CH494" s="210"/>
      <c r="CI494" s="214"/>
      <c r="CJ494" s="214"/>
      <c r="CK494" s="213"/>
      <c r="CL494" s="214"/>
      <c r="CM494" s="214"/>
      <c r="CN494" s="214"/>
      <c r="CO494" s="218" t="s">
        <v>1077</v>
      </c>
      <c r="CP494" s="979"/>
      <c r="CQ494" s="979"/>
      <c r="CR494" s="979"/>
    </row>
    <row r="495" spans="34:96">
      <c r="AH495" s="1078"/>
      <c r="CD495" s="979"/>
      <c r="CE495" s="979"/>
      <c r="CF495" s="979"/>
      <c r="CG495" s="979"/>
      <c r="CH495" s="210"/>
      <c r="CI495" s="214"/>
      <c r="CJ495" s="214"/>
      <c r="CK495" s="213"/>
      <c r="CL495" s="214"/>
      <c r="CM495" s="214"/>
      <c r="CN495" s="214"/>
      <c r="CO495" s="218" t="s">
        <v>1085</v>
      </c>
      <c r="CP495" s="979"/>
      <c r="CQ495" s="979"/>
      <c r="CR495" s="979"/>
    </row>
    <row r="496" spans="34:96">
      <c r="AH496" s="1078"/>
      <c r="CD496" s="979"/>
      <c r="CE496" s="979"/>
      <c r="CF496" s="979"/>
      <c r="CG496" s="979"/>
      <c r="CH496" s="210"/>
      <c r="CI496" s="214"/>
      <c r="CJ496" s="214"/>
      <c r="CK496" s="213"/>
      <c r="CL496" s="214"/>
      <c r="CM496" s="214"/>
      <c r="CN496" s="214"/>
      <c r="CO496" s="218" t="s">
        <v>1086</v>
      </c>
      <c r="CP496" s="979"/>
      <c r="CQ496" s="979"/>
      <c r="CR496" s="979"/>
    </row>
    <row r="497" spans="34:96">
      <c r="AH497" s="1078"/>
      <c r="CD497" s="979"/>
      <c r="CE497" s="979"/>
      <c r="CF497" s="979"/>
      <c r="CG497" s="979"/>
      <c r="CH497" s="210"/>
      <c r="CI497" s="214"/>
      <c r="CJ497" s="214"/>
      <c r="CK497" s="213"/>
      <c r="CL497" s="214"/>
      <c r="CM497" s="214"/>
      <c r="CN497" s="214"/>
      <c r="CO497" s="218" t="s">
        <v>1088</v>
      </c>
      <c r="CP497" s="979"/>
      <c r="CQ497" s="979"/>
      <c r="CR497" s="979"/>
    </row>
    <row r="498" spans="34:96">
      <c r="AH498" s="1078"/>
      <c r="CD498" s="979"/>
      <c r="CE498" s="979"/>
      <c r="CF498" s="979"/>
      <c r="CG498" s="979"/>
      <c r="CH498" s="210"/>
      <c r="CI498" s="214"/>
      <c r="CJ498" s="214"/>
      <c r="CK498" s="213"/>
      <c r="CL498" s="214"/>
      <c r="CM498" s="214"/>
      <c r="CN498" s="214"/>
      <c r="CO498" s="218" t="s">
        <v>1089</v>
      </c>
      <c r="CP498" s="979"/>
      <c r="CQ498" s="979"/>
      <c r="CR498" s="979"/>
    </row>
    <row r="499" spans="34:96">
      <c r="AH499" s="1078"/>
      <c r="CD499" s="979"/>
      <c r="CE499" s="979"/>
      <c r="CF499" s="979"/>
      <c r="CG499" s="979"/>
      <c r="CH499" s="210"/>
      <c r="CI499" s="214"/>
      <c r="CJ499" s="214"/>
      <c r="CK499" s="213"/>
      <c r="CL499" s="214"/>
      <c r="CM499" s="214"/>
      <c r="CN499" s="214"/>
      <c r="CO499" s="218" t="s">
        <v>1094</v>
      </c>
      <c r="CP499" s="979"/>
      <c r="CQ499" s="979"/>
      <c r="CR499" s="979"/>
    </row>
    <row r="500" spans="34:96">
      <c r="AH500" s="1078"/>
      <c r="CD500" s="979"/>
      <c r="CE500" s="979"/>
      <c r="CF500" s="979"/>
      <c r="CG500" s="979"/>
      <c r="CH500" s="210"/>
      <c r="CI500" s="214"/>
      <c r="CJ500" s="214"/>
      <c r="CK500" s="213"/>
      <c r="CL500" s="214"/>
      <c r="CM500" s="214"/>
      <c r="CN500" s="214"/>
      <c r="CO500" s="218" t="s">
        <v>1095</v>
      </c>
      <c r="CP500" s="979"/>
      <c r="CQ500" s="979"/>
      <c r="CR500" s="979"/>
    </row>
    <row r="501" spans="34:96">
      <c r="AH501" s="1078"/>
      <c r="CD501" s="979"/>
      <c r="CE501" s="979"/>
      <c r="CF501" s="979"/>
      <c r="CG501" s="979"/>
      <c r="CH501" s="210"/>
      <c r="CI501" s="214"/>
      <c r="CJ501" s="214"/>
      <c r="CK501" s="213"/>
      <c r="CL501" s="214"/>
      <c r="CM501" s="214"/>
      <c r="CN501" s="214"/>
      <c r="CO501" s="218" t="s">
        <v>436</v>
      </c>
      <c r="CP501" s="979"/>
      <c r="CQ501" s="979"/>
      <c r="CR501" s="979"/>
    </row>
    <row r="502" spans="34:96">
      <c r="AH502" s="1078"/>
      <c r="CD502" s="979"/>
      <c r="CE502" s="979"/>
      <c r="CF502" s="979"/>
      <c r="CG502" s="979"/>
      <c r="CH502" s="210"/>
      <c r="CI502" s="214"/>
      <c r="CJ502" s="214"/>
      <c r="CK502" s="213"/>
      <c r="CL502" s="214"/>
      <c r="CM502" s="214"/>
      <c r="CN502" s="214"/>
      <c r="CO502" s="218" t="s">
        <v>1096</v>
      </c>
      <c r="CP502" s="979"/>
      <c r="CQ502" s="979"/>
      <c r="CR502" s="979"/>
    </row>
    <row r="503" spans="34:96">
      <c r="AH503" s="1078"/>
      <c r="CD503" s="979"/>
      <c r="CE503" s="979"/>
      <c r="CF503" s="979"/>
      <c r="CG503" s="979"/>
      <c r="CH503" s="210"/>
      <c r="CI503" s="214"/>
      <c r="CJ503" s="214"/>
      <c r="CK503" s="213"/>
      <c r="CL503" s="214"/>
      <c r="CM503" s="214"/>
      <c r="CN503" s="214"/>
      <c r="CO503" s="218" t="s">
        <v>1098</v>
      </c>
      <c r="CP503" s="979"/>
      <c r="CQ503" s="979"/>
      <c r="CR503" s="979"/>
    </row>
    <row r="504" spans="34:96">
      <c r="AH504" s="1078"/>
      <c r="CD504" s="979"/>
      <c r="CE504" s="979"/>
      <c r="CF504" s="979"/>
      <c r="CG504" s="979"/>
      <c r="CH504" s="210"/>
      <c r="CI504" s="214"/>
      <c r="CJ504" s="214"/>
      <c r="CK504" s="213"/>
      <c r="CL504" s="214"/>
      <c r="CM504" s="214"/>
      <c r="CN504" s="214"/>
      <c r="CO504" s="218" t="s">
        <v>438</v>
      </c>
      <c r="CP504" s="979"/>
      <c r="CQ504" s="979"/>
      <c r="CR504" s="979"/>
    </row>
    <row r="505" spans="34:96">
      <c r="AH505" s="1078"/>
      <c r="CD505" s="979"/>
      <c r="CE505" s="979"/>
      <c r="CF505" s="979"/>
      <c r="CG505" s="979"/>
      <c r="CH505" s="210"/>
      <c r="CI505" s="214"/>
      <c r="CJ505" s="214"/>
      <c r="CK505" s="213"/>
      <c r="CL505" s="214"/>
      <c r="CM505" s="214"/>
      <c r="CN505" s="214"/>
      <c r="CO505" s="218" t="s">
        <v>1099</v>
      </c>
      <c r="CP505" s="979"/>
      <c r="CQ505" s="979"/>
      <c r="CR505" s="979"/>
    </row>
    <row r="506" spans="34:96">
      <c r="AH506" s="1078"/>
      <c r="CD506" s="979"/>
      <c r="CE506" s="979"/>
      <c r="CF506" s="979"/>
      <c r="CG506" s="979"/>
      <c r="CH506" s="210"/>
      <c r="CI506" s="214"/>
      <c r="CJ506" s="214"/>
      <c r="CK506" s="213"/>
      <c r="CL506" s="214"/>
      <c r="CM506" s="214"/>
      <c r="CN506" s="214"/>
      <c r="CO506" s="218" t="s">
        <v>1100</v>
      </c>
      <c r="CP506" s="979"/>
      <c r="CQ506" s="979"/>
      <c r="CR506" s="979"/>
    </row>
    <row r="507" spans="34:96">
      <c r="AH507" s="1078"/>
      <c r="CD507" s="979"/>
      <c r="CE507" s="979"/>
      <c r="CF507" s="979"/>
      <c r="CG507" s="979"/>
      <c r="CH507" s="210"/>
      <c r="CI507" s="214"/>
      <c r="CJ507" s="214"/>
      <c r="CK507" s="213"/>
      <c r="CL507" s="214"/>
      <c r="CM507" s="214"/>
      <c r="CN507" s="214"/>
      <c r="CO507" s="218" t="s">
        <v>1101</v>
      </c>
      <c r="CP507" s="979"/>
      <c r="CQ507" s="979"/>
      <c r="CR507" s="979"/>
    </row>
    <row r="508" spans="34:96">
      <c r="AH508" s="1078"/>
      <c r="CD508" s="979"/>
      <c r="CE508" s="979"/>
      <c r="CF508" s="979"/>
      <c r="CG508" s="979"/>
      <c r="CH508" s="210"/>
      <c r="CI508" s="214"/>
      <c r="CJ508" s="214"/>
      <c r="CK508" s="213"/>
      <c r="CL508" s="214"/>
      <c r="CM508" s="214"/>
      <c r="CN508" s="214"/>
      <c r="CO508" s="218" t="s">
        <v>1103</v>
      </c>
      <c r="CP508" s="979"/>
      <c r="CQ508" s="979"/>
      <c r="CR508" s="979"/>
    </row>
    <row r="509" spans="34:96">
      <c r="AH509" s="1078"/>
      <c r="CD509" s="979"/>
      <c r="CE509" s="979"/>
      <c r="CF509" s="979"/>
      <c r="CG509" s="979"/>
      <c r="CH509" s="210"/>
      <c r="CI509" s="214"/>
      <c r="CJ509" s="214"/>
      <c r="CK509" s="213"/>
      <c r="CL509" s="214"/>
      <c r="CM509" s="214"/>
      <c r="CN509" s="214"/>
      <c r="CO509" s="218" t="s">
        <v>1105</v>
      </c>
      <c r="CP509" s="979"/>
      <c r="CQ509" s="979"/>
      <c r="CR509" s="979"/>
    </row>
    <row r="510" spans="34:96">
      <c r="AH510" s="1078"/>
      <c r="CD510" s="979"/>
      <c r="CE510" s="979"/>
      <c r="CF510" s="979"/>
      <c r="CG510" s="979"/>
      <c r="CH510" s="210"/>
      <c r="CI510" s="214"/>
      <c r="CJ510" s="214"/>
      <c r="CK510" s="213"/>
      <c r="CL510" s="214"/>
      <c r="CM510" s="214"/>
      <c r="CN510" s="214"/>
      <c r="CO510" s="218" t="s">
        <v>1106</v>
      </c>
      <c r="CP510" s="979"/>
      <c r="CQ510" s="979"/>
      <c r="CR510" s="979"/>
    </row>
    <row r="511" spans="34:96">
      <c r="AH511" s="1078"/>
      <c r="CD511" s="979"/>
      <c r="CE511" s="979"/>
      <c r="CF511" s="979"/>
      <c r="CG511" s="979"/>
      <c r="CH511" s="210"/>
      <c r="CI511" s="214"/>
      <c r="CJ511" s="214"/>
      <c r="CK511" s="213"/>
      <c r="CL511" s="214"/>
      <c r="CM511" s="214"/>
      <c r="CN511" s="214"/>
      <c r="CO511" s="218" t="s">
        <v>1111</v>
      </c>
      <c r="CP511" s="979"/>
      <c r="CQ511" s="979"/>
      <c r="CR511" s="979"/>
    </row>
    <row r="512" spans="34:96">
      <c r="AH512" s="1078"/>
      <c r="CD512" s="979"/>
      <c r="CE512" s="979"/>
      <c r="CF512" s="979"/>
      <c r="CG512" s="979"/>
      <c r="CH512" s="210"/>
      <c r="CI512" s="214"/>
      <c r="CJ512" s="214"/>
      <c r="CK512" s="213"/>
      <c r="CL512" s="214"/>
      <c r="CM512" s="214"/>
      <c r="CN512" s="214"/>
      <c r="CO512" s="218" t="s">
        <v>1467</v>
      </c>
      <c r="CP512" s="979"/>
      <c r="CQ512" s="979"/>
      <c r="CR512" s="979"/>
    </row>
    <row r="513" spans="34:96">
      <c r="AH513" s="1078"/>
      <c r="CD513" s="979"/>
      <c r="CE513" s="979"/>
      <c r="CF513" s="979"/>
      <c r="CG513" s="979"/>
      <c r="CH513" s="210"/>
      <c r="CI513" s="214"/>
      <c r="CJ513" s="214"/>
      <c r="CK513" s="213"/>
      <c r="CL513" s="214"/>
      <c r="CM513" s="214"/>
      <c r="CN513" s="214"/>
      <c r="CO513" s="218" t="s">
        <v>1113</v>
      </c>
      <c r="CP513" s="979"/>
      <c r="CQ513" s="979"/>
      <c r="CR513" s="979"/>
    </row>
    <row r="514" spans="34:96">
      <c r="AH514" s="1078"/>
      <c r="CD514" s="979"/>
      <c r="CE514" s="979"/>
      <c r="CF514" s="979"/>
      <c r="CG514" s="979"/>
      <c r="CH514" s="210"/>
      <c r="CI514" s="214"/>
      <c r="CJ514" s="214"/>
      <c r="CK514" s="213"/>
      <c r="CL514" s="213"/>
      <c r="CM514" s="213"/>
      <c r="CN514" s="213"/>
      <c r="CO514" s="218" t="s">
        <v>1117</v>
      </c>
      <c r="CP514" s="979"/>
      <c r="CQ514" s="979"/>
      <c r="CR514" s="979"/>
    </row>
    <row r="515" spans="34:96">
      <c r="AH515" s="1078"/>
      <c r="CD515" s="979"/>
      <c r="CE515" s="979"/>
      <c r="CF515" s="979"/>
      <c r="CG515" s="979"/>
      <c r="CH515" s="210"/>
      <c r="CI515" s="214"/>
      <c r="CJ515" s="214"/>
      <c r="CK515" s="213"/>
      <c r="CL515" s="213"/>
      <c r="CM515" s="213"/>
      <c r="CN515" s="213"/>
      <c r="CO515" s="218" t="s">
        <v>1119</v>
      </c>
      <c r="CP515" s="979"/>
      <c r="CQ515" s="979"/>
      <c r="CR515" s="979"/>
    </row>
    <row r="516" spans="34:96">
      <c r="AH516" s="1078"/>
      <c r="CD516" s="979"/>
      <c r="CE516" s="979"/>
      <c r="CF516" s="979"/>
      <c r="CG516" s="979"/>
      <c r="CH516" s="210"/>
      <c r="CI516" s="214"/>
      <c r="CJ516" s="214"/>
      <c r="CK516" s="213"/>
      <c r="CL516" s="213"/>
      <c r="CM516" s="213"/>
      <c r="CN516" s="213"/>
      <c r="CO516" s="218" t="s">
        <v>1120</v>
      </c>
      <c r="CP516" s="979"/>
      <c r="CQ516" s="979"/>
      <c r="CR516" s="979"/>
    </row>
    <row r="517" spans="34:96">
      <c r="AH517" s="1078"/>
      <c r="CD517" s="979"/>
      <c r="CE517" s="979"/>
      <c r="CF517" s="979"/>
      <c r="CG517" s="979"/>
      <c r="CH517" s="210"/>
      <c r="CI517" s="214"/>
      <c r="CJ517" s="214"/>
      <c r="CK517" s="213"/>
      <c r="CL517" s="213"/>
      <c r="CM517" s="213"/>
      <c r="CN517" s="213"/>
      <c r="CO517" s="218" t="s">
        <v>1124</v>
      </c>
      <c r="CP517" s="979"/>
      <c r="CQ517" s="979"/>
      <c r="CR517" s="979"/>
    </row>
    <row r="518" spans="34:96">
      <c r="AH518" s="1078"/>
      <c r="CD518" s="979"/>
      <c r="CE518" s="979"/>
      <c r="CF518" s="979"/>
      <c r="CG518" s="979"/>
      <c r="CH518" s="210"/>
      <c r="CI518" s="214"/>
      <c r="CJ518" s="214"/>
      <c r="CK518" s="213"/>
      <c r="CL518" s="213"/>
      <c r="CM518" s="213"/>
      <c r="CN518" s="213"/>
      <c r="CO518" s="218" t="s">
        <v>449</v>
      </c>
      <c r="CP518" s="979"/>
      <c r="CQ518" s="979"/>
      <c r="CR518" s="979"/>
    </row>
    <row r="519" spans="34:96">
      <c r="AH519" s="1078"/>
      <c r="CD519" s="979"/>
      <c r="CE519" s="979"/>
      <c r="CF519" s="979"/>
      <c r="CG519" s="979"/>
      <c r="CH519" s="210"/>
      <c r="CI519" s="214"/>
      <c r="CJ519" s="214"/>
      <c r="CK519" s="213"/>
      <c r="CL519" s="213"/>
      <c r="CM519" s="213"/>
      <c r="CN519" s="213"/>
      <c r="CO519" s="218" t="s">
        <v>1468</v>
      </c>
      <c r="CP519" s="979"/>
      <c r="CQ519" s="979"/>
      <c r="CR519" s="979"/>
    </row>
    <row r="520" spans="34:96">
      <c r="AH520" s="1078"/>
      <c r="CD520" s="979"/>
      <c r="CE520" s="979"/>
      <c r="CF520" s="979"/>
      <c r="CG520" s="979"/>
      <c r="CH520" s="210"/>
      <c r="CI520" s="214"/>
      <c r="CJ520" s="214"/>
      <c r="CK520" s="213"/>
      <c r="CL520" s="213"/>
      <c r="CM520" s="213"/>
      <c r="CN520" s="213"/>
      <c r="CO520" s="218" t="s">
        <v>1127</v>
      </c>
      <c r="CP520" s="979"/>
      <c r="CQ520" s="979"/>
      <c r="CR520" s="979"/>
    </row>
    <row r="521" spans="34:96">
      <c r="AH521" s="1078"/>
      <c r="CD521" s="979"/>
      <c r="CE521" s="979"/>
      <c r="CF521" s="979"/>
      <c r="CG521" s="979"/>
      <c r="CH521" s="210"/>
      <c r="CI521" s="214"/>
      <c r="CJ521" s="214"/>
      <c r="CK521" s="213"/>
      <c r="CL521" s="213"/>
      <c r="CM521" s="213"/>
      <c r="CN521" s="213"/>
      <c r="CO521" s="218" t="s">
        <v>1129</v>
      </c>
      <c r="CP521" s="979"/>
      <c r="CQ521" s="979"/>
      <c r="CR521" s="979"/>
    </row>
    <row r="522" spans="34:96">
      <c r="AH522" s="1078"/>
      <c r="CD522" s="979"/>
      <c r="CE522" s="979"/>
      <c r="CF522" s="979"/>
      <c r="CG522" s="979"/>
      <c r="CH522" s="210"/>
      <c r="CI522" s="214"/>
      <c r="CJ522" s="214"/>
      <c r="CK522" s="213"/>
      <c r="CL522" s="213"/>
      <c r="CM522" s="213"/>
      <c r="CN522" s="213"/>
      <c r="CO522" s="218" t="s">
        <v>1130</v>
      </c>
      <c r="CP522" s="979"/>
      <c r="CQ522" s="979"/>
      <c r="CR522" s="979"/>
    </row>
    <row r="523" spans="34:96">
      <c r="AH523" s="1078"/>
      <c r="CD523" s="979"/>
      <c r="CE523" s="979"/>
      <c r="CF523" s="979"/>
      <c r="CG523" s="979"/>
      <c r="CH523" s="210"/>
      <c r="CI523" s="214"/>
      <c r="CJ523" s="214"/>
      <c r="CK523" s="213"/>
      <c r="CL523" s="213"/>
      <c r="CM523" s="213"/>
      <c r="CN523" s="213"/>
      <c r="CO523" s="218" t="s">
        <v>1133</v>
      </c>
      <c r="CP523" s="979"/>
      <c r="CQ523" s="979"/>
      <c r="CR523" s="979"/>
    </row>
    <row r="524" spans="34:96">
      <c r="AH524" s="1078"/>
      <c r="CD524" s="979"/>
      <c r="CE524" s="979"/>
      <c r="CF524" s="979"/>
      <c r="CG524" s="979"/>
      <c r="CH524" s="210"/>
      <c r="CI524" s="214"/>
      <c r="CJ524" s="214"/>
      <c r="CK524" s="213"/>
      <c r="CL524" s="213"/>
      <c r="CM524" s="213"/>
      <c r="CN524" s="213"/>
      <c r="CO524" s="218" t="s">
        <v>461</v>
      </c>
      <c r="CP524" s="979"/>
      <c r="CQ524" s="979"/>
      <c r="CR524" s="979"/>
    </row>
    <row r="525" spans="34:96">
      <c r="AH525" s="1078"/>
      <c r="CD525" s="979"/>
      <c r="CE525" s="979"/>
      <c r="CF525" s="979"/>
      <c r="CG525" s="979"/>
      <c r="CH525" s="210"/>
      <c r="CI525" s="214"/>
      <c r="CJ525" s="214"/>
      <c r="CK525" s="213"/>
      <c r="CL525" s="213"/>
      <c r="CM525" s="213"/>
      <c r="CN525" s="213"/>
      <c r="CO525" s="218" t="s">
        <v>1134</v>
      </c>
      <c r="CP525" s="979"/>
      <c r="CQ525" s="979"/>
      <c r="CR525" s="979"/>
    </row>
    <row r="526" spans="34:96">
      <c r="AH526" s="1078"/>
      <c r="CD526" s="979"/>
      <c r="CE526" s="979"/>
      <c r="CF526" s="979"/>
      <c r="CG526" s="979"/>
      <c r="CH526" s="210"/>
      <c r="CI526" s="214"/>
      <c r="CJ526" s="214"/>
      <c r="CK526" s="213"/>
      <c r="CL526" s="213"/>
      <c r="CM526" s="213"/>
      <c r="CN526" s="213"/>
      <c r="CO526" s="218" t="s">
        <v>1135</v>
      </c>
      <c r="CP526" s="979"/>
      <c r="CQ526" s="979"/>
      <c r="CR526" s="979"/>
    </row>
    <row r="527" spans="34:96">
      <c r="AH527" s="1078"/>
      <c r="CD527" s="979"/>
      <c r="CE527" s="979"/>
      <c r="CF527" s="979"/>
      <c r="CG527" s="979"/>
      <c r="CH527" s="210"/>
      <c r="CI527" s="214"/>
      <c r="CJ527" s="214"/>
      <c r="CK527" s="213"/>
      <c r="CL527" s="213"/>
      <c r="CM527" s="213"/>
      <c r="CN527" s="213"/>
      <c r="CO527" s="218" t="s">
        <v>1136</v>
      </c>
      <c r="CP527" s="979"/>
      <c r="CQ527" s="979"/>
      <c r="CR527" s="979"/>
    </row>
    <row r="528" spans="34:96">
      <c r="AH528" s="1078"/>
      <c r="CD528" s="979"/>
      <c r="CE528" s="979"/>
      <c r="CF528" s="979"/>
      <c r="CG528" s="979"/>
      <c r="CH528" s="210"/>
      <c r="CI528" s="214"/>
      <c r="CJ528" s="214"/>
      <c r="CK528" s="213"/>
      <c r="CL528" s="213"/>
      <c r="CM528" s="213"/>
      <c r="CN528" s="213"/>
      <c r="CO528" s="218" t="s">
        <v>1469</v>
      </c>
      <c r="CP528" s="979"/>
      <c r="CQ528" s="979"/>
      <c r="CR528" s="979"/>
    </row>
    <row r="529" spans="34:96">
      <c r="AH529" s="1078"/>
      <c r="CD529" s="979"/>
      <c r="CE529" s="979"/>
      <c r="CF529" s="979"/>
      <c r="CG529" s="979"/>
      <c r="CH529" s="210"/>
      <c r="CI529" s="214"/>
      <c r="CJ529" s="214"/>
      <c r="CK529" s="213"/>
      <c r="CL529" s="213"/>
      <c r="CM529" s="213"/>
      <c r="CN529" s="213"/>
      <c r="CO529" s="218" t="s">
        <v>1138</v>
      </c>
      <c r="CP529" s="979"/>
      <c r="CQ529" s="979"/>
      <c r="CR529" s="979"/>
    </row>
    <row r="530" spans="34:96">
      <c r="AH530" s="1078"/>
      <c r="CD530" s="979"/>
      <c r="CE530" s="979"/>
      <c r="CF530" s="979"/>
      <c r="CG530" s="979"/>
      <c r="CH530" s="210"/>
      <c r="CI530" s="214"/>
      <c r="CJ530" s="214"/>
      <c r="CK530" s="213"/>
      <c r="CL530" s="213"/>
      <c r="CM530" s="213"/>
      <c r="CN530" s="213"/>
      <c r="CO530" s="218" t="s">
        <v>1139</v>
      </c>
      <c r="CP530" s="979"/>
      <c r="CQ530" s="979"/>
      <c r="CR530" s="979"/>
    </row>
    <row r="531" spans="34:96">
      <c r="AH531" s="1078"/>
      <c r="CD531" s="979"/>
      <c r="CE531" s="979"/>
      <c r="CF531" s="979"/>
      <c r="CG531" s="979"/>
      <c r="CH531" s="210"/>
      <c r="CI531" s="214"/>
      <c r="CJ531" s="214"/>
      <c r="CK531" s="213"/>
      <c r="CL531" s="213"/>
      <c r="CM531" s="213"/>
      <c r="CN531" s="213"/>
      <c r="CO531" s="218" t="s">
        <v>1140</v>
      </c>
      <c r="CP531" s="979"/>
      <c r="CQ531" s="979"/>
      <c r="CR531" s="979"/>
    </row>
    <row r="532" spans="34:96">
      <c r="AH532" s="1078"/>
      <c r="CD532" s="979"/>
      <c r="CE532" s="979"/>
      <c r="CF532" s="979"/>
      <c r="CG532" s="979"/>
      <c r="CH532" s="210"/>
      <c r="CI532" s="214"/>
      <c r="CJ532" s="214"/>
      <c r="CK532" s="213"/>
      <c r="CL532" s="213"/>
      <c r="CM532" s="213"/>
      <c r="CN532" s="213"/>
      <c r="CO532" s="218" t="s">
        <v>1470</v>
      </c>
      <c r="CP532" s="979"/>
      <c r="CQ532" s="979"/>
      <c r="CR532" s="979"/>
    </row>
    <row r="533" spans="34:96">
      <c r="AH533" s="1078"/>
      <c r="CD533" s="979"/>
      <c r="CE533" s="979"/>
      <c r="CF533" s="979"/>
      <c r="CG533" s="979"/>
      <c r="CH533" s="210"/>
      <c r="CI533" s="214"/>
      <c r="CJ533" s="214"/>
      <c r="CK533" s="213"/>
      <c r="CL533" s="213"/>
      <c r="CM533" s="213"/>
      <c r="CN533" s="213"/>
      <c r="CO533" s="218" t="s">
        <v>1142</v>
      </c>
      <c r="CP533" s="979"/>
      <c r="CQ533" s="979"/>
      <c r="CR533" s="979"/>
    </row>
    <row r="534" spans="34:96">
      <c r="AH534" s="1078"/>
      <c r="CD534" s="979"/>
      <c r="CE534" s="979"/>
      <c r="CF534" s="979"/>
      <c r="CG534" s="979"/>
      <c r="CH534" s="210"/>
      <c r="CI534" s="214"/>
      <c r="CJ534" s="214"/>
      <c r="CK534" s="213"/>
      <c r="CL534" s="213"/>
      <c r="CM534" s="213"/>
      <c r="CN534" s="213"/>
      <c r="CO534" s="218" t="s">
        <v>1143</v>
      </c>
      <c r="CP534" s="979"/>
      <c r="CQ534" s="979"/>
      <c r="CR534" s="979"/>
    </row>
    <row r="535" spans="34:96">
      <c r="AH535" s="1078"/>
      <c r="CD535" s="979"/>
      <c r="CE535" s="979"/>
      <c r="CF535" s="979"/>
      <c r="CG535" s="979"/>
      <c r="CH535" s="210"/>
      <c r="CI535" s="214"/>
      <c r="CJ535" s="214"/>
      <c r="CK535" s="213"/>
      <c r="CL535" s="213"/>
      <c r="CM535" s="213"/>
      <c r="CN535" s="213"/>
      <c r="CO535" s="218" t="s">
        <v>1144</v>
      </c>
      <c r="CP535" s="979"/>
      <c r="CQ535" s="979"/>
      <c r="CR535" s="979"/>
    </row>
    <row r="536" spans="34:96">
      <c r="AH536" s="1078"/>
      <c r="CD536" s="979"/>
      <c r="CE536" s="979"/>
      <c r="CF536" s="979"/>
      <c r="CG536" s="979"/>
      <c r="CH536" s="210"/>
      <c r="CI536" s="214"/>
      <c r="CJ536" s="214"/>
      <c r="CK536" s="213"/>
      <c r="CL536" s="213"/>
      <c r="CM536" s="213"/>
      <c r="CN536" s="213"/>
      <c r="CO536" s="218" t="s">
        <v>1471</v>
      </c>
      <c r="CP536" s="979"/>
      <c r="CQ536" s="979"/>
      <c r="CR536" s="979"/>
    </row>
    <row r="537" spans="34:96">
      <c r="AH537" s="1078"/>
      <c r="CD537" s="979"/>
      <c r="CE537" s="979"/>
      <c r="CF537" s="979"/>
      <c r="CG537" s="979"/>
      <c r="CH537" s="210"/>
      <c r="CI537" s="214"/>
      <c r="CJ537" s="214"/>
      <c r="CK537" s="213"/>
      <c r="CL537" s="213"/>
      <c r="CM537" s="213"/>
      <c r="CN537" s="213"/>
      <c r="CO537" s="218" t="s">
        <v>1146</v>
      </c>
      <c r="CP537" s="979"/>
      <c r="CQ537" s="979"/>
      <c r="CR537" s="979"/>
    </row>
    <row r="538" spans="34:96">
      <c r="AH538" s="1078"/>
      <c r="CD538" s="979"/>
      <c r="CE538" s="979"/>
      <c r="CF538" s="979"/>
      <c r="CG538" s="979"/>
      <c r="CH538" s="210"/>
      <c r="CI538" s="214"/>
      <c r="CJ538" s="214"/>
      <c r="CK538" s="213"/>
      <c r="CL538" s="213"/>
      <c r="CM538" s="213"/>
      <c r="CN538" s="213"/>
      <c r="CO538" s="218" t="s">
        <v>1147</v>
      </c>
      <c r="CP538" s="979"/>
      <c r="CQ538" s="979"/>
      <c r="CR538" s="979"/>
    </row>
    <row r="539" spans="34:96">
      <c r="AH539" s="1078"/>
      <c r="CD539" s="979"/>
      <c r="CE539" s="979"/>
      <c r="CF539" s="979"/>
      <c r="CG539" s="979"/>
      <c r="CH539" s="210"/>
      <c r="CI539" s="214"/>
      <c r="CJ539" s="214"/>
      <c r="CK539" s="213"/>
      <c r="CL539" s="213"/>
      <c r="CM539" s="213"/>
      <c r="CN539" s="213"/>
      <c r="CO539" s="218" t="s">
        <v>1148</v>
      </c>
      <c r="CP539" s="979"/>
      <c r="CQ539" s="979"/>
      <c r="CR539" s="979"/>
    </row>
    <row r="540" spans="34:96">
      <c r="AH540" s="1078"/>
      <c r="CD540" s="979"/>
      <c r="CE540" s="979"/>
      <c r="CF540" s="979"/>
      <c r="CG540" s="979"/>
      <c r="CH540" s="210"/>
      <c r="CI540" s="214"/>
      <c r="CJ540" s="214"/>
      <c r="CK540" s="213"/>
      <c r="CL540" s="213"/>
      <c r="CM540" s="213"/>
      <c r="CN540" s="213"/>
      <c r="CO540" s="218" t="s">
        <v>1149</v>
      </c>
      <c r="CP540" s="979"/>
      <c r="CQ540" s="979"/>
      <c r="CR540" s="979"/>
    </row>
    <row r="541" spans="34:96">
      <c r="AH541" s="1078"/>
      <c r="CD541" s="979"/>
      <c r="CE541" s="979"/>
      <c r="CF541" s="979"/>
      <c r="CG541" s="979"/>
      <c r="CH541" s="210"/>
      <c r="CI541" s="214"/>
      <c r="CJ541" s="214"/>
      <c r="CK541" s="213"/>
      <c r="CL541" s="213"/>
      <c r="CM541" s="213"/>
      <c r="CN541" s="213"/>
      <c r="CO541" s="218" t="s">
        <v>1151</v>
      </c>
      <c r="CP541" s="979"/>
      <c r="CQ541" s="979"/>
      <c r="CR541" s="979"/>
    </row>
    <row r="542" spans="34:96">
      <c r="AH542" s="1078"/>
      <c r="CD542" s="979"/>
      <c r="CE542" s="979"/>
      <c r="CF542" s="979"/>
      <c r="CG542" s="979"/>
      <c r="CH542" s="210"/>
      <c r="CI542" s="214"/>
      <c r="CJ542" s="214"/>
      <c r="CK542" s="213"/>
      <c r="CL542" s="213"/>
      <c r="CM542" s="213"/>
      <c r="CN542" s="213"/>
      <c r="CO542" s="218" t="s">
        <v>1152</v>
      </c>
      <c r="CP542" s="979"/>
      <c r="CQ542" s="979"/>
      <c r="CR542" s="979"/>
    </row>
    <row r="543" spans="34:96">
      <c r="AH543" s="1078"/>
      <c r="CD543" s="979"/>
      <c r="CE543" s="979"/>
      <c r="CF543" s="979"/>
      <c r="CG543" s="979"/>
      <c r="CH543" s="210"/>
      <c r="CI543" s="214"/>
      <c r="CJ543" s="214"/>
      <c r="CK543" s="213"/>
      <c r="CL543" s="213"/>
      <c r="CM543" s="213"/>
      <c r="CN543" s="213"/>
      <c r="CO543" s="218" t="s">
        <v>1154</v>
      </c>
      <c r="CP543" s="979"/>
      <c r="CQ543" s="979"/>
      <c r="CR543" s="979"/>
    </row>
    <row r="544" spans="34:96">
      <c r="AH544" s="1078"/>
      <c r="CD544" s="979"/>
      <c r="CE544" s="979"/>
      <c r="CF544" s="979"/>
      <c r="CG544" s="979"/>
      <c r="CH544" s="210"/>
      <c r="CI544" s="214"/>
      <c r="CJ544" s="214"/>
      <c r="CK544" s="213"/>
      <c r="CL544" s="213"/>
      <c r="CM544" s="213"/>
      <c r="CN544" s="213"/>
      <c r="CO544" s="218" t="s">
        <v>1156</v>
      </c>
      <c r="CP544" s="979"/>
      <c r="CQ544" s="979"/>
      <c r="CR544" s="979"/>
    </row>
    <row r="545" spans="34:96">
      <c r="AH545" s="1078"/>
      <c r="CD545" s="979"/>
      <c r="CE545" s="979"/>
      <c r="CF545" s="979"/>
      <c r="CG545" s="979"/>
      <c r="CH545" s="210"/>
      <c r="CI545" s="214"/>
      <c r="CJ545" s="214"/>
      <c r="CK545" s="213"/>
      <c r="CL545" s="213"/>
      <c r="CM545" s="213"/>
      <c r="CN545" s="213"/>
      <c r="CO545" s="218" t="s">
        <v>1159</v>
      </c>
      <c r="CP545" s="979"/>
      <c r="CQ545" s="979"/>
      <c r="CR545" s="979"/>
    </row>
    <row r="546" spans="34:96">
      <c r="AH546" s="1078"/>
      <c r="CD546" s="979"/>
      <c r="CE546" s="979"/>
      <c r="CF546" s="979"/>
      <c r="CG546" s="979"/>
      <c r="CH546" s="210"/>
      <c r="CI546" s="214"/>
      <c r="CJ546" s="214"/>
      <c r="CK546" s="213"/>
      <c r="CL546" s="213"/>
      <c r="CM546" s="213"/>
      <c r="CN546" s="213"/>
      <c r="CO546" s="218" t="s">
        <v>1160</v>
      </c>
      <c r="CP546" s="979"/>
      <c r="CQ546" s="979"/>
      <c r="CR546" s="979"/>
    </row>
    <row r="547" spans="34:96">
      <c r="AH547" s="1078"/>
      <c r="CD547" s="979"/>
      <c r="CE547" s="979"/>
      <c r="CF547" s="979"/>
      <c r="CG547" s="979"/>
      <c r="CH547" s="210"/>
      <c r="CI547" s="214"/>
      <c r="CJ547" s="214"/>
      <c r="CK547" s="213"/>
      <c r="CL547" s="213"/>
      <c r="CM547" s="213"/>
      <c r="CN547" s="213"/>
      <c r="CO547" s="218" t="s">
        <v>1161</v>
      </c>
      <c r="CP547" s="979"/>
      <c r="CQ547" s="979"/>
      <c r="CR547" s="979"/>
    </row>
    <row r="548" spans="34:96">
      <c r="AH548" s="1078"/>
      <c r="CD548" s="979"/>
      <c r="CE548" s="979"/>
      <c r="CF548" s="979"/>
      <c r="CG548" s="979"/>
      <c r="CH548" s="210"/>
      <c r="CI548" s="214"/>
      <c r="CJ548" s="214"/>
      <c r="CK548" s="213"/>
      <c r="CL548" s="213"/>
      <c r="CM548" s="213"/>
      <c r="CN548" s="213"/>
      <c r="CO548" s="218" t="s">
        <v>1163</v>
      </c>
      <c r="CP548" s="979"/>
      <c r="CQ548" s="979"/>
      <c r="CR548" s="979"/>
    </row>
    <row r="549" spans="34:96">
      <c r="AH549" s="1078"/>
      <c r="CD549" s="979"/>
      <c r="CE549" s="979"/>
      <c r="CF549" s="979"/>
      <c r="CG549" s="979"/>
      <c r="CH549" s="210"/>
      <c r="CI549" s="214"/>
      <c r="CJ549" s="214"/>
      <c r="CK549" s="213"/>
      <c r="CL549" s="213"/>
      <c r="CM549" s="213"/>
      <c r="CN549" s="213"/>
      <c r="CO549" s="218" t="s">
        <v>1164</v>
      </c>
      <c r="CP549" s="979"/>
      <c r="CQ549" s="979"/>
      <c r="CR549" s="979"/>
    </row>
    <row r="550" spans="34:96">
      <c r="AH550" s="1078"/>
      <c r="CD550" s="979"/>
      <c r="CE550" s="979"/>
      <c r="CF550" s="979"/>
      <c r="CG550" s="979"/>
      <c r="CH550" s="210"/>
      <c r="CI550" s="214"/>
      <c r="CJ550" s="214"/>
      <c r="CK550" s="213"/>
      <c r="CL550" s="213"/>
      <c r="CM550" s="213"/>
      <c r="CN550" s="213"/>
      <c r="CO550" s="218" t="s">
        <v>1165</v>
      </c>
      <c r="CP550" s="979"/>
      <c r="CQ550" s="979"/>
      <c r="CR550" s="979"/>
    </row>
    <row r="551" spans="34:96">
      <c r="AH551" s="1078"/>
      <c r="CD551" s="979"/>
      <c r="CE551" s="979"/>
      <c r="CF551" s="979"/>
      <c r="CG551" s="979"/>
      <c r="CH551" s="210"/>
      <c r="CI551" s="214"/>
      <c r="CJ551" s="214"/>
      <c r="CK551" s="213"/>
      <c r="CL551" s="213"/>
      <c r="CM551" s="213"/>
      <c r="CN551" s="213"/>
      <c r="CO551" s="218" t="s">
        <v>1167</v>
      </c>
      <c r="CP551" s="979"/>
      <c r="CQ551" s="979"/>
      <c r="CR551" s="979"/>
    </row>
    <row r="552" spans="34:96">
      <c r="AH552" s="1078"/>
      <c r="CD552" s="979"/>
      <c r="CE552" s="979"/>
      <c r="CF552" s="979"/>
      <c r="CG552" s="979"/>
      <c r="CH552" s="210"/>
      <c r="CI552" s="214"/>
      <c r="CJ552" s="214"/>
      <c r="CK552" s="213"/>
      <c r="CL552" s="213"/>
      <c r="CM552" s="213"/>
      <c r="CN552" s="213"/>
      <c r="CO552" s="218" t="s">
        <v>1168</v>
      </c>
      <c r="CP552" s="979"/>
      <c r="CQ552" s="979"/>
      <c r="CR552" s="979"/>
    </row>
    <row r="553" spans="34:96">
      <c r="AH553" s="1078"/>
      <c r="CD553" s="979"/>
      <c r="CE553" s="979"/>
      <c r="CF553" s="979"/>
      <c r="CG553" s="979"/>
      <c r="CH553" s="210"/>
      <c r="CI553" s="214"/>
      <c r="CJ553" s="214"/>
      <c r="CK553" s="213"/>
      <c r="CL553" s="213"/>
      <c r="CM553" s="213"/>
      <c r="CN553" s="213"/>
      <c r="CO553" s="218" t="s">
        <v>1172</v>
      </c>
      <c r="CP553" s="979"/>
      <c r="CQ553" s="979"/>
      <c r="CR553" s="979"/>
    </row>
    <row r="554" spans="34:96">
      <c r="AH554" s="1078"/>
      <c r="CD554" s="979"/>
      <c r="CE554" s="979"/>
      <c r="CF554" s="979"/>
      <c r="CG554" s="979"/>
      <c r="CH554" s="210"/>
      <c r="CI554" s="214"/>
      <c r="CJ554" s="214"/>
      <c r="CK554" s="213"/>
      <c r="CL554" s="213"/>
      <c r="CM554" s="213"/>
      <c r="CN554" s="213"/>
      <c r="CO554" s="218" t="s">
        <v>1178</v>
      </c>
      <c r="CP554" s="979"/>
      <c r="CQ554" s="979"/>
      <c r="CR554" s="979"/>
    </row>
    <row r="555" spans="34:96">
      <c r="AH555" s="1078"/>
      <c r="CD555" s="979"/>
      <c r="CE555" s="979"/>
      <c r="CF555" s="979"/>
      <c r="CG555" s="979"/>
      <c r="CH555" s="210"/>
      <c r="CI555" s="214"/>
      <c r="CJ555" s="214"/>
      <c r="CK555" s="213"/>
      <c r="CL555" s="213"/>
      <c r="CM555" s="213"/>
      <c r="CN555" s="213"/>
      <c r="CO555" s="218" t="s">
        <v>1180</v>
      </c>
      <c r="CP555" s="979"/>
      <c r="CQ555" s="979"/>
      <c r="CR555" s="979"/>
    </row>
    <row r="556" spans="34:96">
      <c r="AH556" s="1078"/>
      <c r="CD556" s="979"/>
      <c r="CE556" s="979"/>
      <c r="CF556" s="979"/>
      <c r="CG556" s="979"/>
      <c r="CH556" s="210"/>
      <c r="CI556" s="214"/>
      <c r="CJ556" s="214"/>
      <c r="CK556" s="213"/>
      <c r="CL556" s="213"/>
      <c r="CM556" s="213"/>
      <c r="CN556" s="213"/>
      <c r="CO556" s="218" t="s">
        <v>1181</v>
      </c>
      <c r="CP556" s="979"/>
      <c r="CQ556" s="979"/>
      <c r="CR556" s="979"/>
    </row>
    <row r="557" spans="34:96">
      <c r="AH557" s="1078"/>
      <c r="CD557" s="979"/>
      <c r="CE557" s="979"/>
      <c r="CF557" s="979"/>
      <c r="CG557" s="979"/>
      <c r="CH557" s="210"/>
      <c r="CI557" s="214"/>
      <c r="CJ557" s="214"/>
      <c r="CK557" s="223"/>
      <c r="CL557" s="223"/>
      <c r="CM557" s="223"/>
      <c r="CN557" s="223"/>
      <c r="CO557" s="218" t="s">
        <v>1187</v>
      </c>
      <c r="CP557" s="979"/>
      <c r="CQ557" s="979"/>
      <c r="CR557" s="979"/>
    </row>
    <row r="558" spans="34:96">
      <c r="AH558" s="1078"/>
      <c r="CD558" s="979"/>
      <c r="CE558" s="979"/>
      <c r="CF558" s="979"/>
      <c r="CG558" s="979"/>
      <c r="CH558" s="210"/>
      <c r="CI558" s="214"/>
      <c r="CJ558" s="214"/>
      <c r="CK558" s="223"/>
      <c r="CL558" s="223"/>
      <c r="CM558" s="223"/>
      <c r="CN558" s="223"/>
      <c r="CO558" s="218" t="s">
        <v>1191</v>
      </c>
      <c r="CP558" s="979"/>
      <c r="CQ558" s="979"/>
      <c r="CR558" s="979"/>
    </row>
    <row r="559" spans="34:96">
      <c r="AH559" s="1078"/>
      <c r="CD559" s="979"/>
      <c r="CE559" s="979"/>
      <c r="CF559" s="979"/>
      <c r="CG559" s="979"/>
      <c r="CH559" s="210"/>
      <c r="CI559" s="214"/>
      <c r="CJ559" s="214"/>
      <c r="CK559" s="223"/>
      <c r="CL559" s="223"/>
      <c r="CM559" s="223"/>
      <c r="CN559" s="223"/>
      <c r="CO559" s="218" t="s">
        <v>1193</v>
      </c>
      <c r="CP559" s="979"/>
      <c r="CQ559" s="979"/>
      <c r="CR559" s="979"/>
    </row>
    <row r="560" spans="34:96">
      <c r="AH560" s="1078"/>
      <c r="CE560" s="1148"/>
      <c r="CF560" s="1148"/>
      <c r="CG560" s="1148"/>
      <c r="CH560" s="1148"/>
      <c r="CI560" s="1148"/>
      <c r="CJ560" s="1148"/>
      <c r="CK560" s="1148"/>
      <c r="CL560" s="222"/>
      <c r="CM560" s="222"/>
      <c r="CN560" s="1148"/>
      <c r="CO560" s="1148"/>
      <c r="CP560" s="1148"/>
    </row>
    <row r="561" spans="34:94">
      <c r="AH561" s="1078"/>
      <c r="CE561" s="1148"/>
      <c r="CF561" s="1148"/>
      <c r="CG561" s="1148"/>
      <c r="CH561" s="1148"/>
      <c r="CI561" s="1148"/>
      <c r="CJ561" s="1148"/>
      <c r="CK561" s="1148"/>
      <c r="CL561" s="222"/>
      <c r="CM561" s="222"/>
      <c r="CN561" s="1148"/>
      <c r="CO561" s="1148"/>
      <c r="CP561" s="1148"/>
    </row>
    <row r="562" spans="34:94">
      <c r="AH562" s="1078"/>
      <c r="CE562" s="1148"/>
      <c r="CF562" s="1148"/>
      <c r="CG562" s="1148"/>
      <c r="CH562" s="1148"/>
      <c r="CI562" s="1148"/>
      <c r="CJ562" s="1148"/>
      <c r="CK562" s="1148"/>
      <c r="CL562" s="222"/>
      <c r="CM562" s="222"/>
      <c r="CN562" s="1148"/>
      <c r="CO562" s="1148"/>
      <c r="CP562" s="1148"/>
    </row>
    <row r="563" spans="34:94">
      <c r="AH563" s="1078"/>
      <c r="CE563" s="1148"/>
      <c r="CF563" s="1148"/>
      <c r="CG563" s="1148"/>
      <c r="CH563" s="1148"/>
      <c r="CI563" s="1148"/>
      <c r="CJ563" s="1148"/>
      <c r="CK563" s="1148"/>
      <c r="CL563" s="222"/>
      <c r="CM563" s="222"/>
      <c r="CN563" s="1148"/>
      <c r="CO563" s="1148"/>
      <c r="CP563" s="1148"/>
    </row>
    <row r="564" spans="34:94">
      <c r="AH564" s="1078"/>
      <c r="CE564" s="1148"/>
      <c r="CF564" s="1148"/>
      <c r="CG564" s="1148"/>
      <c r="CH564" s="1148"/>
      <c r="CI564" s="1148"/>
      <c r="CJ564" s="1148"/>
      <c r="CK564" s="1148"/>
      <c r="CL564" s="222"/>
      <c r="CM564" s="222"/>
      <c r="CN564" s="1148"/>
      <c r="CO564" s="1148"/>
      <c r="CP564" s="1148"/>
    </row>
    <row r="565" spans="34:94">
      <c r="AH565" s="1078"/>
      <c r="CE565" s="1148"/>
      <c r="CF565" s="1148"/>
      <c r="CG565" s="1148"/>
      <c r="CH565" s="1148"/>
      <c r="CI565" s="1148"/>
      <c r="CJ565" s="1148"/>
      <c r="CK565" s="1148"/>
      <c r="CL565" s="222"/>
      <c r="CM565" s="222"/>
      <c r="CN565" s="1148"/>
      <c r="CO565" s="1148"/>
      <c r="CP565" s="1148"/>
    </row>
    <row r="566" spans="34:94">
      <c r="AH566" s="1078"/>
      <c r="CE566" s="1148"/>
      <c r="CF566" s="1148"/>
      <c r="CG566" s="1148"/>
      <c r="CH566" s="1148"/>
      <c r="CI566" s="1148"/>
      <c r="CJ566" s="1148"/>
      <c r="CK566" s="1148"/>
      <c r="CL566" s="222"/>
      <c r="CM566" s="222"/>
      <c r="CN566" s="1148"/>
      <c r="CO566" s="1148"/>
      <c r="CP566" s="1148"/>
    </row>
    <row r="567" spans="34:94">
      <c r="AH567" s="1078"/>
      <c r="CE567" s="1148"/>
      <c r="CF567" s="1148"/>
      <c r="CG567" s="1148"/>
      <c r="CH567" s="1148"/>
      <c r="CI567" s="1148"/>
      <c r="CJ567" s="1148"/>
      <c r="CK567" s="1148"/>
      <c r="CL567" s="222"/>
      <c r="CM567" s="222"/>
      <c r="CN567" s="1148"/>
      <c r="CO567" s="1148"/>
      <c r="CP567" s="1148"/>
    </row>
    <row r="568" spans="34:94">
      <c r="AH568" s="1078"/>
      <c r="CE568" s="1148"/>
      <c r="CF568" s="1148"/>
      <c r="CG568" s="1148"/>
      <c r="CH568" s="1148"/>
      <c r="CI568" s="1148"/>
      <c r="CJ568" s="1148"/>
      <c r="CK568" s="1148"/>
      <c r="CL568" s="222"/>
      <c r="CM568" s="222"/>
      <c r="CN568" s="1148"/>
      <c r="CO568" s="1148"/>
      <c r="CP568" s="1148"/>
    </row>
    <row r="569" spans="34:94">
      <c r="AH569" s="1078"/>
      <c r="CE569" s="1148"/>
      <c r="CF569" s="1148"/>
      <c r="CG569" s="1148"/>
      <c r="CH569" s="1148"/>
      <c r="CI569" s="1148"/>
      <c r="CJ569" s="1148"/>
      <c r="CK569" s="1148"/>
      <c r="CL569" s="222"/>
      <c r="CM569" s="222"/>
      <c r="CN569" s="1148"/>
      <c r="CO569" s="1148"/>
      <c r="CP569" s="1148"/>
    </row>
    <row r="570" spans="34:94">
      <c r="AH570" s="1078"/>
      <c r="CE570" s="1148"/>
      <c r="CF570" s="1148"/>
      <c r="CG570" s="1148"/>
      <c r="CH570" s="1148"/>
      <c r="CI570" s="1148"/>
      <c r="CJ570" s="1148"/>
      <c r="CK570" s="1148"/>
      <c r="CL570" s="222"/>
      <c r="CM570" s="222"/>
      <c r="CN570" s="1148"/>
      <c r="CO570" s="1148"/>
      <c r="CP570" s="1148"/>
    </row>
    <row r="571" spans="34:94">
      <c r="AH571" s="1078"/>
      <c r="CE571" s="1148"/>
      <c r="CF571" s="1148"/>
      <c r="CG571" s="1148"/>
      <c r="CH571" s="1148"/>
      <c r="CI571" s="1148"/>
      <c r="CJ571" s="1148"/>
      <c r="CK571" s="1148"/>
      <c r="CL571" s="222"/>
      <c r="CM571" s="222"/>
      <c r="CN571" s="1148"/>
      <c r="CO571" s="1148"/>
      <c r="CP571" s="1148"/>
    </row>
    <row r="572" spans="34:94">
      <c r="AH572" s="1078"/>
      <c r="CE572" s="1148"/>
      <c r="CF572" s="1148"/>
      <c r="CG572" s="1148"/>
      <c r="CH572" s="1148"/>
      <c r="CI572" s="1148"/>
      <c r="CJ572" s="1148"/>
      <c r="CK572" s="1148"/>
      <c r="CL572" s="222"/>
      <c r="CM572" s="222"/>
      <c r="CN572" s="1148"/>
      <c r="CO572" s="1148"/>
      <c r="CP572" s="1148"/>
    </row>
    <row r="573" spans="34:94">
      <c r="AH573" s="1078"/>
      <c r="CE573" s="1148"/>
      <c r="CF573" s="1148"/>
      <c r="CG573" s="1148"/>
      <c r="CH573" s="1148"/>
      <c r="CI573" s="1148"/>
      <c r="CJ573" s="1148"/>
      <c r="CK573" s="1148"/>
      <c r="CL573" s="222"/>
      <c r="CM573" s="222"/>
      <c r="CN573" s="1148"/>
      <c r="CO573" s="1148"/>
      <c r="CP573" s="1148"/>
    </row>
    <row r="574" spans="34:94">
      <c r="AH574" s="1078"/>
      <c r="CE574" s="1148"/>
      <c r="CF574" s="1148"/>
      <c r="CG574" s="1148"/>
      <c r="CH574" s="1148"/>
      <c r="CI574" s="1148"/>
      <c r="CJ574" s="1148"/>
      <c r="CK574" s="1148"/>
      <c r="CL574" s="222"/>
      <c r="CM574" s="222"/>
      <c r="CN574" s="1148"/>
      <c r="CO574" s="1148"/>
      <c r="CP574" s="1148"/>
    </row>
    <row r="575" spans="34:94">
      <c r="AH575" s="1078"/>
      <c r="CE575" s="1148"/>
      <c r="CF575" s="1148"/>
      <c r="CG575" s="1148"/>
      <c r="CH575" s="1148"/>
      <c r="CI575" s="1148"/>
      <c r="CJ575" s="1148"/>
      <c r="CK575" s="1148"/>
      <c r="CL575" s="222"/>
      <c r="CM575" s="222"/>
      <c r="CN575" s="1148"/>
      <c r="CO575" s="1148"/>
      <c r="CP575" s="1148"/>
    </row>
    <row r="576" spans="34:94">
      <c r="AH576" s="1078"/>
      <c r="CE576" s="1148"/>
      <c r="CF576" s="1148"/>
      <c r="CG576" s="1148"/>
      <c r="CH576" s="1148"/>
      <c r="CI576" s="1148"/>
      <c r="CJ576" s="1148"/>
      <c r="CK576" s="1148"/>
      <c r="CL576" s="222"/>
      <c r="CM576" s="222"/>
      <c r="CN576" s="1148"/>
      <c r="CO576" s="1148"/>
      <c r="CP576" s="1148"/>
    </row>
    <row r="577" spans="34:94">
      <c r="AH577" s="1078"/>
      <c r="CE577" s="1148"/>
      <c r="CF577" s="1148"/>
      <c r="CG577" s="1148"/>
      <c r="CH577" s="1148"/>
      <c r="CI577" s="1148"/>
      <c r="CJ577" s="1148"/>
      <c r="CK577" s="1148"/>
      <c r="CL577" s="222"/>
      <c r="CM577" s="222"/>
      <c r="CN577" s="1148"/>
      <c r="CO577" s="1148"/>
      <c r="CP577" s="1148"/>
    </row>
    <row r="578" spans="34:94">
      <c r="AH578" s="1078"/>
      <c r="CE578" s="1148"/>
      <c r="CF578" s="1148"/>
      <c r="CG578" s="1148"/>
      <c r="CH578" s="1148"/>
      <c r="CI578" s="1148"/>
      <c r="CJ578" s="1148"/>
      <c r="CK578" s="1148"/>
      <c r="CL578" s="222"/>
      <c r="CM578" s="222"/>
      <c r="CN578" s="1148"/>
      <c r="CO578" s="1148"/>
      <c r="CP578" s="1148"/>
    </row>
    <row r="579" spans="34:94">
      <c r="AH579" s="1078"/>
      <c r="CE579" s="1148"/>
      <c r="CF579" s="1148"/>
      <c r="CG579" s="1148"/>
      <c r="CH579" s="1148"/>
      <c r="CI579" s="1148"/>
      <c r="CJ579" s="1148"/>
      <c r="CK579" s="1148"/>
      <c r="CL579" s="222"/>
      <c r="CM579" s="222"/>
      <c r="CN579" s="1148"/>
      <c r="CO579" s="1148"/>
      <c r="CP579" s="1148"/>
    </row>
    <row r="580" spans="34:94">
      <c r="AH580" s="1078"/>
      <c r="CE580" s="1148"/>
      <c r="CF580" s="1148"/>
      <c r="CG580" s="1148"/>
      <c r="CH580" s="1148"/>
      <c r="CI580" s="1148"/>
      <c r="CJ580" s="1148"/>
      <c r="CK580" s="1148"/>
      <c r="CL580" s="222"/>
      <c r="CM580" s="222"/>
      <c r="CN580" s="1148"/>
      <c r="CO580" s="1148"/>
      <c r="CP580" s="1148"/>
    </row>
    <row r="581" spans="34:94">
      <c r="AH581" s="1078"/>
      <c r="CE581" s="1148"/>
      <c r="CF581" s="1148"/>
      <c r="CG581" s="1148"/>
      <c r="CH581" s="1148"/>
      <c r="CI581" s="1148"/>
      <c r="CJ581" s="1148"/>
      <c r="CK581" s="1148"/>
      <c r="CL581" s="222"/>
      <c r="CM581" s="222"/>
      <c r="CN581" s="1148"/>
      <c r="CO581" s="1148"/>
      <c r="CP581" s="1148"/>
    </row>
    <row r="582" spans="34:94">
      <c r="AH582" s="1078"/>
      <c r="CE582" s="1148"/>
      <c r="CF582" s="1148"/>
      <c r="CG582" s="1148"/>
      <c r="CH582" s="1148"/>
      <c r="CI582" s="1148"/>
      <c r="CJ582" s="1148"/>
      <c r="CK582" s="1148"/>
      <c r="CL582" s="222"/>
      <c r="CM582" s="222"/>
      <c r="CN582" s="1148"/>
      <c r="CO582" s="1148"/>
      <c r="CP582" s="1148"/>
    </row>
    <row r="583" spans="34:94">
      <c r="AH583" s="1078"/>
      <c r="CE583" s="1148"/>
      <c r="CF583" s="1148"/>
      <c r="CG583" s="1148"/>
      <c r="CH583" s="1148"/>
      <c r="CI583" s="1148"/>
      <c r="CJ583" s="1148"/>
      <c r="CK583" s="1148"/>
      <c r="CL583" s="222"/>
      <c r="CM583" s="222"/>
      <c r="CN583" s="1148"/>
      <c r="CO583" s="1148"/>
      <c r="CP583" s="1148"/>
    </row>
    <row r="584" spans="34:94">
      <c r="AH584" s="1078"/>
      <c r="CE584" s="1148"/>
      <c r="CF584" s="1148"/>
      <c r="CG584" s="1148"/>
      <c r="CH584" s="1148"/>
      <c r="CI584" s="1148"/>
      <c r="CJ584" s="1148"/>
      <c r="CK584" s="1148"/>
      <c r="CL584" s="222"/>
      <c r="CM584" s="222"/>
      <c r="CN584" s="1148"/>
      <c r="CO584" s="1148"/>
      <c r="CP584" s="1148"/>
    </row>
    <row r="585" spans="34:94">
      <c r="AH585" s="1078"/>
      <c r="CE585" s="1148"/>
      <c r="CF585" s="1148"/>
      <c r="CG585" s="1148"/>
      <c r="CH585" s="1148"/>
      <c r="CI585" s="1148"/>
      <c r="CJ585" s="1148"/>
      <c r="CK585" s="1148"/>
      <c r="CL585" s="222"/>
      <c r="CM585" s="222"/>
      <c r="CN585" s="1148"/>
      <c r="CO585" s="1148"/>
      <c r="CP585" s="1148"/>
    </row>
    <row r="586" spans="34:94">
      <c r="AH586" s="1078"/>
      <c r="CE586" s="1148"/>
      <c r="CF586" s="1148"/>
      <c r="CG586" s="1148"/>
      <c r="CH586" s="1148"/>
      <c r="CI586" s="1148"/>
      <c r="CJ586" s="1148"/>
      <c r="CK586" s="1148"/>
      <c r="CL586" s="222"/>
      <c r="CM586" s="222"/>
      <c r="CN586" s="1148"/>
      <c r="CO586" s="1148"/>
      <c r="CP586" s="1148"/>
    </row>
    <row r="587" spans="34:94">
      <c r="AH587" s="1078"/>
      <c r="CE587" s="1148"/>
      <c r="CF587" s="1148"/>
      <c r="CG587" s="1148"/>
      <c r="CH587" s="1148"/>
      <c r="CI587" s="1148"/>
      <c r="CJ587" s="1148"/>
      <c r="CK587" s="1148"/>
      <c r="CL587" s="222"/>
      <c r="CM587" s="222"/>
      <c r="CN587" s="1148"/>
      <c r="CO587" s="1148"/>
      <c r="CP587" s="1148"/>
    </row>
    <row r="588" spans="34:94">
      <c r="AH588" s="1078"/>
      <c r="CE588" s="1148"/>
      <c r="CF588" s="1148"/>
      <c r="CG588" s="1148"/>
      <c r="CH588" s="1148"/>
      <c r="CI588" s="1148"/>
      <c r="CJ588" s="1148"/>
      <c r="CK588" s="1148"/>
      <c r="CL588" s="222"/>
      <c r="CM588" s="222"/>
      <c r="CN588" s="1148"/>
      <c r="CO588" s="1148"/>
      <c r="CP588" s="1148"/>
    </row>
    <row r="589" spans="34:94">
      <c r="AH589" s="1078"/>
      <c r="CE589" s="1148"/>
      <c r="CF589" s="1148"/>
      <c r="CG589" s="1148"/>
      <c r="CH589" s="1148"/>
      <c r="CI589" s="1148"/>
      <c r="CJ589" s="1148"/>
      <c r="CK589" s="1148"/>
      <c r="CL589" s="222"/>
      <c r="CM589" s="222"/>
      <c r="CN589" s="1148"/>
      <c r="CO589" s="1148"/>
      <c r="CP589" s="1148"/>
    </row>
    <row r="590" spans="34:94">
      <c r="AH590" s="1078"/>
      <c r="CE590" s="1148"/>
      <c r="CF590" s="1148"/>
      <c r="CG590" s="1148"/>
      <c r="CH590" s="1148"/>
      <c r="CI590" s="1148"/>
      <c r="CJ590" s="1148"/>
      <c r="CK590" s="1148"/>
      <c r="CL590" s="222"/>
      <c r="CM590" s="222"/>
      <c r="CN590" s="1148"/>
      <c r="CO590" s="1148"/>
      <c r="CP590" s="1148"/>
    </row>
    <row r="591" spans="34:94">
      <c r="AH591" s="1078"/>
      <c r="CE591" s="1148"/>
      <c r="CF591" s="1148"/>
      <c r="CG591" s="1148"/>
      <c r="CH591" s="1148"/>
      <c r="CI591" s="1148"/>
      <c r="CJ591" s="1148"/>
      <c r="CK591" s="1148"/>
      <c r="CL591" s="222"/>
      <c r="CM591" s="222"/>
      <c r="CN591" s="1148"/>
      <c r="CO591" s="1148"/>
      <c r="CP591" s="1148"/>
    </row>
    <row r="592" spans="34:94">
      <c r="AH592" s="1078"/>
      <c r="CE592" s="1148"/>
      <c r="CF592" s="1148"/>
      <c r="CG592" s="1148"/>
      <c r="CH592" s="1148"/>
      <c r="CI592" s="1148"/>
      <c r="CJ592" s="1148"/>
      <c r="CK592" s="1148"/>
      <c r="CL592" s="222"/>
      <c r="CM592" s="222"/>
      <c r="CN592" s="1148"/>
      <c r="CO592" s="1148"/>
      <c r="CP592" s="1148"/>
    </row>
    <row r="593" spans="34:94">
      <c r="AH593" s="1078"/>
      <c r="CE593" s="1148"/>
      <c r="CF593" s="1148"/>
      <c r="CG593" s="1148"/>
      <c r="CH593" s="1148"/>
      <c r="CI593" s="1148"/>
      <c r="CJ593" s="1148"/>
      <c r="CK593" s="1148"/>
      <c r="CL593" s="222"/>
      <c r="CM593" s="222"/>
      <c r="CN593" s="1148"/>
      <c r="CO593" s="1148"/>
      <c r="CP593" s="1148"/>
    </row>
    <row r="594" spans="34:94">
      <c r="AH594" s="1078"/>
      <c r="CE594" s="1148"/>
      <c r="CF594" s="1148"/>
      <c r="CG594" s="1148"/>
      <c r="CH594" s="1148"/>
      <c r="CI594" s="1148"/>
      <c r="CJ594" s="1148"/>
      <c r="CK594" s="1148"/>
      <c r="CL594" s="222"/>
      <c r="CM594" s="222"/>
      <c r="CN594" s="1148"/>
      <c r="CO594" s="1148"/>
      <c r="CP594" s="1148"/>
    </row>
    <row r="595" spans="34:94">
      <c r="AH595" s="1078"/>
      <c r="CE595" s="1148"/>
      <c r="CF595" s="1148"/>
      <c r="CG595" s="1148"/>
      <c r="CH595" s="1148"/>
      <c r="CI595" s="1148"/>
      <c r="CJ595" s="1148"/>
      <c r="CK595" s="1148"/>
      <c r="CL595" s="222"/>
      <c r="CM595" s="222"/>
      <c r="CN595" s="1148"/>
      <c r="CO595" s="1148"/>
      <c r="CP595" s="1218"/>
    </row>
    <row r="596" spans="34:94">
      <c r="AH596" s="1078"/>
      <c r="CE596" s="1148"/>
      <c r="CF596" s="1148"/>
      <c r="CG596" s="1148"/>
      <c r="CH596" s="1148"/>
      <c r="CI596" s="1148"/>
      <c r="CJ596" s="1148"/>
      <c r="CK596" s="1148"/>
      <c r="CL596" s="222"/>
      <c r="CM596" s="222"/>
      <c r="CN596" s="1148"/>
      <c r="CO596" s="1148"/>
      <c r="CP596" s="1148"/>
    </row>
    <row r="597" spans="34:94">
      <c r="AH597" s="1078"/>
      <c r="CE597" s="1148"/>
      <c r="CF597" s="1148"/>
      <c r="CG597" s="1148"/>
      <c r="CH597" s="1148"/>
      <c r="CI597" s="1148"/>
      <c r="CJ597" s="1148"/>
      <c r="CK597" s="1148"/>
      <c r="CL597" s="222"/>
      <c r="CM597" s="222"/>
      <c r="CN597" s="1148"/>
      <c r="CO597" s="1148"/>
      <c r="CP597" s="1148"/>
    </row>
    <row r="598" spans="34:94">
      <c r="AH598" s="1078"/>
      <c r="CE598" s="1148"/>
      <c r="CF598" s="1148"/>
      <c r="CG598" s="1148"/>
      <c r="CH598" s="1148"/>
      <c r="CI598" s="1148"/>
      <c r="CJ598" s="1148"/>
      <c r="CK598" s="1148"/>
      <c r="CL598" s="222"/>
      <c r="CM598" s="222"/>
      <c r="CN598" s="1148"/>
      <c r="CO598" s="1148"/>
      <c r="CP598" s="1148"/>
    </row>
    <row r="599" spans="34:94">
      <c r="AH599" s="1078"/>
      <c r="CE599" s="1148"/>
      <c r="CF599" s="1148"/>
      <c r="CG599" s="1148"/>
      <c r="CH599" s="1148"/>
      <c r="CI599" s="1148"/>
      <c r="CJ599" s="1148"/>
      <c r="CK599" s="1148"/>
      <c r="CL599" s="1148"/>
      <c r="CM599" s="222"/>
      <c r="CN599" s="1148"/>
      <c r="CO599" s="1148"/>
      <c r="CP599" s="1148"/>
    </row>
    <row r="600" spans="34:94">
      <c r="AH600" s="1078"/>
      <c r="CE600" s="1148"/>
      <c r="CF600" s="1148"/>
      <c r="CG600" s="1148"/>
      <c r="CH600" s="1148"/>
      <c r="CI600" s="1148"/>
      <c r="CJ600" s="1148"/>
      <c r="CK600" s="1148"/>
      <c r="CL600" s="1148"/>
      <c r="CM600" s="222"/>
      <c r="CN600" s="1148"/>
      <c r="CO600" s="1148"/>
      <c r="CP600" s="1148"/>
    </row>
    <row r="601" spans="34:94">
      <c r="AH601" s="1078"/>
      <c r="CE601" s="1148"/>
      <c r="CF601" s="1148"/>
      <c r="CG601" s="1148"/>
      <c r="CH601" s="1148"/>
      <c r="CI601" s="1148"/>
      <c r="CJ601" s="1148"/>
      <c r="CK601" s="1148"/>
      <c r="CL601" s="1148"/>
      <c r="CM601" s="222"/>
      <c r="CN601" s="1148"/>
      <c r="CO601" s="1148"/>
      <c r="CP601" s="1148"/>
    </row>
    <row r="602" spans="34:94">
      <c r="AH602" s="1078"/>
      <c r="CE602" s="1148"/>
      <c r="CF602" s="1148"/>
      <c r="CG602" s="1148"/>
      <c r="CH602" s="1148"/>
      <c r="CI602" s="1148"/>
      <c r="CJ602" s="1148"/>
      <c r="CK602" s="1148"/>
      <c r="CL602" s="1148"/>
      <c r="CM602" s="222"/>
      <c r="CN602" s="1148"/>
      <c r="CO602" s="1148"/>
      <c r="CP602" s="1148"/>
    </row>
    <row r="603" spans="34:94">
      <c r="AH603" s="1078"/>
      <c r="CE603" s="1148"/>
      <c r="CF603" s="1148"/>
      <c r="CG603" s="1148"/>
      <c r="CH603" s="1148"/>
      <c r="CI603" s="1148"/>
      <c r="CJ603" s="1148"/>
      <c r="CK603" s="1148"/>
      <c r="CL603" s="1148"/>
      <c r="CM603" s="222"/>
      <c r="CN603" s="1148"/>
      <c r="CO603" s="1148"/>
      <c r="CP603" s="1148"/>
    </row>
    <row r="604" spans="34:94">
      <c r="AH604" s="1078"/>
      <c r="CE604" s="1148"/>
      <c r="CF604" s="1148"/>
      <c r="CG604" s="1148"/>
      <c r="CH604" s="1148"/>
      <c r="CI604" s="1148"/>
      <c r="CJ604" s="1148"/>
      <c r="CK604" s="1148"/>
      <c r="CL604" s="1148"/>
      <c r="CM604" s="222"/>
      <c r="CN604" s="1148"/>
      <c r="CO604" s="1148"/>
      <c r="CP604" s="1148"/>
    </row>
    <row r="605" spans="34:94">
      <c r="AH605" s="1078"/>
      <c r="CE605" s="1148"/>
      <c r="CF605" s="1148"/>
      <c r="CG605" s="1148"/>
      <c r="CH605" s="1148"/>
      <c r="CI605" s="1148"/>
      <c r="CJ605" s="1148"/>
      <c r="CK605" s="1148"/>
      <c r="CL605" s="1148"/>
      <c r="CM605" s="222"/>
      <c r="CN605" s="1148"/>
      <c r="CO605" s="1148"/>
      <c r="CP605" s="1148"/>
    </row>
    <row r="606" spans="34:94">
      <c r="AH606" s="1078"/>
      <c r="CE606" s="1148"/>
      <c r="CF606" s="1148"/>
      <c r="CG606" s="1148"/>
      <c r="CH606" s="1148"/>
      <c r="CI606" s="1148"/>
      <c r="CJ606" s="1148"/>
      <c r="CK606" s="1148"/>
      <c r="CL606" s="1148"/>
      <c r="CM606" s="222"/>
      <c r="CN606" s="1148"/>
      <c r="CO606" s="1148"/>
      <c r="CP606" s="1148"/>
    </row>
    <row r="607" spans="34:94">
      <c r="AH607" s="1078"/>
      <c r="CE607" s="963"/>
      <c r="CF607" s="963"/>
      <c r="CG607" s="963"/>
      <c r="CH607" s="963"/>
      <c r="CI607" s="963"/>
      <c r="CJ607" s="963"/>
      <c r="CK607" s="963"/>
      <c r="CL607" s="963"/>
      <c r="CM607" s="963"/>
      <c r="CN607" s="1148"/>
      <c r="CO607" s="963"/>
      <c r="CP607" s="963"/>
    </row>
    <row r="608" spans="34:94">
      <c r="AH608" s="1078"/>
      <c r="CE608" s="963"/>
      <c r="CF608" s="963"/>
      <c r="CG608" s="963"/>
      <c r="CH608" s="963"/>
      <c r="CI608" s="963"/>
      <c r="CJ608" s="963"/>
      <c r="CK608" s="963"/>
      <c r="CL608" s="963"/>
      <c r="CM608" s="963"/>
      <c r="CN608" s="1148"/>
      <c r="CO608" s="963"/>
      <c r="CP608" s="963"/>
    </row>
    <row r="609" spans="34:34">
      <c r="AH609" s="1078"/>
    </row>
    <row r="610" spans="34:34">
      <c r="AH610" s="1078"/>
    </row>
    <row r="611" spans="34:34">
      <c r="AH611" s="1078"/>
    </row>
    <row r="612" spans="34:34">
      <c r="AH612" s="1078"/>
    </row>
    <row r="613" spans="34:34">
      <c r="AH613" s="1078"/>
    </row>
    <row r="614" spans="34:34">
      <c r="AH614" s="1078"/>
    </row>
    <row r="615" spans="34:34">
      <c r="AH615" s="1078"/>
    </row>
    <row r="616" spans="34:34">
      <c r="AH616" s="1078"/>
    </row>
    <row r="617" spans="34:34">
      <c r="AH617" s="1078"/>
    </row>
    <row r="618" spans="34:34">
      <c r="AH618" s="1078"/>
    </row>
    <row r="619" spans="34:34">
      <c r="AH619" s="1078"/>
    </row>
    <row r="620" spans="34:34">
      <c r="AH620" s="1078"/>
    </row>
    <row r="621" spans="34:34">
      <c r="AH621" s="1078"/>
    </row>
    <row r="622" spans="34:34">
      <c r="AH622" s="1078"/>
    </row>
    <row r="623" spans="34:34">
      <c r="AH623" s="1078"/>
    </row>
    <row r="624" spans="34:34">
      <c r="AH624" s="1078"/>
    </row>
    <row r="625" spans="34:34">
      <c r="AH625" s="1078"/>
    </row>
    <row r="626" spans="34:34">
      <c r="AH626" s="1078"/>
    </row>
    <row r="627" spans="34:34">
      <c r="AH627" s="1078"/>
    </row>
    <row r="628" spans="34:34">
      <c r="AH628" s="1078"/>
    </row>
    <row r="629" spans="34:34">
      <c r="AH629" s="1078"/>
    </row>
    <row r="630" spans="34:34">
      <c r="AH630" s="1078"/>
    </row>
    <row r="631" spans="34:34">
      <c r="AH631" s="1078"/>
    </row>
    <row r="632" spans="34:34">
      <c r="AH632" s="1078"/>
    </row>
    <row r="633" spans="34:34">
      <c r="AH633" s="1078"/>
    </row>
    <row r="634" spans="34:34">
      <c r="AH634" s="1078"/>
    </row>
    <row r="635" spans="34:34">
      <c r="AH635" s="1078"/>
    </row>
    <row r="636" spans="34:34">
      <c r="AH636" s="1078"/>
    </row>
    <row r="637" spans="34:34">
      <c r="AH637" s="1078"/>
    </row>
    <row r="638" spans="34:34">
      <c r="AH638" s="1078"/>
    </row>
    <row r="639" spans="34:34">
      <c r="AH639" s="1078"/>
    </row>
    <row r="640" spans="34:34">
      <c r="AH640" s="1078"/>
    </row>
    <row r="641" spans="34:34">
      <c r="AH641" s="1078"/>
    </row>
    <row r="642" spans="34:34">
      <c r="AH642" s="1078"/>
    </row>
    <row r="643" spans="34:34">
      <c r="AH643" s="1078"/>
    </row>
    <row r="644" spans="34:34">
      <c r="AH644" s="1078"/>
    </row>
    <row r="645" spans="34:34">
      <c r="AH645" s="1078"/>
    </row>
    <row r="646" spans="34:34">
      <c r="AH646" s="1078"/>
    </row>
    <row r="647" spans="34:34">
      <c r="AH647" s="1078"/>
    </row>
    <row r="648" spans="34:34">
      <c r="AH648" s="1078"/>
    </row>
    <row r="649" spans="34:34">
      <c r="AH649" s="1078"/>
    </row>
    <row r="650" spans="34:34">
      <c r="AH650" s="1078"/>
    </row>
    <row r="651" spans="34:34">
      <c r="AH651" s="1078"/>
    </row>
    <row r="652" spans="34:34">
      <c r="AH652" s="1078"/>
    </row>
    <row r="653" spans="34:34">
      <c r="AH653" s="1078"/>
    </row>
    <row r="654" spans="34:34">
      <c r="AH654" s="1078"/>
    </row>
    <row r="655" spans="34:34">
      <c r="AH655" s="1078"/>
    </row>
    <row r="656" spans="34:34">
      <c r="AH656" s="1078"/>
    </row>
    <row r="657" spans="34:34">
      <c r="AH657" s="1078"/>
    </row>
    <row r="658" spans="34:34">
      <c r="AH658" s="1078"/>
    </row>
    <row r="659" spans="34:34">
      <c r="AH659" s="1078"/>
    </row>
    <row r="660" spans="34:34">
      <c r="AH660" s="1078"/>
    </row>
    <row r="661" spans="34:34">
      <c r="AH661" s="1078"/>
    </row>
    <row r="662" spans="34:34">
      <c r="AH662" s="1078"/>
    </row>
    <row r="663" spans="34:34">
      <c r="AH663" s="1078"/>
    </row>
    <row r="664" spans="34:34">
      <c r="AH664" s="1078"/>
    </row>
    <row r="665" spans="34:34">
      <c r="AH665" s="1078"/>
    </row>
    <row r="666" spans="34:34">
      <c r="AH666" s="1078"/>
    </row>
    <row r="667" spans="34:34">
      <c r="AH667" s="518"/>
    </row>
    <row r="668" spans="34:34">
      <c r="AH668" s="518"/>
    </row>
    <row r="669" spans="34:34">
      <c r="AH669" s="518"/>
    </row>
    <row r="670" spans="34:34">
      <c r="AH670" s="518"/>
    </row>
    <row r="671" spans="34:34">
      <c r="AH671" s="518"/>
    </row>
    <row r="672" spans="34:34">
      <c r="AH672" s="518"/>
    </row>
    <row r="673" spans="34:34">
      <c r="AH673" s="518"/>
    </row>
    <row r="674" spans="34:34">
      <c r="AH674" s="518"/>
    </row>
    <row r="675" spans="34:34">
      <c r="AH675" s="518"/>
    </row>
    <row r="676" spans="34:34">
      <c r="AH676" s="518"/>
    </row>
    <row r="677" spans="34:34">
      <c r="AH677" s="518"/>
    </row>
    <row r="678" spans="34:34">
      <c r="AH678" s="518"/>
    </row>
    <row r="679" spans="34:34">
      <c r="AH679" s="518"/>
    </row>
    <row r="680" spans="34:34">
      <c r="AH680" s="518"/>
    </row>
    <row r="681" spans="34:34">
      <c r="AH681" s="518"/>
    </row>
    <row r="682" spans="34:34">
      <c r="AH682" s="518"/>
    </row>
    <row r="683" spans="34:34">
      <c r="AH683" s="518"/>
    </row>
    <row r="684" spans="34:34">
      <c r="AH684" s="518"/>
    </row>
    <row r="685" spans="34:34">
      <c r="AH685" s="518"/>
    </row>
    <row r="686" spans="34:34">
      <c r="AH686" s="518"/>
    </row>
    <row r="687" spans="34:34">
      <c r="AH687" s="518"/>
    </row>
    <row r="688" spans="34:34">
      <c r="AH688" s="518"/>
    </row>
    <row r="689" spans="34:34">
      <c r="AH689" s="518"/>
    </row>
    <row r="690" spans="34:34">
      <c r="AH690" s="518"/>
    </row>
    <row r="691" spans="34:34">
      <c r="AH691" s="518"/>
    </row>
    <row r="692" spans="34:34">
      <c r="AH692" s="518"/>
    </row>
    <row r="693" spans="34:34">
      <c r="AH693" s="518"/>
    </row>
    <row r="694" spans="34:34">
      <c r="AH694" s="518"/>
    </row>
    <row r="695" spans="34:34">
      <c r="AH695" s="518"/>
    </row>
    <row r="696" spans="34:34">
      <c r="AH696" s="518"/>
    </row>
    <row r="697" spans="34:34">
      <c r="AH697" s="518"/>
    </row>
    <row r="698" spans="34:34">
      <c r="AH698" s="518"/>
    </row>
    <row r="699" spans="34:34">
      <c r="AH699" s="518"/>
    </row>
    <row r="700" spans="34:34">
      <c r="AH700" s="518"/>
    </row>
    <row r="701" spans="34:34">
      <c r="AH701" s="518"/>
    </row>
    <row r="702" spans="34:34">
      <c r="AH702" s="518"/>
    </row>
    <row r="703" spans="34:34">
      <c r="AH703" s="518"/>
    </row>
    <row r="704" spans="34:34">
      <c r="AH704" s="518"/>
    </row>
    <row r="705" spans="34:34">
      <c r="AH705" s="518"/>
    </row>
    <row r="706" spans="34:34">
      <c r="AH706" s="518"/>
    </row>
    <row r="707" spans="34:34">
      <c r="AH707" s="518"/>
    </row>
    <row r="708" spans="34:34">
      <c r="AH708" s="518"/>
    </row>
    <row r="709" spans="34:34">
      <c r="AH709" s="518"/>
    </row>
    <row r="710" spans="34:34">
      <c r="AH710" s="518"/>
    </row>
    <row r="711" spans="34:34">
      <c r="AH711" s="518"/>
    </row>
    <row r="712" spans="34:34">
      <c r="AH712" s="518"/>
    </row>
    <row r="713" spans="34:34">
      <c r="AH713" s="518"/>
    </row>
    <row r="714" spans="34:34">
      <c r="AH714" s="518"/>
    </row>
    <row r="715" spans="34:34">
      <c r="AH715" s="518"/>
    </row>
    <row r="716" spans="34:34">
      <c r="AH716" s="518"/>
    </row>
    <row r="717" spans="34:34">
      <c r="AH717" s="518"/>
    </row>
    <row r="718" spans="34:34">
      <c r="AH718" s="518"/>
    </row>
    <row r="719" spans="34:34">
      <c r="AH719" s="518"/>
    </row>
    <row r="720" spans="34:34">
      <c r="AH720" s="518"/>
    </row>
    <row r="721" spans="34:34">
      <c r="AH721" s="518"/>
    </row>
    <row r="722" spans="34:34">
      <c r="AH722" s="518"/>
    </row>
    <row r="723" spans="34:34">
      <c r="AH723" s="518"/>
    </row>
    <row r="724" spans="34:34">
      <c r="AH724" s="518"/>
    </row>
    <row r="725" spans="34:34">
      <c r="AH725" s="518"/>
    </row>
    <row r="726" spans="34:34">
      <c r="AH726" s="518"/>
    </row>
    <row r="727" spans="34:34">
      <c r="AH727" s="518"/>
    </row>
    <row r="728" spans="34:34">
      <c r="AH728" s="518"/>
    </row>
    <row r="729" spans="34:34">
      <c r="AH729" s="518"/>
    </row>
    <row r="730" spans="34:34">
      <c r="AH730" s="518"/>
    </row>
    <row r="731" spans="34:34">
      <c r="AH731" s="518"/>
    </row>
    <row r="732" spans="34:34">
      <c r="AH732" s="518"/>
    </row>
    <row r="733" spans="34:34">
      <c r="AH733" s="518"/>
    </row>
    <row r="734" spans="34:34">
      <c r="AH734" s="518"/>
    </row>
    <row r="735" spans="34:34">
      <c r="AH735" s="518"/>
    </row>
    <row r="736" spans="34:34">
      <c r="AH736" s="518"/>
    </row>
    <row r="737" spans="34:34">
      <c r="AH737" s="518"/>
    </row>
    <row r="738" spans="34:34">
      <c r="AH738" s="518"/>
    </row>
    <row r="739" spans="34:34">
      <c r="AH739" s="518"/>
    </row>
    <row r="740" spans="34:34">
      <c r="AH740" s="518"/>
    </row>
    <row r="741" spans="34:34">
      <c r="AH741" s="518"/>
    </row>
    <row r="742" spans="34:34">
      <c r="AH742" s="518"/>
    </row>
    <row r="743" spans="34:34">
      <c r="AH743" s="518"/>
    </row>
    <row r="744" spans="34:34">
      <c r="AH744" s="518"/>
    </row>
    <row r="745" spans="34:34">
      <c r="AH745" s="518"/>
    </row>
    <row r="746" spans="34:34">
      <c r="AH746" s="518"/>
    </row>
    <row r="747" spans="34:34">
      <c r="AH747" s="518"/>
    </row>
    <row r="748" spans="34:34">
      <c r="AH748" s="518"/>
    </row>
    <row r="749" spans="34:34">
      <c r="AH749" s="518"/>
    </row>
    <row r="750" spans="34:34">
      <c r="AH750" s="518"/>
    </row>
    <row r="751" spans="34:34">
      <c r="AH751" s="518"/>
    </row>
    <row r="752" spans="34:34">
      <c r="AH752" s="518"/>
    </row>
    <row r="753" spans="34:34">
      <c r="AH753" s="518"/>
    </row>
    <row r="754" spans="34:34">
      <c r="AH754" s="518"/>
    </row>
    <row r="755" spans="34:34">
      <c r="AH755" s="518"/>
    </row>
    <row r="756" spans="34:34">
      <c r="AH756" s="518"/>
    </row>
    <row r="757" spans="34:34">
      <c r="AH757" s="518"/>
    </row>
    <row r="758" spans="34:34">
      <c r="AH758" s="518"/>
    </row>
    <row r="759" spans="34:34">
      <c r="AH759" s="518"/>
    </row>
    <row r="760" spans="34:34">
      <c r="AH760" s="518"/>
    </row>
    <row r="761" spans="34:34">
      <c r="AH761" s="518"/>
    </row>
    <row r="762" spans="34:34">
      <c r="AH762" s="518"/>
    </row>
    <row r="763" spans="34:34">
      <c r="AH763" s="518"/>
    </row>
    <row r="764" spans="34:34">
      <c r="AH764" s="518"/>
    </row>
    <row r="765" spans="34:34">
      <c r="AH765" s="518"/>
    </row>
    <row r="766" spans="34:34">
      <c r="AH766" s="518"/>
    </row>
    <row r="767" spans="34:34">
      <c r="AH767" s="518"/>
    </row>
    <row r="768" spans="34:34">
      <c r="AH768" s="518"/>
    </row>
    <row r="769" spans="34:34">
      <c r="AH769" s="518"/>
    </row>
    <row r="770" spans="34:34">
      <c r="AH770" s="518"/>
    </row>
    <row r="771" spans="34:34">
      <c r="AH771" s="518"/>
    </row>
    <row r="772" spans="34:34">
      <c r="AH772" s="518"/>
    </row>
    <row r="773" spans="34:34">
      <c r="AH773" s="518"/>
    </row>
    <row r="774" spans="34:34">
      <c r="AH774" s="518"/>
    </row>
    <row r="775" spans="34:34">
      <c r="AH775" s="518"/>
    </row>
    <row r="776" spans="34:34">
      <c r="AH776" s="518"/>
    </row>
    <row r="777" spans="34:34">
      <c r="AH777" s="518"/>
    </row>
    <row r="778" spans="34:34">
      <c r="AH778" s="518"/>
    </row>
    <row r="779" spans="34:34">
      <c r="AH779" s="518"/>
    </row>
    <row r="780" spans="34:34">
      <c r="AH780" s="518"/>
    </row>
    <row r="781" spans="34:34">
      <c r="AH781" s="518"/>
    </row>
    <row r="782" spans="34:34">
      <c r="AH782" s="518"/>
    </row>
    <row r="783" spans="34:34">
      <c r="AH783" s="518"/>
    </row>
    <row r="784" spans="34:34">
      <c r="AH784" s="518"/>
    </row>
    <row r="785" spans="34:34">
      <c r="AH785" s="518"/>
    </row>
    <row r="786" spans="34:34">
      <c r="AH786" s="518"/>
    </row>
    <row r="787" spans="34:34">
      <c r="AH787" s="518"/>
    </row>
    <row r="788" spans="34:34">
      <c r="AH788" s="518"/>
    </row>
    <row r="789" spans="34:34">
      <c r="AH789" s="518"/>
    </row>
    <row r="790" spans="34:34">
      <c r="AH790" s="518"/>
    </row>
    <row r="791" spans="34:34">
      <c r="AH791" s="518"/>
    </row>
    <row r="792" spans="34:34">
      <c r="AH792" s="518"/>
    </row>
    <row r="793" spans="34:34">
      <c r="AH793" s="518"/>
    </row>
    <row r="794" spans="34:34">
      <c r="AH794" s="518"/>
    </row>
    <row r="795" spans="34:34">
      <c r="AH795" s="518"/>
    </row>
    <row r="796" spans="34:34">
      <c r="AH796" s="518"/>
    </row>
    <row r="797" spans="34:34">
      <c r="AH797" s="518"/>
    </row>
    <row r="798" spans="34:34">
      <c r="AH798" s="518"/>
    </row>
    <row r="799" spans="34:34">
      <c r="AH799" s="518"/>
    </row>
    <row r="800" spans="34:34">
      <c r="AH800" s="518"/>
    </row>
    <row r="801" spans="34:34">
      <c r="AH801" s="518"/>
    </row>
    <row r="802" spans="34:34">
      <c r="AH802" s="518"/>
    </row>
    <row r="803" spans="34:34">
      <c r="AH803" s="518"/>
    </row>
    <row r="804" spans="34:34">
      <c r="AH804" s="518"/>
    </row>
    <row r="805" spans="34:34">
      <c r="AH805" s="518"/>
    </row>
    <row r="806" spans="34:34">
      <c r="AH806" s="518"/>
    </row>
    <row r="807" spans="34:34">
      <c r="AH807" s="518"/>
    </row>
    <row r="808" spans="34:34">
      <c r="AH808" s="518"/>
    </row>
    <row r="809" spans="34:34">
      <c r="AH809" s="518"/>
    </row>
    <row r="810" spans="34:34">
      <c r="AH810" s="518"/>
    </row>
    <row r="811" spans="34:34">
      <c r="AH811" s="518"/>
    </row>
    <row r="812" spans="34:34">
      <c r="AH812" s="518"/>
    </row>
    <row r="813" spans="34:34">
      <c r="AH813" s="518"/>
    </row>
    <row r="814" spans="34:34">
      <c r="AH814" s="518"/>
    </row>
    <row r="815" spans="34:34">
      <c r="AH815" s="518"/>
    </row>
    <row r="816" spans="34:34">
      <c r="AH816" s="518"/>
    </row>
    <row r="817" spans="34:34">
      <c r="AH817" s="518"/>
    </row>
    <row r="818" spans="34:34">
      <c r="AH818" s="518"/>
    </row>
    <row r="819" spans="34:34">
      <c r="AH819" s="518"/>
    </row>
    <row r="820" spans="34:34">
      <c r="AH820" s="518"/>
    </row>
    <row r="821" spans="34:34">
      <c r="AH821" s="518"/>
    </row>
    <row r="822" spans="34:34">
      <c r="AH822" s="518"/>
    </row>
    <row r="823" spans="34:34">
      <c r="AH823" s="518"/>
    </row>
    <row r="824" spans="34:34">
      <c r="AH824" s="518"/>
    </row>
    <row r="825" spans="34:34">
      <c r="AH825" s="518"/>
    </row>
    <row r="826" spans="34:34">
      <c r="AH826" s="518"/>
    </row>
    <row r="827" spans="34:34">
      <c r="AH827" s="518"/>
    </row>
    <row r="828" spans="34:34">
      <c r="AH828" s="518"/>
    </row>
    <row r="829" spans="34:34">
      <c r="AH829" s="518"/>
    </row>
    <row r="830" spans="34:34">
      <c r="AH830" s="518"/>
    </row>
    <row r="831" spans="34:34">
      <c r="AH831" s="518"/>
    </row>
    <row r="832" spans="34:34">
      <c r="AH832" s="518"/>
    </row>
    <row r="833" spans="34:34">
      <c r="AH833" s="518"/>
    </row>
    <row r="834" spans="34:34">
      <c r="AH834" s="518"/>
    </row>
    <row r="835" spans="34:34">
      <c r="AH835" s="518"/>
    </row>
    <row r="836" spans="34:34">
      <c r="AH836" s="518"/>
    </row>
    <row r="837" spans="34:34">
      <c r="AH837" s="518"/>
    </row>
    <row r="838" spans="34:34">
      <c r="AH838" s="518"/>
    </row>
    <row r="839" spans="34:34">
      <c r="AH839" s="518"/>
    </row>
    <row r="840" spans="34:34">
      <c r="AH840" s="518"/>
    </row>
    <row r="841" spans="34:34">
      <c r="AH841" s="518"/>
    </row>
    <row r="842" spans="34:34">
      <c r="AH842" s="518"/>
    </row>
    <row r="843" spans="34:34">
      <c r="AH843" s="518"/>
    </row>
    <row r="844" spans="34:34">
      <c r="AH844" s="518"/>
    </row>
    <row r="845" spans="34:34">
      <c r="AH845" s="518"/>
    </row>
    <row r="846" spans="34:34">
      <c r="AH846" s="518"/>
    </row>
    <row r="847" spans="34:34">
      <c r="AH847" s="518"/>
    </row>
    <row r="848" spans="34:34">
      <c r="AH848" s="518"/>
    </row>
    <row r="849" spans="34:34">
      <c r="AH849" s="518"/>
    </row>
    <row r="850" spans="34:34">
      <c r="AH850" s="518"/>
    </row>
    <row r="851" spans="34:34">
      <c r="AH851" s="518"/>
    </row>
    <row r="852" spans="34:34">
      <c r="AH852" s="518"/>
    </row>
    <row r="853" spans="34:34">
      <c r="AH853" s="518"/>
    </row>
    <row r="854" spans="34:34">
      <c r="AH854" s="518"/>
    </row>
    <row r="855" spans="34:34">
      <c r="AH855" s="518"/>
    </row>
    <row r="856" spans="34:34">
      <c r="AH856" s="518"/>
    </row>
    <row r="857" spans="34:34">
      <c r="AH857" s="518"/>
    </row>
    <row r="858" spans="34:34">
      <c r="AH858" s="518"/>
    </row>
    <row r="859" spans="34:34">
      <c r="AH859" s="518"/>
    </row>
    <row r="860" spans="34:34">
      <c r="AH860" s="518"/>
    </row>
    <row r="861" spans="34:34">
      <c r="AH861" s="518"/>
    </row>
    <row r="862" spans="34:34">
      <c r="AH862" s="518"/>
    </row>
    <row r="863" spans="34:34">
      <c r="AH863" s="518"/>
    </row>
    <row r="864" spans="34:34">
      <c r="AH864" s="518"/>
    </row>
    <row r="865" spans="34:34">
      <c r="AH865" s="518"/>
    </row>
    <row r="866" spans="34:34">
      <c r="AH866" s="518"/>
    </row>
    <row r="867" spans="34:34">
      <c r="AH867" s="518"/>
    </row>
    <row r="868" spans="34:34">
      <c r="AH868" s="518"/>
    </row>
    <row r="869" spans="34:34">
      <c r="AH869" s="518"/>
    </row>
    <row r="870" spans="34:34">
      <c r="AH870" s="518"/>
    </row>
    <row r="871" spans="34:34">
      <c r="AH871" s="518"/>
    </row>
    <row r="872" spans="34:34">
      <c r="AH872" s="518"/>
    </row>
    <row r="873" spans="34:34">
      <c r="AH873" s="518"/>
    </row>
    <row r="874" spans="34:34">
      <c r="AH874" s="518"/>
    </row>
    <row r="875" spans="34:34">
      <c r="AH875" s="518"/>
    </row>
    <row r="876" spans="34:34">
      <c r="AH876" s="518"/>
    </row>
    <row r="877" spans="34:34">
      <c r="AH877" s="518"/>
    </row>
    <row r="878" spans="34:34">
      <c r="AH878" s="518"/>
    </row>
    <row r="879" spans="34:34">
      <c r="AH879" s="518"/>
    </row>
    <row r="880" spans="34:34">
      <c r="AH880" s="518"/>
    </row>
    <row r="881" spans="34:34">
      <c r="AH881" s="518"/>
    </row>
    <row r="882" spans="34:34">
      <c r="AH882" s="518"/>
    </row>
    <row r="883" spans="34:34">
      <c r="AH883" s="518"/>
    </row>
    <row r="884" spans="34:34">
      <c r="AH884" s="518"/>
    </row>
    <row r="885" spans="34:34">
      <c r="AH885" s="518"/>
    </row>
    <row r="886" spans="34:34">
      <c r="AH886" s="518"/>
    </row>
    <row r="887" spans="34:34">
      <c r="AH887" s="518"/>
    </row>
    <row r="888" spans="34:34">
      <c r="AH888" s="518"/>
    </row>
    <row r="889" spans="34:34">
      <c r="AH889" s="518"/>
    </row>
    <row r="890" spans="34:34">
      <c r="AH890" s="518"/>
    </row>
    <row r="891" spans="34:34">
      <c r="AH891" s="518"/>
    </row>
    <row r="892" spans="34:34">
      <c r="AH892" s="518"/>
    </row>
    <row r="893" spans="34:34">
      <c r="AH893" s="518"/>
    </row>
    <row r="894" spans="34:34">
      <c r="AH894" s="518"/>
    </row>
    <row r="895" spans="34:34">
      <c r="AH895" s="518"/>
    </row>
    <row r="896" spans="34:34">
      <c r="AH896" s="518"/>
    </row>
    <row r="897" spans="34:34">
      <c r="AH897" s="518"/>
    </row>
    <row r="898" spans="34:34">
      <c r="AH898" s="518"/>
    </row>
    <row r="899" spans="34:34">
      <c r="AH899" s="518"/>
    </row>
    <row r="900" spans="34:34">
      <c r="AH900" s="518"/>
    </row>
    <row r="901" spans="34:34">
      <c r="AH901" s="518"/>
    </row>
    <row r="902" spans="34:34">
      <c r="AH902" s="518"/>
    </row>
    <row r="903" spans="34:34">
      <c r="AH903" s="518"/>
    </row>
    <row r="904" spans="34:34">
      <c r="AH904" s="518"/>
    </row>
    <row r="905" spans="34:34">
      <c r="AH905" s="518"/>
    </row>
    <row r="906" spans="34:34">
      <c r="AH906" s="518"/>
    </row>
    <row r="907" spans="34:34">
      <c r="AH907" s="518"/>
    </row>
    <row r="908" spans="34:34">
      <c r="AH908" s="518"/>
    </row>
    <row r="909" spans="34:34">
      <c r="AH909" s="518"/>
    </row>
    <row r="910" spans="34:34">
      <c r="AH910" s="518"/>
    </row>
    <row r="911" spans="34:34">
      <c r="AH911" s="518"/>
    </row>
    <row r="912" spans="34:34">
      <c r="AH912" s="518"/>
    </row>
    <row r="913" spans="34:34">
      <c r="AH913" s="518"/>
    </row>
    <row r="914" spans="34:34">
      <c r="AH914" s="518"/>
    </row>
    <row r="915" spans="34:34">
      <c r="AH915" s="518"/>
    </row>
    <row r="916" spans="34:34">
      <c r="AH916" s="518"/>
    </row>
    <row r="917" spans="34:34">
      <c r="AH917" s="518"/>
    </row>
    <row r="918" spans="34:34">
      <c r="AH918" s="518"/>
    </row>
    <row r="919" spans="34:34">
      <c r="AH919" s="518"/>
    </row>
    <row r="920" spans="34:34">
      <c r="AH920" s="518"/>
    </row>
    <row r="921" spans="34:34">
      <c r="AH921" s="518"/>
    </row>
    <row r="922" spans="34:34">
      <c r="AH922" s="518"/>
    </row>
    <row r="923" spans="34:34">
      <c r="AH923" s="518"/>
    </row>
    <row r="924" spans="34:34">
      <c r="AH924" s="518"/>
    </row>
    <row r="925" spans="34:34">
      <c r="AH925" s="518"/>
    </row>
    <row r="926" spans="34:34">
      <c r="AH926" s="518"/>
    </row>
    <row r="927" spans="34:34">
      <c r="AH927" s="518"/>
    </row>
    <row r="928" spans="34:34">
      <c r="AH928" s="518"/>
    </row>
    <row r="929" spans="34:34">
      <c r="AH929" s="518"/>
    </row>
    <row r="930" spans="34:34">
      <c r="AH930" s="518"/>
    </row>
    <row r="931" spans="34:34">
      <c r="AH931" s="518"/>
    </row>
    <row r="932" spans="34:34">
      <c r="AH932" s="518"/>
    </row>
    <row r="933" spans="34:34">
      <c r="AH933" s="518"/>
    </row>
    <row r="934" spans="34:34">
      <c r="AH934" s="518"/>
    </row>
    <row r="935" spans="34:34">
      <c r="AH935" s="518"/>
    </row>
    <row r="936" spans="34:34">
      <c r="AH936" s="518"/>
    </row>
    <row r="937" spans="34:34">
      <c r="AH937" s="518"/>
    </row>
    <row r="938" spans="34:34">
      <c r="AH938" s="518"/>
    </row>
    <row r="939" spans="34:34">
      <c r="AH939" s="518"/>
    </row>
    <row r="940" spans="34:34">
      <c r="AH940" s="518"/>
    </row>
    <row r="941" spans="34:34">
      <c r="AH941" s="518"/>
    </row>
    <row r="942" spans="34:34">
      <c r="AH942" s="518"/>
    </row>
    <row r="943" spans="34:34">
      <c r="AH943" s="518"/>
    </row>
    <row r="944" spans="34:34">
      <c r="AH944" s="518"/>
    </row>
    <row r="945" spans="34:34">
      <c r="AH945" s="518"/>
    </row>
    <row r="946" spans="34:34">
      <c r="AH946" s="518"/>
    </row>
    <row r="947" spans="34:34">
      <c r="AH947" s="518"/>
    </row>
    <row r="948" spans="34:34">
      <c r="AH948" s="518"/>
    </row>
    <row r="949" spans="34:34">
      <c r="AH949" s="518"/>
    </row>
    <row r="950" spans="34:34">
      <c r="AH950" s="518"/>
    </row>
    <row r="951" spans="34:34">
      <c r="AH951" s="518"/>
    </row>
    <row r="952" spans="34:34">
      <c r="AH952" s="518"/>
    </row>
    <row r="953" spans="34:34">
      <c r="AH953" s="518"/>
    </row>
    <row r="954" spans="34:34">
      <c r="AH954" s="518"/>
    </row>
    <row r="955" spans="34:34">
      <c r="AH955" s="518"/>
    </row>
    <row r="956" spans="34:34">
      <c r="AH956" s="518"/>
    </row>
    <row r="957" spans="34:34">
      <c r="AH957" s="518"/>
    </row>
    <row r="958" spans="34:34">
      <c r="AH958" s="518"/>
    </row>
    <row r="959" spans="34:34">
      <c r="AH959" s="518"/>
    </row>
    <row r="960" spans="34:34">
      <c r="AH960" s="518"/>
    </row>
    <row r="961" spans="34:34">
      <c r="AH961" s="518"/>
    </row>
    <row r="962" spans="34:34">
      <c r="AH962" s="518"/>
    </row>
    <row r="963" spans="34:34">
      <c r="AH963" s="518"/>
    </row>
    <row r="964" spans="34:34">
      <c r="AH964" s="518"/>
    </row>
    <row r="965" spans="34:34">
      <c r="AH965" s="518"/>
    </row>
    <row r="966" spans="34:34">
      <c r="AH966" s="518"/>
    </row>
    <row r="967" spans="34:34">
      <c r="AH967" s="518"/>
    </row>
    <row r="968" spans="34:34">
      <c r="AH968" s="518"/>
    </row>
    <row r="969" spans="34:34">
      <c r="AH969" s="518"/>
    </row>
    <row r="970" spans="34:34">
      <c r="AH970" s="518"/>
    </row>
    <row r="971" spans="34:34">
      <c r="AH971" s="518"/>
    </row>
    <row r="972" spans="34:34">
      <c r="AH972" s="518"/>
    </row>
    <row r="973" spans="34:34">
      <c r="AH973" s="518"/>
    </row>
    <row r="974" spans="34:34">
      <c r="AH974" s="518"/>
    </row>
    <row r="975" spans="34:34">
      <c r="AH975" s="518"/>
    </row>
    <row r="976" spans="34:34">
      <c r="AH976" s="518"/>
    </row>
    <row r="977" spans="34:34">
      <c r="AH977" s="518"/>
    </row>
    <row r="978" spans="34:34">
      <c r="AH978" s="518"/>
    </row>
    <row r="979" spans="34:34">
      <c r="AH979" s="518"/>
    </row>
    <row r="980" spans="34:34">
      <c r="AH980" s="518"/>
    </row>
    <row r="981" spans="34:34">
      <c r="AH981" s="518"/>
    </row>
    <row r="982" spans="34:34">
      <c r="AH982" s="518"/>
    </row>
    <row r="983" spans="34:34">
      <c r="AH983" s="518"/>
    </row>
    <row r="984" spans="34:34">
      <c r="AH984" s="518"/>
    </row>
    <row r="985" spans="34:34">
      <c r="AH985" s="518"/>
    </row>
    <row r="986" spans="34:34">
      <c r="AH986" s="518"/>
    </row>
    <row r="987" spans="34:34">
      <c r="AH987" s="518"/>
    </row>
    <row r="988" spans="34:34">
      <c r="AH988" s="518"/>
    </row>
    <row r="989" spans="34:34">
      <c r="AH989" s="518"/>
    </row>
    <row r="990" spans="34:34">
      <c r="AH990" s="518"/>
    </row>
    <row r="991" spans="34:34">
      <c r="AH991" s="518"/>
    </row>
    <row r="992" spans="34:34">
      <c r="AH992" s="518"/>
    </row>
    <row r="993" spans="34:34">
      <c r="AH993" s="518"/>
    </row>
    <row r="994" spans="34:34">
      <c r="AH994" s="518"/>
    </row>
    <row r="995" spans="34:34">
      <c r="AH995" s="518"/>
    </row>
    <row r="996" spans="34:34">
      <c r="AH996" s="518"/>
    </row>
    <row r="997" spans="34:34">
      <c r="AH997" s="518"/>
    </row>
    <row r="998" spans="34:34">
      <c r="AH998" s="518"/>
    </row>
    <row r="999" spans="34:34">
      <c r="AH999" s="518"/>
    </row>
    <row r="1000" spans="34:34">
      <c r="AH1000" s="518"/>
    </row>
    <row r="1001" spans="34:34">
      <c r="AH1001" s="518"/>
    </row>
    <row r="1002" spans="34:34">
      <c r="AH1002" s="518"/>
    </row>
    <row r="1003" spans="34:34">
      <c r="AH1003" s="518"/>
    </row>
    <row r="1004" spans="34:34">
      <c r="AH1004" s="518"/>
    </row>
    <row r="1005" spans="34:34">
      <c r="AH1005" s="518"/>
    </row>
    <row r="1006" spans="34:34">
      <c r="AH1006" s="518"/>
    </row>
    <row r="1007" spans="34:34">
      <c r="AH1007" s="518"/>
    </row>
    <row r="1008" spans="34:34">
      <c r="AH1008" s="518"/>
    </row>
    <row r="1009" spans="34:34">
      <c r="AH1009" s="518"/>
    </row>
    <row r="1010" spans="34:34">
      <c r="AH1010" s="518"/>
    </row>
    <row r="1011" spans="34:34">
      <c r="AH1011" s="518"/>
    </row>
    <row r="1012" spans="34:34">
      <c r="AH1012" s="518"/>
    </row>
    <row r="1013" spans="34:34">
      <c r="AH1013" s="518"/>
    </row>
    <row r="1014" spans="34:34">
      <c r="AH1014" s="518"/>
    </row>
    <row r="1015" spans="34:34">
      <c r="AH1015" s="518"/>
    </row>
    <row r="1016" spans="34:34">
      <c r="AH1016" s="518"/>
    </row>
    <row r="1017" spans="34:34">
      <c r="AH1017" s="518"/>
    </row>
    <row r="1018" spans="34:34">
      <c r="AH1018" s="518"/>
    </row>
    <row r="1019" spans="34:34">
      <c r="AH1019" s="518"/>
    </row>
    <row r="1020" spans="34:34">
      <c r="AH1020" s="518"/>
    </row>
    <row r="1021" spans="34:34">
      <c r="AH1021" s="518"/>
    </row>
    <row r="1022" spans="34:34">
      <c r="AH1022" s="518"/>
    </row>
    <row r="1023" spans="34:34">
      <c r="AH1023" s="518"/>
    </row>
    <row r="1024" spans="34:34">
      <c r="AH1024" s="518"/>
    </row>
    <row r="1025" spans="34:34">
      <c r="AH1025" s="518"/>
    </row>
    <row r="1026" spans="34:34">
      <c r="AH1026" s="518"/>
    </row>
    <row r="1027" spans="34:34">
      <c r="AH1027" s="518"/>
    </row>
    <row r="1028" spans="34:34">
      <c r="AH1028" s="518"/>
    </row>
    <row r="1029" spans="34:34">
      <c r="AH1029" s="518"/>
    </row>
    <row r="1030" spans="34:34">
      <c r="AH1030" s="518"/>
    </row>
    <row r="1031" spans="34:34">
      <c r="AH1031" s="518"/>
    </row>
    <row r="1032" spans="34:34">
      <c r="AH1032" s="518"/>
    </row>
    <row r="1033" spans="34:34">
      <c r="AH1033" s="518"/>
    </row>
    <row r="1034" spans="34:34">
      <c r="AH1034" s="518"/>
    </row>
    <row r="1035" spans="34:34">
      <c r="AH1035" s="518"/>
    </row>
    <row r="1036" spans="34:34">
      <c r="AH1036" s="518"/>
    </row>
    <row r="1037" spans="34:34">
      <c r="AH1037" s="518"/>
    </row>
    <row r="1038" spans="34:34">
      <c r="AH1038" s="518"/>
    </row>
    <row r="1039" spans="34:34">
      <c r="AH1039" s="518"/>
    </row>
    <row r="1040" spans="34:34">
      <c r="AH1040" s="518"/>
    </row>
    <row r="1041" spans="34:34">
      <c r="AH1041" s="518"/>
    </row>
    <row r="1042" spans="34:34">
      <c r="AH1042" s="518"/>
    </row>
    <row r="1043" spans="34:34">
      <c r="AH1043" s="518"/>
    </row>
    <row r="1044" spans="34:34">
      <c r="AH1044" s="518"/>
    </row>
    <row r="1045" spans="34:34">
      <c r="AH1045" s="518"/>
    </row>
    <row r="1046" spans="34:34">
      <c r="AH1046" s="518"/>
    </row>
    <row r="1047" spans="34:34">
      <c r="AH1047" s="518"/>
    </row>
    <row r="1048" spans="34:34">
      <c r="AH1048" s="518"/>
    </row>
    <row r="1049" spans="34:34">
      <c r="AH1049" s="518"/>
    </row>
    <row r="1050" spans="34:34">
      <c r="AH1050" s="518"/>
    </row>
    <row r="1051" spans="34:34">
      <c r="AH1051" s="518"/>
    </row>
    <row r="1052" spans="34:34">
      <c r="AH1052" s="518"/>
    </row>
    <row r="1053" spans="34:34">
      <c r="AH1053" s="518"/>
    </row>
    <row r="1054" spans="34:34">
      <c r="AH1054" s="518"/>
    </row>
    <row r="1055" spans="34:34">
      <c r="AH1055" s="518"/>
    </row>
    <row r="1056" spans="34:34">
      <c r="AH1056" s="518"/>
    </row>
    <row r="1057" spans="34:34">
      <c r="AH1057" s="518"/>
    </row>
    <row r="1058" spans="34:34">
      <c r="AH1058" s="518"/>
    </row>
    <row r="1059" spans="34:34">
      <c r="AH1059" s="518"/>
    </row>
    <row r="1060" spans="34:34">
      <c r="AH1060" s="518"/>
    </row>
    <row r="1061" spans="34:34">
      <c r="AH1061" s="518"/>
    </row>
    <row r="1062" spans="34:34">
      <c r="AH1062" s="518"/>
    </row>
    <row r="1063" spans="34:34">
      <c r="AH1063" s="518"/>
    </row>
    <row r="1064" spans="34:34">
      <c r="AH1064" s="518"/>
    </row>
    <row r="1065" spans="34:34">
      <c r="AH1065" s="518"/>
    </row>
    <row r="1066" spans="34:34">
      <c r="AH1066" s="518"/>
    </row>
    <row r="1067" spans="34:34">
      <c r="AH1067" s="518"/>
    </row>
    <row r="1068" spans="34:34">
      <c r="AH1068" s="518"/>
    </row>
    <row r="1069" spans="34:34">
      <c r="AH1069" s="518"/>
    </row>
    <row r="1070" spans="34:34">
      <c r="AH1070" s="518"/>
    </row>
    <row r="1071" spans="34:34">
      <c r="AH1071" s="518"/>
    </row>
    <row r="1072" spans="34:34">
      <c r="AH1072" s="518"/>
    </row>
    <row r="1073" spans="34:34">
      <c r="AH1073" s="518"/>
    </row>
    <row r="1074" spans="34:34">
      <c r="AH1074" s="518"/>
    </row>
    <row r="1075" spans="34:34">
      <c r="AH1075" s="518"/>
    </row>
    <row r="1076" spans="34:34">
      <c r="AH1076" s="518"/>
    </row>
    <row r="1077" spans="34:34">
      <c r="AH1077" s="518"/>
    </row>
    <row r="1078" spans="34:34">
      <c r="AH1078" s="518"/>
    </row>
    <row r="1079" spans="34:34">
      <c r="AH1079" s="518"/>
    </row>
    <row r="1080" spans="34:34">
      <c r="AH1080" s="518"/>
    </row>
    <row r="1081" spans="34:34">
      <c r="AH1081" s="518"/>
    </row>
    <row r="1082" spans="34:34">
      <c r="AH1082" s="518"/>
    </row>
    <row r="1083" spans="34:34">
      <c r="AH1083" s="518"/>
    </row>
    <row r="1084" spans="34:34">
      <c r="AH1084" s="518"/>
    </row>
    <row r="1085" spans="34:34">
      <c r="AH1085" s="518"/>
    </row>
    <row r="1086" spans="34:34">
      <c r="AH1086" s="518"/>
    </row>
    <row r="1087" spans="34:34">
      <c r="AH1087" s="518"/>
    </row>
    <row r="1088" spans="34:34">
      <c r="AH1088" s="518"/>
    </row>
    <row r="1089" spans="34:34">
      <c r="AH1089" s="518"/>
    </row>
    <row r="1090" spans="34:34">
      <c r="AH1090" s="518"/>
    </row>
    <row r="1091" spans="34:34">
      <c r="AH1091" s="518"/>
    </row>
    <row r="1092" spans="34:34">
      <c r="AH1092" s="518"/>
    </row>
    <row r="1093" spans="34:34">
      <c r="AH1093" s="518"/>
    </row>
    <row r="1094" spans="34:34">
      <c r="AH1094" s="518"/>
    </row>
    <row r="1095" spans="34:34">
      <c r="AH1095" s="518"/>
    </row>
    <row r="1096" spans="34:34">
      <c r="AH1096" s="518"/>
    </row>
    <row r="1097" spans="34:34">
      <c r="AH1097" s="518"/>
    </row>
    <row r="1098" spans="34:34">
      <c r="AH1098" s="518"/>
    </row>
    <row r="1099" spans="34:34">
      <c r="AH1099" s="518"/>
    </row>
    <row r="1100" spans="34:34">
      <c r="AH1100" s="518"/>
    </row>
    <row r="1101" spans="34:34">
      <c r="AH1101" s="518"/>
    </row>
    <row r="1102" spans="34:34">
      <c r="AH1102" s="518"/>
    </row>
    <row r="1103" spans="34:34">
      <c r="AH1103" s="518"/>
    </row>
    <row r="1104" spans="34:34">
      <c r="AH1104" s="518"/>
    </row>
    <row r="1105" spans="34:34">
      <c r="AH1105" s="518"/>
    </row>
    <row r="1106" spans="34:34">
      <c r="AH1106" s="518"/>
    </row>
    <row r="1107" spans="34:34">
      <c r="AH1107" s="518"/>
    </row>
    <row r="1108" spans="34:34">
      <c r="AH1108" s="518"/>
    </row>
    <row r="1109" spans="34:34">
      <c r="AH1109" s="518"/>
    </row>
    <row r="1110" spans="34:34">
      <c r="AH1110" s="518"/>
    </row>
    <row r="1111" spans="34:34">
      <c r="AH1111" s="518"/>
    </row>
    <row r="1112" spans="34:34">
      <c r="AH1112" s="518"/>
    </row>
    <row r="1113" spans="34:34">
      <c r="AH1113" s="518"/>
    </row>
    <row r="1114" spans="34:34">
      <c r="AH1114" s="518"/>
    </row>
    <row r="1115" spans="34:34">
      <c r="AH1115" s="518"/>
    </row>
    <row r="1116" spans="34:34">
      <c r="AH1116" s="518"/>
    </row>
    <row r="1117" spans="34:34">
      <c r="AH1117" s="518"/>
    </row>
    <row r="1118" spans="34:34">
      <c r="AH1118" s="518"/>
    </row>
    <row r="1119" spans="34:34">
      <c r="AH1119" s="518"/>
    </row>
    <row r="1120" spans="34:34">
      <c r="AH1120" s="518"/>
    </row>
    <row r="1121" spans="34:34">
      <c r="AH1121" s="518"/>
    </row>
    <row r="1122" spans="34:34">
      <c r="AH1122" s="518"/>
    </row>
    <row r="1123" spans="34:34">
      <c r="AH1123" s="518"/>
    </row>
    <row r="1124" spans="34:34">
      <c r="AH1124" s="518"/>
    </row>
    <row r="1125" spans="34:34">
      <c r="AH1125" s="518"/>
    </row>
    <row r="1126" spans="34:34">
      <c r="AH1126" s="518"/>
    </row>
    <row r="1127" spans="34:34">
      <c r="AH1127" s="518"/>
    </row>
    <row r="1128" spans="34:34">
      <c r="AH1128" s="518"/>
    </row>
    <row r="1129" spans="34:34">
      <c r="AH1129" s="518"/>
    </row>
    <row r="1130" spans="34:34">
      <c r="AH1130" s="518"/>
    </row>
    <row r="1131" spans="34:34">
      <c r="AH1131" s="518"/>
    </row>
    <row r="1132" spans="34:34">
      <c r="AH1132" s="518"/>
    </row>
    <row r="1133" spans="34:34">
      <c r="AH1133" s="518"/>
    </row>
    <row r="1134" spans="34:34">
      <c r="AH1134" s="518"/>
    </row>
    <row r="1135" spans="34:34">
      <c r="AH1135" s="518"/>
    </row>
    <row r="1136" spans="34:34">
      <c r="AH1136" s="518"/>
    </row>
    <row r="1137" spans="34:34">
      <c r="AH1137" s="518"/>
    </row>
    <row r="1138" spans="34:34">
      <c r="AH1138" s="518"/>
    </row>
    <row r="1139" spans="34:34">
      <c r="AH1139" s="518"/>
    </row>
    <row r="1140" spans="34:34">
      <c r="AH1140" s="518"/>
    </row>
    <row r="1141" spans="34:34">
      <c r="AH1141" s="518"/>
    </row>
    <row r="1142" spans="34:34">
      <c r="AH1142" s="518"/>
    </row>
    <row r="1143" spans="34:34">
      <c r="AH1143" s="518"/>
    </row>
    <row r="1144" spans="34:34">
      <c r="AH1144" s="518"/>
    </row>
    <row r="1145" spans="34:34">
      <c r="AH1145" s="518"/>
    </row>
    <row r="1146" spans="34:34">
      <c r="AH1146" s="518"/>
    </row>
    <row r="1147" spans="34:34">
      <c r="AH1147" s="518"/>
    </row>
    <row r="1148" spans="34:34">
      <c r="AH1148" s="518"/>
    </row>
    <row r="1149" spans="34:34">
      <c r="AH1149" s="518"/>
    </row>
    <row r="1150" spans="34:34">
      <c r="AH1150" s="518"/>
    </row>
    <row r="1151" spans="34:34">
      <c r="AH1151" s="518"/>
    </row>
    <row r="1152" spans="34:34">
      <c r="AH1152" s="518"/>
    </row>
    <row r="1153" spans="34:34">
      <c r="AH1153" s="518"/>
    </row>
    <row r="1154" spans="34:34">
      <c r="AH1154" s="518"/>
    </row>
    <row r="1155" spans="34:34">
      <c r="AH1155" s="518"/>
    </row>
    <row r="1156" spans="34:34">
      <c r="AH1156" s="518"/>
    </row>
    <row r="1157" spans="34:34">
      <c r="AH1157" s="518"/>
    </row>
    <row r="1158" spans="34:34">
      <c r="AH1158" s="518"/>
    </row>
    <row r="1159" spans="34:34">
      <c r="AH1159" s="518"/>
    </row>
    <row r="1160" spans="34:34">
      <c r="AH1160" s="518"/>
    </row>
    <row r="1161" spans="34:34">
      <c r="AH1161" s="518"/>
    </row>
    <row r="1162" spans="34:34">
      <c r="AH1162" s="518"/>
    </row>
    <row r="1163" spans="34:34">
      <c r="AH1163" s="518"/>
    </row>
    <row r="1164" spans="34:34">
      <c r="AH1164" s="518"/>
    </row>
    <row r="1165" spans="34:34">
      <c r="AH1165" s="518"/>
    </row>
    <row r="1166" spans="34:34">
      <c r="AH1166" s="518"/>
    </row>
    <row r="1167" spans="34:34">
      <c r="AH1167" s="518"/>
    </row>
    <row r="1168" spans="34:34">
      <c r="AH1168" s="518"/>
    </row>
    <row r="1169" spans="34:34">
      <c r="AH1169" s="518"/>
    </row>
    <row r="1170" spans="34:34">
      <c r="AH1170" s="518"/>
    </row>
    <row r="1171" spans="34:34">
      <c r="AH1171" s="518"/>
    </row>
    <row r="1172" spans="34:34">
      <c r="AH1172" s="518"/>
    </row>
    <row r="1173" spans="34:34">
      <c r="AH1173" s="518"/>
    </row>
    <row r="1174" spans="34:34">
      <c r="AH1174" s="518"/>
    </row>
    <row r="1175" spans="34:34">
      <c r="AH1175" s="518"/>
    </row>
    <row r="1176" spans="34:34">
      <c r="AH1176" s="518"/>
    </row>
    <row r="1177" spans="34:34">
      <c r="AH1177" s="518"/>
    </row>
    <row r="1178" spans="34:34">
      <c r="AH1178" s="518"/>
    </row>
    <row r="1179" spans="34:34">
      <c r="AH1179" s="518"/>
    </row>
    <row r="1180" spans="34:34">
      <c r="AH1180" s="518"/>
    </row>
    <row r="1181" spans="34:34">
      <c r="AH1181" s="518"/>
    </row>
    <row r="1182" spans="34:34">
      <c r="AH1182" s="518"/>
    </row>
    <row r="1183" spans="34:34">
      <c r="AH1183" s="518"/>
    </row>
    <row r="1184" spans="34:34">
      <c r="AH1184" s="518"/>
    </row>
    <row r="1185" spans="34:34">
      <c r="AH1185" s="518"/>
    </row>
    <row r="1186" spans="34:34">
      <c r="AH1186" s="518"/>
    </row>
    <row r="1187" spans="34:34">
      <c r="AH1187" s="518"/>
    </row>
    <row r="1188" spans="34:34">
      <c r="AH1188" s="518"/>
    </row>
    <row r="1189" spans="34:34">
      <c r="AH1189" s="518"/>
    </row>
    <row r="1190" spans="34:34">
      <c r="AH1190" s="518"/>
    </row>
    <row r="1191" spans="34:34">
      <c r="AH1191" s="518"/>
    </row>
    <row r="1192" spans="34:34">
      <c r="AH1192" s="518"/>
    </row>
    <row r="1193" spans="34:34">
      <c r="AH1193" s="518"/>
    </row>
    <row r="1194" spans="34:34">
      <c r="AH1194" s="518"/>
    </row>
    <row r="1195" spans="34:34">
      <c r="AH1195" s="518"/>
    </row>
    <row r="1196" spans="34:34">
      <c r="AH1196" s="518"/>
    </row>
    <row r="1197" spans="34:34">
      <c r="AH1197" s="518"/>
    </row>
    <row r="1198" spans="34:34">
      <c r="AH1198" s="518"/>
    </row>
    <row r="1199" spans="34:34">
      <c r="AH1199" s="518"/>
    </row>
    <row r="1200" spans="34:34">
      <c r="AH1200" s="518"/>
    </row>
    <row r="1201" spans="34:34">
      <c r="AH1201" s="518"/>
    </row>
    <row r="1202" spans="34:34">
      <c r="AH1202" s="518"/>
    </row>
    <row r="1203" spans="34:34">
      <c r="AH1203" s="518"/>
    </row>
    <row r="1204" spans="34:34">
      <c r="AH1204" s="518"/>
    </row>
    <row r="1205" spans="34:34">
      <c r="AH1205" s="518"/>
    </row>
    <row r="1206" spans="34:34">
      <c r="AH1206" s="518"/>
    </row>
    <row r="1207" spans="34:34">
      <c r="AH1207" s="518"/>
    </row>
    <row r="1208" spans="34:34">
      <c r="AH1208" s="518"/>
    </row>
    <row r="1209" spans="34:34">
      <c r="AH1209" s="518"/>
    </row>
    <row r="1210" spans="34:34">
      <c r="AH1210" s="518"/>
    </row>
    <row r="1211" spans="34:34">
      <c r="AH1211" s="518"/>
    </row>
    <row r="1212" spans="34:34">
      <c r="AH1212" s="518"/>
    </row>
    <row r="1213" spans="34:34">
      <c r="AH1213" s="518"/>
    </row>
    <row r="1214" spans="34:34">
      <c r="AH1214" s="518"/>
    </row>
    <row r="1215" spans="34:34">
      <c r="AH1215" s="518"/>
    </row>
    <row r="1216" spans="34:34">
      <c r="AH1216" s="518"/>
    </row>
    <row r="1217" spans="34:34">
      <c r="AH1217" s="518"/>
    </row>
    <row r="1218" spans="34:34">
      <c r="AH1218" s="518"/>
    </row>
    <row r="1219" spans="34:34">
      <c r="AH1219" s="518"/>
    </row>
    <row r="1220" spans="34:34">
      <c r="AH1220" s="518"/>
    </row>
    <row r="1221" spans="34:34">
      <c r="AH1221" s="518"/>
    </row>
    <row r="1222" spans="34:34">
      <c r="AH1222" s="518"/>
    </row>
    <row r="1223" spans="34:34">
      <c r="AH1223" s="518"/>
    </row>
    <row r="1224" spans="34:34">
      <c r="AH1224" s="518"/>
    </row>
    <row r="1225" spans="34:34">
      <c r="AH1225" s="518"/>
    </row>
    <row r="1226" spans="34:34">
      <c r="AH1226" s="518"/>
    </row>
    <row r="1227" spans="34:34">
      <c r="AH1227" s="518"/>
    </row>
    <row r="1228" spans="34:34">
      <c r="AH1228" s="518"/>
    </row>
    <row r="1229" spans="34:34">
      <c r="AH1229" s="518"/>
    </row>
    <row r="1230" spans="34:34">
      <c r="AH1230" s="518"/>
    </row>
    <row r="1231" spans="34:34">
      <c r="AH1231" s="518"/>
    </row>
    <row r="1232" spans="34:34">
      <c r="AH1232" s="518"/>
    </row>
    <row r="1233" spans="34:34">
      <c r="AH1233" s="518"/>
    </row>
    <row r="1234" spans="34:34">
      <c r="AH1234" s="518"/>
    </row>
    <row r="1235" spans="34:34">
      <c r="AH1235" s="518"/>
    </row>
    <row r="1236" spans="34:34">
      <c r="AH1236" s="518"/>
    </row>
    <row r="1237" spans="34:34">
      <c r="AH1237" s="518"/>
    </row>
    <row r="1238" spans="34:34">
      <c r="AH1238" s="518"/>
    </row>
    <row r="1239" spans="34:34">
      <c r="AH1239" s="518"/>
    </row>
    <row r="1240" spans="34:34">
      <c r="AH1240" s="518"/>
    </row>
    <row r="1241" spans="34:34">
      <c r="AH1241" s="518"/>
    </row>
    <row r="1242" spans="34:34">
      <c r="AH1242" s="518"/>
    </row>
    <row r="1243" spans="34:34">
      <c r="AH1243" s="518"/>
    </row>
    <row r="1244" spans="34:34">
      <c r="AH1244" s="518"/>
    </row>
    <row r="1245" spans="34:34">
      <c r="AH1245" s="518"/>
    </row>
    <row r="1246" spans="34:34">
      <c r="AH1246" s="518"/>
    </row>
    <row r="1247" spans="34:34">
      <c r="AH1247" s="518"/>
    </row>
    <row r="1248" spans="34:34">
      <c r="AH1248" s="518"/>
    </row>
    <row r="1249" spans="34:34">
      <c r="AH1249" s="518"/>
    </row>
    <row r="1250" spans="34:34">
      <c r="AH1250" s="518"/>
    </row>
    <row r="1251" spans="34:34">
      <c r="AH1251" s="518"/>
    </row>
    <row r="1252" spans="34:34">
      <c r="AH1252" s="518"/>
    </row>
    <row r="1253" spans="34:34">
      <c r="AH1253" s="518"/>
    </row>
    <row r="1254" spans="34:34">
      <c r="AH1254" s="518"/>
    </row>
    <row r="1255" spans="34:34">
      <c r="AH1255" s="518"/>
    </row>
    <row r="1256" spans="34:34">
      <c r="AH1256" s="518"/>
    </row>
    <row r="1257" spans="34:34">
      <c r="AH1257" s="518"/>
    </row>
    <row r="1258" spans="34:34">
      <c r="AH1258" s="518"/>
    </row>
    <row r="1259" spans="34:34">
      <c r="AH1259" s="518"/>
    </row>
    <row r="1260" spans="34:34">
      <c r="AH1260" s="518"/>
    </row>
    <row r="1261" spans="34:34">
      <c r="AH1261" s="518"/>
    </row>
    <row r="1262" spans="34:34">
      <c r="AH1262" s="518"/>
    </row>
    <row r="1263" spans="34:34">
      <c r="AH1263" s="518"/>
    </row>
    <row r="1264" spans="34:34">
      <c r="AH1264" s="518"/>
    </row>
    <row r="1265" spans="34:34">
      <c r="AH1265" s="518"/>
    </row>
    <row r="1266" spans="34:34">
      <c r="AH1266" s="518"/>
    </row>
    <row r="1267" spans="34:34">
      <c r="AH1267" s="518"/>
    </row>
    <row r="1268" spans="34:34">
      <c r="AH1268" s="518"/>
    </row>
    <row r="1269" spans="34:34">
      <c r="AH1269" s="518"/>
    </row>
    <row r="1270" spans="34:34">
      <c r="AH1270" s="518"/>
    </row>
    <row r="1271" spans="34:34">
      <c r="AH1271" s="518"/>
    </row>
    <row r="1272" spans="34:34">
      <c r="AH1272" s="518"/>
    </row>
    <row r="1273" spans="34:34">
      <c r="AH1273" s="518"/>
    </row>
    <row r="1274" spans="34:34">
      <c r="AH1274" s="518"/>
    </row>
    <row r="1275" spans="34:34">
      <c r="AH1275" s="518"/>
    </row>
    <row r="1276" spans="34:34">
      <c r="AH1276" s="518"/>
    </row>
    <row r="1277" spans="34:34">
      <c r="AH1277" s="518"/>
    </row>
    <row r="1278" spans="34:34">
      <c r="AH1278" s="518"/>
    </row>
    <row r="1279" spans="34:34">
      <c r="AH1279" s="518"/>
    </row>
    <row r="1280" spans="34:34">
      <c r="AH1280" s="518"/>
    </row>
    <row r="1281" spans="34:34">
      <c r="AH1281" s="518"/>
    </row>
    <row r="1282" spans="34:34">
      <c r="AH1282" s="518"/>
    </row>
    <row r="1283" spans="34:34">
      <c r="AH1283" s="518"/>
    </row>
    <row r="1284" spans="34:34">
      <c r="AH1284" s="518"/>
    </row>
    <row r="1285" spans="34:34">
      <c r="AH1285" s="518"/>
    </row>
    <row r="1286" spans="34:34">
      <c r="AH1286" s="518"/>
    </row>
    <row r="1287" spans="34:34">
      <c r="AH1287" s="518"/>
    </row>
    <row r="1288" spans="34:34">
      <c r="AH1288" s="518"/>
    </row>
    <row r="1289" spans="34:34">
      <c r="AH1289" s="518"/>
    </row>
    <row r="1290" spans="34:34">
      <c r="AH1290" s="518"/>
    </row>
    <row r="1291" spans="34:34">
      <c r="AH1291" s="518"/>
    </row>
    <row r="1292" spans="34:34">
      <c r="AH1292" s="518"/>
    </row>
    <row r="1293" spans="34:34">
      <c r="AH1293" s="518"/>
    </row>
    <row r="1294" spans="34:34">
      <c r="AH1294" s="518"/>
    </row>
    <row r="1295" spans="34:34">
      <c r="AH1295" s="518"/>
    </row>
    <row r="1296" spans="34:34">
      <c r="AH1296" s="518"/>
    </row>
    <row r="1297" spans="34:34">
      <c r="AH1297" s="518"/>
    </row>
    <row r="1298" spans="34:34">
      <c r="AH1298" s="518"/>
    </row>
    <row r="1299" spans="34:34">
      <c r="AH1299" s="518"/>
    </row>
    <row r="1300" spans="34:34">
      <c r="AH1300" s="518"/>
    </row>
    <row r="1301" spans="34:34">
      <c r="AH1301" s="518"/>
    </row>
    <row r="1302" spans="34:34">
      <c r="AH1302" s="518"/>
    </row>
    <row r="1303" spans="34:34">
      <c r="AH1303" s="518"/>
    </row>
    <row r="1304" spans="34:34">
      <c r="AH1304" s="518"/>
    </row>
    <row r="1305" spans="34:34">
      <c r="AH1305" s="518"/>
    </row>
    <row r="1306" spans="34:34">
      <c r="AH1306" s="518"/>
    </row>
    <row r="1307" spans="34:34">
      <c r="AH1307" s="518"/>
    </row>
    <row r="1308" spans="34:34">
      <c r="AH1308" s="518"/>
    </row>
    <row r="1309" spans="34:34">
      <c r="AH1309" s="518"/>
    </row>
    <row r="1310" spans="34:34">
      <c r="AH1310" s="518"/>
    </row>
    <row r="1311" spans="34:34">
      <c r="AH1311" s="518"/>
    </row>
    <row r="1312" spans="34:34">
      <c r="AH1312" s="518"/>
    </row>
    <row r="1313" spans="34:34">
      <c r="AH1313" s="518"/>
    </row>
    <row r="1314" spans="34:34">
      <c r="AH1314" s="518"/>
    </row>
    <row r="1315" spans="34:34">
      <c r="AH1315" s="518"/>
    </row>
    <row r="1316" spans="34:34">
      <c r="AH1316" s="518"/>
    </row>
    <row r="1317" spans="34:34">
      <c r="AH1317" s="518"/>
    </row>
    <row r="1318" spans="34:34">
      <c r="AH1318" s="518"/>
    </row>
    <row r="1319" spans="34:34">
      <c r="AH1319" s="518"/>
    </row>
    <row r="1320" spans="34:34">
      <c r="AH1320" s="518"/>
    </row>
    <row r="1321" spans="34:34">
      <c r="AH1321" s="518"/>
    </row>
    <row r="1322" spans="34:34">
      <c r="AH1322" s="518"/>
    </row>
    <row r="1323" spans="34:34">
      <c r="AH1323" s="518"/>
    </row>
    <row r="1324" spans="34:34">
      <c r="AH1324" s="518"/>
    </row>
    <row r="1325" spans="34:34">
      <c r="AH1325" s="518"/>
    </row>
    <row r="1326" spans="34:34">
      <c r="AH1326" s="518"/>
    </row>
    <row r="1327" spans="34:34">
      <c r="AH1327" s="518"/>
    </row>
    <row r="1328" spans="34:34">
      <c r="AH1328" s="518"/>
    </row>
    <row r="1329" spans="34:34">
      <c r="AH1329" s="518"/>
    </row>
    <row r="1330" spans="34:34">
      <c r="AH1330" s="518"/>
    </row>
    <row r="1331" spans="34:34">
      <c r="AH1331" s="518"/>
    </row>
    <row r="1332" spans="34:34">
      <c r="AH1332" s="518"/>
    </row>
    <row r="1333" spans="34:34">
      <c r="AH1333" s="518"/>
    </row>
    <row r="1334" spans="34:34">
      <c r="AH1334" s="518"/>
    </row>
    <row r="1335" spans="34:34">
      <c r="AH1335" s="518"/>
    </row>
    <row r="1336" spans="34:34">
      <c r="AH1336" s="518"/>
    </row>
    <row r="1337" spans="34:34">
      <c r="AH1337" s="518"/>
    </row>
    <row r="1338" spans="34:34">
      <c r="AH1338" s="518"/>
    </row>
    <row r="1339" spans="34:34">
      <c r="AH1339" s="518"/>
    </row>
    <row r="1340" spans="34:34">
      <c r="AH1340" s="518"/>
    </row>
    <row r="1341" spans="34:34">
      <c r="AH1341" s="518"/>
    </row>
    <row r="1342" spans="34:34">
      <c r="AH1342" s="518"/>
    </row>
    <row r="1343" spans="34:34">
      <c r="AH1343" s="518"/>
    </row>
    <row r="1344" spans="34:34">
      <c r="AH1344" s="518"/>
    </row>
    <row r="1345" spans="34:34">
      <c r="AH1345" s="518"/>
    </row>
    <row r="1346" spans="34:34">
      <c r="AH1346" s="518"/>
    </row>
    <row r="1347" spans="34:34">
      <c r="AH1347" s="518"/>
    </row>
    <row r="1348" spans="34:34">
      <c r="AH1348" s="518"/>
    </row>
    <row r="1349" spans="34:34">
      <c r="AH1349" s="518"/>
    </row>
    <row r="1350" spans="34:34">
      <c r="AH1350" s="518"/>
    </row>
    <row r="1351" spans="34:34">
      <c r="AH1351" s="518"/>
    </row>
    <row r="1352" spans="34:34">
      <c r="AH1352" s="518"/>
    </row>
    <row r="1353" spans="34:34">
      <c r="AH1353" s="518"/>
    </row>
    <row r="1354" spans="34:34">
      <c r="AH1354" s="518"/>
    </row>
    <row r="1355" spans="34:34">
      <c r="AH1355" s="518"/>
    </row>
    <row r="1356" spans="34:34">
      <c r="AH1356" s="518"/>
    </row>
    <row r="1357" spans="34:34">
      <c r="AH1357" s="518"/>
    </row>
    <row r="1358" spans="34:34">
      <c r="AH1358" s="518"/>
    </row>
    <row r="1359" spans="34:34">
      <c r="AH1359" s="518"/>
    </row>
    <row r="1360" spans="34:34">
      <c r="AH1360" s="518"/>
    </row>
    <row r="1361" spans="34:34">
      <c r="AH1361" s="518"/>
    </row>
    <row r="1362" spans="34:34">
      <c r="AH1362" s="518"/>
    </row>
    <row r="1363" spans="34:34">
      <c r="AH1363" s="518"/>
    </row>
    <row r="1364" spans="34:34">
      <c r="AH1364" s="518"/>
    </row>
    <row r="1365" spans="34:34">
      <c r="AH1365" s="518"/>
    </row>
    <row r="1366" spans="34:34">
      <c r="AH1366" s="518"/>
    </row>
    <row r="1367" spans="34:34">
      <c r="AH1367" s="518"/>
    </row>
    <row r="1368" spans="34:34">
      <c r="AH1368" s="518"/>
    </row>
    <row r="1369" spans="34:34">
      <c r="AH1369" s="518"/>
    </row>
    <row r="1370" spans="34:34">
      <c r="AH1370" s="518"/>
    </row>
    <row r="1371" spans="34:34">
      <c r="AH1371" s="518"/>
    </row>
    <row r="1372" spans="34:34">
      <c r="AH1372" s="518"/>
    </row>
    <row r="1373" spans="34:34">
      <c r="AH1373" s="518"/>
    </row>
    <row r="1374" spans="34:34">
      <c r="AH1374" s="518"/>
    </row>
    <row r="1375" spans="34:34">
      <c r="AH1375" s="518"/>
    </row>
    <row r="1376" spans="34:34">
      <c r="AH1376" s="518"/>
    </row>
    <row r="1377" spans="34:34">
      <c r="AH1377" s="518"/>
    </row>
    <row r="1378" spans="34:34">
      <c r="AH1378" s="518"/>
    </row>
    <row r="1379" spans="34:34">
      <c r="AH1379" s="518"/>
    </row>
    <row r="1380" spans="34:34">
      <c r="AH1380" s="518"/>
    </row>
    <row r="1381" spans="34:34">
      <c r="AH1381" s="518"/>
    </row>
    <row r="1382" spans="34:34">
      <c r="AH1382" s="518"/>
    </row>
    <row r="1383" spans="34:34">
      <c r="AH1383" s="518"/>
    </row>
    <row r="1384" spans="34:34">
      <c r="AH1384" s="518"/>
    </row>
    <row r="1385" spans="34:34">
      <c r="AH1385" s="518"/>
    </row>
    <row r="1386" spans="34:34">
      <c r="AH1386" s="518"/>
    </row>
    <row r="1387" spans="34:34">
      <c r="AH1387" s="518"/>
    </row>
    <row r="1388" spans="34:34">
      <c r="AH1388" s="518"/>
    </row>
    <row r="1389" spans="34:34">
      <c r="AH1389" s="518"/>
    </row>
    <row r="1390" spans="34:34">
      <c r="AH1390" s="518"/>
    </row>
    <row r="1391" spans="34:34">
      <c r="AH1391" s="518"/>
    </row>
    <row r="1392" spans="34:34">
      <c r="AH1392" s="518"/>
    </row>
    <row r="1393" spans="34:34">
      <c r="AH1393" s="518"/>
    </row>
    <row r="1394" spans="34:34">
      <c r="AH1394" s="518"/>
    </row>
    <row r="1395" spans="34:34">
      <c r="AH1395" s="518"/>
    </row>
    <row r="1396" spans="34:34">
      <c r="AH1396" s="518"/>
    </row>
    <row r="1397" spans="34:34">
      <c r="AH1397" s="518"/>
    </row>
    <row r="1398" spans="34:34">
      <c r="AH1398" s="518"/>
    </row>
    <row r="1399" spans="34:34">
      <c r="AH1399" s="518"/>
    </row>
    <row r="1400" spans="34:34">
      <c r="AH1400" s="518"/>
    </row>
    <row r="1401" spans="34:34">
      <c r="AH1401" s="518"/>
    </row>
    <row r="1402" spans="34:34">
      <c r="AH1402" s="518"/>
    </row>
    <row r="1403" spans="34:34">
      <c r="AH1403" s="518"/>
    </row>
    <row r="1404" spans="34:34">
      <c r="AH1404" s="518"/>
    </row>
    <row r="1405" spans="34:34">
      <c r="AH1405" s="518"/>
    </row>
    <row r="1406" spans="34:34">
      <c r="AH1406" s="518"/>
    </row>
    <row r="1407" spans="34:34">
      <c r="AH1407" s="518"/>
    </row>
    <row r="1408" spans="34:34">
      <c r="AH1408" s="518"/>
    </row>
    <row r="1409" spans="34:34">
      <c r="AH1409" s="518"/>
    </row>
    <row r="1410" spans="34:34">
      <c r="AH1410" s="518"/>
    </row>
    <row r="1411" spans="34:34">
      <c r="AH1411" s="518"/>
    </row>
    <row r="1412" spans="34:34">
      <c r="AH1412" s="518"/>
    </row>
    <row r="1413" spans="34:34">
      <c r="AH1413" s="518"/>
    </row>
    <row r="1414" spans="34:34">
      <c r="AH1414" s="518"/>
    </row>
    <row r="1415" spans="34:34">
      <c r="AH1415" s="518"/>
    </row>
    <row r="1416" spans="34:34">
      <c r="AH1416" s="518"/>
    </row>
    <row r="1417" spans="34:34">
      <c r="AH1417" s="518"/>
    </row>
    <row r="1418" spans="34:34">
      <c r="AH1418" s="518"/>
    </row>
    <row r="1419" spans="34:34">
      <c r="AH1419" s="518"/>
    </row>
    <row r="1420" spans="34:34">
      <c r="AH1420" s="518"/>
    </row>
    <row r="1421" spans="34:34">
      <c r="AH1421" s="518"/>
    </row>
    <row r="1422" spans="34:34">
      <c r="AH1422" s="518"/>
    </row>
    <row r="1423" spans="34:34">
      <c r="AH1423" s="518"/>
    </row>
    <row r="1424" spans="34:34">
      <c r="AH1424" s="518"/>
    </row>
    <row r="1425" spans="34:34">
      <c r="AH1425" s="518"/>
    </row>
    <row r="1426" spans="34:34">
      <c r="AH1426" s="518"/>
    </row>
    <row r="1427" spans="34:34">
      <c r="AH1427" s="518"/>
    </row>
    <row r="1428" spans="34:34">
      <c r="AH1428" s="518"/>
    </row>
    <row r="1429" spans="34:34">
      <c r="AH1429" s="518"/>
    </row>
    <row r="1430" spans="34:34">
      <c r="AH1430" s="518"/>
    </row>
    <row r="1431" spans="34:34">
      <c r="AH1431" s="518"/>
    </row>
    <row r="1432" spans="34:34">
      <c r="AH1432" s="518"/>
    </row>
    <row r="1433" spans="34:34">
      <c r="AH1433" s="518"/>
    </row>
    <row r="1434" spans="34:34">
      <c r="AH1434" s="518"/>
    </row>
    <row r="1435" spans="34:34">
      <c r="AH1435" s="518"/>
    </row>
    <row r="1436" spans="34:34">
      <c r="AH1436" s="518"/>
    </row>
    <row r="1437" spans="34:34">
      <c r="AH1437" s="518"/>
    </row>
    <row r="1438" spans="34:34">
      <c r="AH1438" s="518"/>
    </row>
    <row r="1439" spans="34:34">
      <c r="AH1439" s="518"/>
    </row>
    <row r="1440" spans="34:34">
      <c r="AH1440" s="518"/>
    </row>
    <row r="1441" spans="34:34">
      <c r="AH1441" s="518"/>
    </row>
    <row r="1442" spans="34:34">
      <c r="AH1442" s="518"/>
    </row>
    <row r="1443" spans="34:34">
      <c r="AH1443" s="518"/>
    </row>
    <row r="1444" spans="34:34">
      <c r="AH1444" s="518"/>
    </row>
    <row r="1445" spans="34:34">
      <c r="AH1445" s="518"/>
    </row>
    <row r="1446" spans="34:34">
      <c r="AH1446" s="518"/>
    </row>
    <row r="1447" spans="34:34">
      <c r="AH1447" s="518"/>
    </row>
    <row r="1448" spans="34:34">
      <c r="AH1448" s="518"/>
    </row>
    <row r="1449" spans="34:34">
      <c r="AH1449" s="518"/>
    </row>
    <row r="1450" spans="34:34">
      <c r="AH1450" s="518"/>
    </row>
    <row r="1451" spans="34:34">
      <c r="AH1451" s="518"/>
    </row>
    <row r="1452" spans="34:34">
      <c r="AH1452" s="518"/>
    </row>
    <row r="1453" spans="34:34">
      <c r="AH1453" s="518"/>
    </row>
    <row r="1454" spans="34:34">
      <c r="AH1454" s="518"/>
    </row>
    <row r="1455" spans="34:34">
      <c r="AH1455" s="518"/>
    </row>
    <row r="1456" spans="34:34">
      <c r="AH1456" s="518"/>
    </row>
    <row r="1457" spans="34:34">
      <c r="AH1457" s="518"/>
    </row>
    <row r="1458" spans="34:34">
      <c r="AH1458" s="518"/>
    </row>
    <row r="1459" spans="34:34">
      <c r="AH1459" s="518"/>
    </row>
    <row r="1460" spans="34:34">
      <c r="AH1460" s="518"/>
    </row>
    <row r="1461" spans="34:34">
      <c r="AH1461" s="518"/>
    </row>
    <row r="1462" spans="34:34">
      <c r="AH1462" s="518"/>
    </row>
    <row r="1463" spans="34:34">
      <c r="AH1463" s="518"/>
    </row>
    <row r="1464" spans="34:34">
      <c r="AH1464" s="518"/>
    </row>
    <row r="1465" spans="34:34">
      <c r="AH1465" s="518"/>
    </row>
    <row r="1466" spans="34:34">
      <c r="AH1466" s="518"/>
    </row>
    <row r="1467" spans="34:34">
      <c r="AH1467" s="518"/>
    </row>
    <row r="1468" spans="34:34">
      <c r="AH1468" s="518"/>
    </row>
    <row r="1469" spans="34:34">
      <c r="AH1469" s="518"/>
    </row>
    <row r="1470" spans="34:34">
      <c r="AH1470" s="518"/>
    </row>
    <row r="1471" spans="34:34">
      <c r="AH1471" s="518"/>
    </row>
    <row r="1472" spans="34:34">
      <c r="AH1472" s="518"/>
    </row>
    <row r="1473" spans="34:34">
      <c r="AH1473" s="518"/>
    </row>
    <row r="1474" spans="34:34">
      <c r="AH1474" s="518"/>
    </row>
    <row r="1475" spans="34:34">
      <c r="AH1475" s="518"/>
    </row>
    <row r="1476" spans="34:34">
      <c r="AH1476" s="518"/>
    </row>
    <row r="1477" spans="34:34">
      <c r="AH1477" s="518"/>
    </row>
    <row r="1478" spans="34:34">
      <c r="AH1478" s="518"/>
    </row>
    <row r="1479" spans="34:34">
      <c r="AH1479" s="518"/>
    </row>
    <row r="1480" spans="34:34">
      <c r="AH1480" s="518"/>
    </row>
    <row r="1481" spans="34:34">
      <c r="AH1481" s="518"/>
    </row>
    <row r="1482" spans="34:34">
      <c r="AH1482" s="518"/>
    </row>
    <row r="1483" spans="34:34">
      <c r="AH1483" s="518"/>
    </row>
    <row r="1484" spans="34:34">
      <c r="AH1484" s="518"/>
    </row>
    <row r="1485" spans="34:34">
      <c r="AH1485" s="518"/>
    </row>
    <row r="1486" spans="34:34">
      <c r="AH1486" s="518"/>
    </row>
    <row r="1487" spans="34:34">
      <c r="AH1487" s="518"/>
    </row>
    <row r="1488" spans="34:34">
      <c r="AH1488" s="518"/>
    </row>
    <row r="1489" spans="34:34">
      <c r="AH1489" s="518"/>
    </row>
    <row r="1490" spans="34:34">
      <c r="AH1490" s="518"/>
    </row>
    <row r="1491" spans="34:34">
      <c r="AH1491" s="518"/>
    </row>
    <row r="1492" spans="34:34">
      <c r="AH1492" s="518"/>
    </row>
    <row r="1493" spans="34:34">
      <c r="AH1493" s="518"/>
    </row>
    <row r="1494" spans="34:34">
      <c r="AH1494" s="518"/>
    </row>
    <row r="1495" spans="34:34">
      <c r="AH1495" s="518"/>
    </row>
    <row r="1496" spans="34:34">
      <c r="AH1496" s="518"/>
    </row>
    <row r="1497" spans="34:34">
      <c r="AH1497" s="518"/>
    </row>
    <row r="1498" spans="34:34">
      <c r="AH1498" s="518"/>
    </row>
    <row r="1499" spans="34:34">
      <c r="AH1499" s="518"/>
    </row>
    <row r="1500" spans="34:34">
      <c r="AH1500" s="518"/>
    </row>
    <row r="1501" spans="34:34">
      <c r="AH1501" s="518"/>
    </row>
    <row r="1502" spans="34:34">
      <c r="AH1502" s="518"/>
    </row>
    <row r="1503" spans="34:34">
      <c r="AH1503" s="518"/>
    </row>
    <row r="1504" spans="34:34">
      <c r="AH1504" s="518"/>
    </row>
    <row r="1505" spans="34:34">
      <c r="AH1505" s="518"/>
    </row>
    <row r="1506" spans="34:34">
      <c r="AH1506" s="518"/>
    </row>
    <row r="1507" spans="34:34">
      <c r="AH1507" s="518"/>
    </row>
    <row r="1508" spans="34:34">
      <c r="AH1508" s="518"/>
    </row>
    <row r="1509" spans="34:34">
      <c r="AH1509" s="518"/>
    </row>
    <row r="1510" spans="34:34">
      <c r="AH1510" s="518"/>
    </row>
    <row r="1511" spans="34:34">
      <c r="AH1511" s="518"/>
    </row>
    <row r="1512" spans="34:34">
      <c r="AH1512" s="518"/>
    </row>
    <row r="1513" spans="34:34">
      <c r="AH1513" s="518"/>
    </row>
    <row r="1514" spans="34:34">
      <c r="AH1514" s="518"/>
    </row>
    <row r="1515" spans="34:34">
      <c r="AH1515" s="518"/>
    </row>
    <row r="1516" spans="34:34">
      <c r="AH1516" s="518"/>
    </row>
    <row r="1517" spans="34:34">
      <c r="AH1517" s="518"/>
    </row>
    <row r="1518" spans="34:34">
      <c r="AH1518" s="518"/>
    </row>
    <row r="1519" spans="34:34">
      <c r="AH1519" s="518"/>
    </row>
    <row r="1520" spans="34:34">
      <c r="AH1520" s="518"/>
    </row>
    <row r="1521" spans="34:34">
      <c r="AH1521" s="518"/>
    </row>
    <row r="1522" spans="34:34">
      <c r="AH1522" s="518"/>
    </row>
    <row r="1523" spans="34:34">
      <c r="AH1523" s="518"/>
    </row>
    <row r="1524" spans="34:34">
      <c r="AH1524" s="518"/>
    </row>
    <row r="1525" spans="34:34">
      <c r="AH1525" s="518"/>
    </row>
    <row r="1526" spans="34:34">
      <c r="AH1526" s="518"/>
    </row>
    <row r="1527" spans="34:34">
      <c r="AH1527" s="518"/>
    </row>
    <row r="1528" spans="34:34">
      <c r="AH1528" s="518"/>
    </row>
    <row r="1529" spans="34:34">
      <c r="AH1529" s="518"/>
    </row>
    <row r="1530" spans="34:34">
      <c r="AH1530" s="518"/>
    </row>
    <row r="1531" spans="34:34">
      <c r="AH1531" s="518"/>
    </row>
    <row r="1532" spans="34:34">
      <c r="AH1532" s="518"/>
    </row>
    <row r="1533" spans="34:34">
      <c r="AH1533" s="518"/>
    </row>
    <row r="1534" spans="34:34">
      <c r="AH1534" s="518"/>
    </row>
    <row r="1535" spans="34:34">
      <c r="AH1535" s="518"/>
    </row>
    <row r="1536" spans="34:34">
      <c r="AH1536" s="518"/>
    </row>
    <row r="1537" spans="34:34">
      <c r="AH1537" s="518"/>
    </row>
    <row r="1538" spans="34:34">
      <c r="AH1538" s="518"/>
    </row>
    <row r="1539" spans="34:34">
      <c r="AH1539" s="518"/>
    </row>
    <row r="1540" spans="34:34">
      <c r="AH1540" s="518"/>
    </row>
    <row r="1541" spans="34:34">
      <c r="AH1541" s="518"/>
    </row>
    <row r="1542" spans="34:34">
      <c r="AH1542" s="518"/>
    </row>
    <row r="1543" spans="34:34">
      <c r="AH1543" s="518"/>
    </row>
    <row r="1544" spans="34:34">
      <c r="AH1544" s="518"/>
    </row>
    <row r="1545" spans="34:34">
      <c r="AH1545" s="518"/>
    </row>
    <row r="1546" spans="34:34">
      <c r="AH1546" s="518"/>
    </row>
    <row r="1547" spans="34:34">
      <c r="AH1547" s="518"/>
    </row>
    <row r="1548" spans="34:34">
      <c r="AH1548" s="518"/>
    </row>
    <row r="1549" spans="34:34">
      <c r="AH1549" s="518"/>
    </row>
    <row r="1550" spans="34:34">
      <c r="AH1550" s="518"/>
    </row>
    <row r="1551" spans="34:34">
      <c r="AH1551" s="518"/>
    </row>
    <row r="1552" spans="34:34">
      <c r="AH1552" s="518"/>
    </row>
    <row r="1553" spans="34:34">
      <c r="AH1553" s="518"/>
    </row>
    <row r="1554" spans="34:34">
      <c r="AH1554" s="518"/>
    </row>
    <row r="1555" spans="34:34">
      <c r="AH1555" s="518"/>
    </row>
    <row r="1556" spans="34:34">
      <c r="AH1556" s="518"/>
    </row>
    <row r="1557" spans="34:34">
      <c r="AH1557" s="518"/>
    </row>
    <row r="1558" spans="34:34">
      <c r="AH1558" s="518"/>
    </row>
    <row r="1559" spans="34:34">
      <c r="AH1559" s="518"/>
    </row>
    <row r="1560" spans="34:34">
      <c r="AH1560" s="518"/>
    </row>
    <row r="1561" spans="34:34">
      <c r="AH1561" s="518"/>
    </row>
    <row r="1562" spans="34:34">
      <c r="AH1562" s="518"/>
    </row>
    <row r="1563" spans="34:34">
      <c r="AH1563" s="518"/>
    </row>
    <row r="1564" spans="34:34">
      <c r="AH1564" s="518"/>
    </row>
    <row r="1565" spans="34:34">
      <c r="AH1565" s="518"/>
    </row>
    <row r="1566" spans="34:34">
      <c r="AH1566" s="518"/>
    </row>
    <row r="1567" spans="34:34">
      <c r="AH1567" s="518"/>
    </row>
    <row r="1568" spans="34:34">
      <c r="AH1568" s="518"/>
    </row>
    <row r="1569" spans="34:34">
      <c r="AH1569" s="518"/>
    </row>
    <row r="1570" spans="34:34">
      <c r="AH1570" s="518"/>
    </row>
    <row r="1571" spans="34:34">
      <c r="AH1571" s="518"/>
    </row>
    <row r="1572" spans="34:34">
      <c r="AH1572" s="518"/>
    </row>
    <row r="1573" spans="34:34">
      <c r="AH1573" s="518"/>
    </row>
    <row r="1574" spans="34:34">
      <c r="AH1574" s="518"/>
    </row>
    <row r="1575" spans="34:34">
      <c r="AH1575" s="518"/>
    </row>
    <row r="1576" spans="34:34">
      <c r="AH1576" s="518"/>
    </row>
    <row r="1577" spans="34:34">
      <c r="AH1577" s="518"/>
    </row>
    <row r="1578" spans="34:34">
      <c r="AH1578" s="518"/>
    </row>
    <row r="1579" spans="34:34">
      <c r="AH1579" s="518"/>
    </row>
    <row r="1580" spans="34:34">
      <c r="AH1580" s="518"/>
    </row>
    <row r="1581" spans="34:34">
      <c r="AH1581" s="518"/>
    </row>
    <row r="1582" spans="34:34">
      <c r="AH1582" s="518"/>
    </row>
    <row r="1583" spans="34:34">
      <c r="AH1583" s="518"/>
    </row>
    <row r="1584" spans="34:34">
      <c r="AH1584" s="518"/>
    </row>
    <row r="1585" spans="34:34">
      <c r="AH1585" s="518"/>
    </row>
    <row r="1586" spans="34:34">
      <c r="AH1586" s="518"/>
    </row>
    <row r="1587" spans="34:34">
      <c r="AH1587" s="518"/>
    </row>
    <row r="1588" spans="34:34">
      <c r="AH1588" s="518"/>
    </row>
    <row r="1589" spans="34:34">
      <c r="AH1589" s="518"/>
    </row>
    <row r="1590" spans="34:34">
      <c r="AH1590" s="518"/>
    </row>
    <row r="1591" spans="34:34">
      <c r="AH1591" s="518"/>
    </row>
    <row r="1592" spans="34:34">
      <c r="AH1592" s="518"/>
    </row>
    <row r="1593" spans="34:34">
      <c r="AH1593" s="518"/>
    </row>
    <row r="1594" spans="34:34">
      <c r="AH1594" s="518"/>
    </row>
    <row r="1595" spans="34:34">
      <c r="AH1595" s="518"/>
    </row>
    <row r="1596" spans="34:34">
      <c r="AH1596" s="518"/>
    </row>
    <row r="1597" spans="34:34">
      <c r="AH1597" s="518"/>
    </row>
    <row r="1598" spans="34:34">
      <c r="AH1598" s="518"/>
    </row>
    <row r="1599" spans="34:34">
      <c r="AH1599" s="518"/>
    </row>
    <row r="1600" spans="34:34">
      <c r="AH1600" s="518"/>
    </row>
    <row r="1601" spans="34:34">
      <c r="AH1601" s="518"/>
    </row>
    <row r="1602" spans="34:34">
      <c r="AH1602" s="518"/>
    </row>
    <row r="1603" spans="34:34">
      <c r="AH1603" s="518"/>
    </row>
    <row r="1604" spans="34:34">
      <c r="AH1604" s="518"/>
    </row>
    <row r="1605" spans="34:34">
      <c r="AH1605" s="518"/>
    </row>
    <row r="1606" spans="34:34">
      <c r="AH1606" s="518"/>
    </row>
    <row r="1607" spans="34:34">
      <c r="AH1607" s="518"/>
    </row>
    <row r="1608" spans="34:34">
      <c r="AH1608" s="518"/>
    </row>
    <row r="1609" spans="34:34">
      <c r="AH1609" s="518"/>
    </row>
    <row r="1610" spans="34:34">
      <c r="AH1610" s="518"/>
    </row>
    <row r="1611" spans="34:34">
      <c r="AH1611" s="518"/>
    </row>
    <row r="1612" spans="34:34">
      <c r="AH1612" s="518"/>
    </row>
    <row r="1613" spans="34:34">
      <c r="AH1613" s="518"/>
    </row>
    <row r="1614" spans="34:34">
      <c r="AH1614" s="518"/>
    </row>
    <row r="1615" spans="34:34">
      <c r="AH1615" s="518"/>
    </row>
    <row r="1616" spans="34:34">
      <c r="AH1616" s="518"/>
    </row>
    <row r="1617" spans="34:34">
      <c r="AH1617" s="518"/>
    </row>
    <row r="1618" spans="34:34">
      <c r="AH1618" s="518"/>
    </row>
    <row r="1619" spans="34:34">
      <c r="AH1619" s="518"/>
    </row>
    <row r="1620" spans="34:34">
      <c r="AH1620" s="518"/>
    </row>
    <row r="1621" spans="34:34">
      <c r="AH1621" s="518"/>
    </row>
    <row r="1622" spans="34:34">
      <c r="AH1622" s="518"/>
    </row>
    <row r="1623" spans="34:34">
      <c r="AH1623" s="518"/>
    </row>
    <row r="1624" spans="34:34">
      <c r="AH1624" s="518"/>
    </row>
    <row r="1625" spans="34:34">
      <c r="AH1625" s="518"/>
    </row>
    <row r="1626" spans="34:34">
      <c r="AH1626" s="518"/>
    </row>
    <row r="1627" spans="34:34">
      <c r="AH1627" s="518"/>
    </row>
    <row r="1628" spans="34:34">
      <c r="AH1628" s="518"/>
    </row>
    <row r="1629" spans="34:34">
      <c r="AH1629" s="518"/>
    </row>
    <row r="1630" spans="34:34">
      <c r="AH1630" s="518"/>
    </row>
    <row r="1631" spans="34:34">
      <c r="AH1631" s="518"/>
    </row>
    <row r="1632" spans="34:34">
      <c r="AH1632" s="518"/>
    </row>
    <row r="1633" spans="34:34">
      <c r="AH1633" s="518"/>
    </row>
    <row r="1634" spans="34:34">
      <c r="AH1634" s="518"/>
    </row>
    <row r="1635" spans="34:34">
      <c r="AH1635" s="518"/>
    </row>
    <row r="1636" spans="34:34">
      <c r="AH1636" s="518"/>
    </row>
    <row r="1637" spans="34:34">
      <c r="AH1637" s="518"/>
    </row>
    <row r="1638" spans="34:34">
      <c r="AH1638" s="518"/>
    </row>
    <row r="1639" spans="34:34">
      <c r="AH1639" s="518"/>
    </row>
    <row r="1640" spans="34:34">
      <c r="AH1640" s="518"/>
    </row>
    <row r="1641" spans="34:34">
      <c r="AH1641" s="518"/>
    </row>
    <row r="1642" spans="34:34">
      <c r="AH1642" s="518"/>
    </row>
    <row r="1643" spans="34:34">
      <c r="AH1643" s="518"/>
    </row>
    <row r="1644" spans="34:34">
      <c r="AH1644" s="518"/>
    </row>
    <row r="1645" spans="34:34">
      <c r="AH1645" s="518"/>
    </row>
    <row r="1646" spans="34:34">
      <c r="AH1646" s="518"/>
    </row>
    <row r="1647" spans="34:34">
      <c r="AH1647" s="518"/>
    </row>
    <row r="1648" spans="34:34">
      <c r="AH1648" s="518"/>
    </row>
    <row r="1649" spans="34:34">
      <c r="AH1649" s="518"/>
    </row>
    <row r="1650" spans="34:34">
      <c r="AH1650" s="518"/>
    </row>
    <row r="1651" spans="34:34">
      <c r="AH1651" s="518"/>
    </row>
    <row r="1652" spans="34:34">
      <c r="AH1652" s="518"/>
    </row>
    <row r="1653" spans="34:34">
      <c r="AH1653" s="518"/>
    </row>
    <row r="1654" spans="34:34">
      <c r="AH1654" s="518"/>
    </row>
    <row r="1655" spans="34:34">
      <c r="AH1655" s="518"/>
    </row>
    <row r="1656" spans="34:34">
      <c r="AH1656" s="518"/>
    </row>
    <row r="1657" spans="34:34">
      <c r="AH1657" s="518"/>
    </row>
    <row r="1658" spans="34:34">
      <c r="AH1658" s="518"/>
    </row>
    <row r="1659" spans="34:34">
      <c r="AH1659" s="518"/>
    </row>
    <row r="1660" spans="34:34">
      <c r="AH1660" s="518"/>
    </row>
    <row r="1661" spans="34:34">
      <c r="AH1661" s="518"/>
    </row>
    <row r="1662" spans="34:34">
      <c r="AH1662" s="518"/>
    </row>
    <row r="1663" spans="34:34">
      <c r="AH1663" s="518"/>
    </row>
    <row r="1664" spans="34:34">
      <c r="AH1664" s="518"/>
    </row>
    <row r="1665" spans="34:34">
      <c r="AH1665" s="518"/>
    </row>
    <row r="1666" spans="34:34">
      <c r="AH1666" s="518"/>
    </row>
    <row r="1667" spans="34:34">
      <c r="AH1667" s="518"/>
    </row>
    <row r="1668" spans="34:34">
      <c r="AH1668" s="518"/>
    </row>
    <row r="1669" spans="34:34">
      <c r="AH1669" s="518"/>
    </row>
    <row r="1670" spans="34:34">
      <c r="AH1670" s="518"/>
    </row>
    <row r="1671" spans="34:34">
      <c r="AH1671" s="518"/>
    </row>
    <row r="1672" spans="34:34">
      <c r="AH1672" s="518"/>
    </row>
    <row r="1673" spans="34:34">
      <c r="AH1673" s="518"/>
    </row>
    <row r="1674" spans="34:34">
      <c r="AH1674" s="518"/>
    </row>
    <row r="1675" spans="34:34">
      <c r="AH1675" s="518"/>
    </row>
    <row r="1676" spans="34:34">
      <c r="AH1676" s="518"/>
    </row>
    <row r="1677" spans="34:34">
      <c r="AH1677" s="518"/>
    </row>
    <row r="1678" spans="34:34">
      <c r="AH1678" s="518"/>
    </row>
    <row r="1679" spans="34:34">
      <c r="AH1679" s="518"/>
    </row>
    <row r="1680" spans="34:34">
      <c r="AH1680" s="518"/>
    </row>
    <row r="1681" spans="34:34">
      <c r="AH1681" s="518"/>
    </row>
    <row r="1682" spans="34:34">
      <c r="AH1682" s="518"/>
    </row>
    <row r="1683" spans="34:34">
      <c r="AH1683" s="518"/>
    </row>
    <row r="1684" spans="34:34">
      <c r="AH1684" s="518"/>
    </row>
    <row r="1685" spans="34:34">
      <c r="AH1685" s="518"/>
    </row>
    <row r="1686" spans="34:34">
      <c r="AH1686" s="518"/>
    </row>
    <row r="1687" spans="34:34">
      <c r="AH1687" s="518"/>
    </row>
    <row r="1688" spans="34:34">
      <c r="AH1688" s="518"/>
    </row>
    <row r="1689" spans="34:34">
      <c r="AH1689" s="518"/>
    </row>
    <row r="1690" spans="34:34">
      <c r="AH1690" s="518"/>
    </row>
    <row r="1691" spans="34:34">
      <c r="AH1691" s="518"/>
    </row>
    <row r="1692" spans="34:34">
      <c r="AH1692" s="518"/>
    </row>
    <row r="1693" spans="34:34">
      <c r="AH1693" s="518"/>
    </row>
    <row r="1694" spans="34:34">
      <c r="AH1694" s="518"/>
    </row>
    <row r="1695" spans="34:34">
      <c r="AH1695" s="518"/>
    </row>
    <row r="1696" spans="34:34">
      <c r="AH1696" s="518"/>
    </row>
    <row r="1697" spans="34:34">
      <c r="AH1697" s="518"/>
    </row>
    <row r="1698" spans="34:34">
      <c r="AH1698" s="518"/>
    </row>
    <row r="1699" spans="34:34">
      <c r="AH1699" s="518"/>
    </row>
    <row r="1700" spans="34:34">
      <c r="AH1700" s="518"/>
    </row>
    <row r="1701" spans="34:34">
      <c r="AH1701" s="518"/>
    </row>
    <row r="1702" spans="34:34">
      <c r="AH1702" s="518"/>
    </row>
    <row r="1703" spans="34:34">
      <c r="AH1703" s="518"/>
    </row>
    <row r="1704" spans="34:34">
      <c r="AH1704" s="518"/>
    </row>
    <row r="1705" spans="34:34">
      <c r="AH1705" s="518"/>
    </row>
    <row r="1706" spans="34:34">
      <c r="AH1706" s="518"/>
    </row>
    <row r="1707" spans="34:34">
      <c r="AH1707" s="518"/>
    </row>
    <row r="1708" spans="34:34">
      <c r="AH1708" s="518"/>
    </row>
    <row r="1709" spans="34:34">
      <c r="AH1709" s="518"/>
    </row>
    <row r="1710" spans="34:34">
      <c r="AH1710" s="518"/>
    </row>
    <row r="1711" spans="34:34">
      <c r="AH1711" s="518"/>
    </row>
    <row r="1712" spans="34:34">
      <c r="AH1712" s="518"/>
    </row>
    <row r="1713" spans="34:34">
      <c r="AH1713" s="518"/>
    </row>
    <row r="1714" spans="34:34">
      <c r="AH1714" s="518"/>
    </row>
    <row r="1715" spans="34:34">
      <c r="AH1715" s="518"/>
    </row>
    <row r="1716" spans="34:34">
      <c r="AH1716" s="518"/>
    </row>
    <row r="1717" spans="34:34">
      <c r="AH1717" s="518"/>
    </row>
    <row r="1718" spans="34:34">
      <c r="AH1718" s="518"/>
    </row>
    <row r="1719" spans="34:34">
      <c r="AH1719" s="518"/>
    </row>
    <row r="1720" spans="34:34">
      <c r="AH1720" s="518"/>
    </row>
    <row r="1721" spans="34:34">
      <c r="AH1721" s="518"/>
    </row>
    <row r="1722" spans="34:34">
      <c r="AH1722" s="518"/>
    </row>
    <row r="1723" spans="34:34">
      <c r="AH1723" s="518"/>
    </row>
    <row r="1724" spans="34:34">
      <c r="AH1724" s="518"/>
    </row>
    <row r="1725" spans="34:34">
      <c r="AH1725" s="518"/>
    </row>
    <row r="1726" spans="34:34">
      <c r="AH1726" s="518"/>
    </row>
    <row r="1727" spans="34:34">
      <c r="AH1727" s="518"/>
    </row>
    <row r="1728" spans="34:34">
      <c r="AH1728" s="518"/>
    </row>
    <row r="1729" spans="34:34">
      <c r="AH1729" s="518"/>
    </row>
    <row r="1730" spans="34:34">
      <c r="AH1730" s="518"/>
    </row>
    <row r="1731" spans="34:34">
      <c r="AH1731" s="518"/>
    </row>
    <row r="1732" spans="34:34">
      <c r="AH1732" s="518"/>
    </row>
    <row r="1733" spans="34:34">
      <c r="AH1733" s="518"/>
    </row>
    <row r="1734" spans="34:34">
      <c r="AH1734" s="518"/>
    </row>
    <row r="1735" spans="34:34">
      <c r="AH1735" s="518"/>
    </row>
    <row r="1736" spans="34:34">
      <c r="AH1736" s="518"/>
    </row>
    <row r="1737" spans="34:34">
      <c r="AH1737" s="518"/>
    </row>
    <row r="1738" spans="34:34">
      <c r="AH1738" s="518"/>
    </row>
    <row r="1739" spans="34:34">
      <c r="AH1739" s="518"/>
    </row>
    <row r="1740" spans="34:34">
      <c r="AH1740" s="518"/>
    </row>
    <row r="1741" spans="34:34">
      <c r="AH1741" s="518"/>
    </row>
    <row r="1742" spans="34:34">
      <c r="AH1742" s="518"/>
    </row>
    <row r="1743" spans="34:34">
      <c r="AH1743" s="518"/>
    </row>
    <row r="1744" spans="34:34">
      <c r="AH1744" s="518"/>
    </row>
    <row r="1745" spans="34:34">
      <c r="AH1745" s="518"/>
    </row>
    <row r="1746" spans="34:34">
      <c r="AH1746" s="518"/>
    </row>
    <row r="1747" spans="34:34">
      <c r="AH1747" s="518"/>
    </row>
    <row r="1748" spans="34:34">
      <c r="AH1748" s="518"/>
    </row>
    <row r="1749" spans="34:34">
      <c r="AH1749" s="518"/>
    </row>
    <row r="1750" spans="34:34">
      <c r="AH1750" s="518"/>
    </row>
    <row r="1751" spans="34:34">
      <c r="AH1751" s="518"/>
    </row>
    <row r="1752" spans="34:34">
      <c r="AH1752" s="518"/>
    </row>
    <row r="1753" spans="34:34">
      <c r="AH1753" s="518"/>
    </row>
    <row r="1754" spans="34:34">
      <c r="AH1754" s="518"/>
    </row>
    <row r="1755" spans="34:34">
      <c r="AH1755" s="518"/>
    </row>
    <row r="1756" spans="34:34">
      <c r="AH1756" s="518"/>
    </row>
    <row r="1757" spans="34:34">
      <c r="AH1757" s="518"/>
    </row>
    <row r="1758" spans="34:34">
      <c r="AH1758" s="518"/>
    </row>
    <row r="1759" spans="34:34">
      <c r="AH1759" s="518"/>
    </row>
    <row r="1760" spans="34:34">
      <c r="AH1760" s="518"/>
    </row>
    <row r="1761" spans="34:34">
      <c r="AH1761" s="518"/>
    </row>
    <row r="1762" spans="34:34">
      <c r="AH1762" s="518"/>
    </row>
    <row r="1763" spans="34:34">
      <c r="AH1763" s="518"/>
    </row>
    <row r="1764" spans="34:34">
      <c r="AH1764" s="518"/>
    </row>
    <row r="1765" spans="34:34">
      <c r="AH1765" s="518"/>
    </row>
    <row r="1766" spans="34:34">
      <c r="AH1766" s="518"/>
    </row>
    <row r="1767" spans="34:34">
      <c r="AH1767" s="518"/>
    </row>
    <row r="1768" spans="34:34">
      <c r="AH1768" s="518"/>
    </row>
    <row r="1769" spans="34:34">
      <c r="AH1769" s="518"/>
    </row>
    <row r="1770" spans="34:34">
      <c r="AH1770" s="518"/>
    </row>
    <row r="1771" spans="34:34">
      <c r="AH1771" s="518"/>
    </row>
    <row r="1772" spans="34:34">
      <c r="AH1772" s="518"/>
    </row>
    <row r="1773" spans="34:34">
      <c r="AH1773" s="518"/>
    </row>
    <row r="1774" spans="34:34">
      <c r="AH1774" s="518"/>
    </row>
    <row r="1775" spans="34:34">
      <c r="AH1775" s="518"/>
    </row>
    <row r="1776" spans="34:34">
      <c r="AH1776" s="518"/>
    </row>
    <row r="1777" spans="34:34">
      <c r="AH1777" s="518"/>
    </row>
    <row r="1778" spans="34:34">
      <c r="AH1778" s="518"/>
    </row>
    <row r="1779" spans="34:34">
      <c r="AH1779" s="518"/>
    </row>
    <row r="1780" spans="34:34">
      <c r="AH1780" s="518"/>
    </row>
    <row r="1781" spans="34:34">
      <c r="AH1781" s="518"/>
    </row>
    <row r="1782" spans="34:34">
      <c r="AH1782" s="518"/>
    </row>
    <row r="1783" spans="34:34">
      <c r="AH1783" s="518"/>
    </row>
    <row r="1784" spans="34:34">
      <c r="AH1784" s="518"/>
    </row>
    <row r="1785" spans="34:34">
      <c r="AH1785" s="518"/>
    </row>
    <row r="1786" spans="34:34">
      <c r="AH1786" s="518"/>
    </row>
    <row r="1787" spans="34:34">
      <c r="AH1787" s="518"/>
    </row>
    <row r="1788" spans="34:34">
      <c r="AH1788" s="518"/>
    </row>
    <row r="1789" spans="34:34">
      <c r="AH1789" s="518"/>
    </row>
    <row r="1790" spans="34:34">
      <c r="AH1790" s="518"/>
    </row>
    <row r="1791" spans="34:34">
      <c r="AH1791" s="518"/>
    </row>
    <row r="1792" spans="34:34">
      <c r="AH1792" s="518"/>
    </row>
    <row r="1793" spans="34:34">
      <c r="AH1793" s="518"/>
    </row>
    <row r="1794" spans="34:34">
      <c r="AH1794" s="518"/>
    </row>
    <row r="1795" spans="34:34">
      <c r="AH1795" s="518"/>
    </row>
    <row r="1796" spans="34:34">
      <c r="AH1796" s="518"/>
    </row>
    <row r="1797" spans="34:34">
      <c r="AH1797" s="518"/>
    </row>
    <row r="1798" spans="34:34">
      <c r="AH1798" s="518"/>
    </row>
    <row r="1799" spans="34:34">
      <c r="AH1799" s="518"/>
    </row>
    <row r="1800" spans="34:34">
      <c r="AH1800" s="518"/>
    </row>
    <row r="1801" spans="34:34">
      <c r="AH1801" s="518"/>
    </row>
    <row r="1802" spans="34:34">
      <c r="AH1802" s="518"/>
    </row>
    <row r="1803" spans="34:34">
      <c r="AH1803" s="518"/>
    </row>
    <row r="1804" spans="34:34">
      <c r="AH1804" s="518"/>
    </row>
    <row r="1805" spans="34:34">
      <c r="AH1805" s="518"/>
    </row>
    <row r="1806" spans="34:34">
      <c r="AH1806" s="518"/>
    </row>
    <row r="1807" spans="34:34">
      <c r="AH1807" s="518"/>
    </row>
    <row r="1808" spans="34:34">
      <c r="AH1808" s="518"/>
    </row>
    <row r="1809" spans="34:34">
      <c r="AH1809" s="518"/>
    </row>
    <row r="1810" spans="34:34">
      <c r="AH1810" s="518"/>
    </row>
    <row r="1811" spans="34:34">
      <c r="AH1811" s="518"/>
    </row>
    <row r="1812" spans="34:34">
      <c r="AH1812" s="518"/>
    </row>
    <row r="1813" spans="34:34">
      <c r="AH1813" s="518"/>
    </row>
    <row r="1814" spans="34:34">
      <c r="AH1814" s="518"/>
    </row>
    <row r="1815" spans="34:34">
      <c r="AH1815" s="518"/>
    </row>
    <row r="1816" spans="34:34">
      <c r="AH1816" s="518"/>
    </row>
    <row r="1817" spans="34:34">
      <c r="AH1817" s="518"/>
    </row>
    <row r="1818" spans="34:34">
      <c r="AH1818" s="518"/>
    </row>
    <row r="1819" spans="34:34">
      <c r="AH1819" s="518"/>
    </row>
    <row r="1820" spans="34:34">
      <c r="AH1820" s="518"/>
    </row>
    <row r="1821" spans="34:34">
      <c r="AH1821" s="518"/>
    </row>
    <row r="1822" spans="34:34">
      <c r="AH1822" s="518"/>
    </row>
    <row r="1823" spans="34:34">
      <c r="AH1823" s="518"/>
    </row>
    <row r="1824" spans="34:34">
      <c r="AH1824" s="518"/>
    </row>
    <row r="1825" spans="34:34">
      <c r="AH1825" s="518"/>
    </row>
    <row r="1826" spans="34:34">
      <c r="AH1826" s="518"/>
    </row>
    <row r="1827" spans="34:34">
      <c r="AH1827" s="518"/>
    </row>
    <row r="1828" spans="34:34">
      <c r="AH1828" s="518"/>
    </row>
    <row r="1829" spans="34:34">
      <c r="AH1829" s="518"/>
    </row>
    <row r="1830" spans="34:34">
      <c r="AH1830" s="518"/>
    </row>
    <row r="1831" spans="34:34">
      <c r="AH1831" s="518"/>
    </row>
    <row r="1832" spans="34:34">
      <c r="AH1832" s="518"/>
    </row>
    <row r="1833" spans="34:34">
      <c r="AH1833" s="518"/>
    </row>
    <row r="1834" spans="34:34">
      <c r="AH1834" s="518"/>
    </row>
    <row r="1835" spans="34:34">
      <c r="AH1835" s="518"/>
    </row>
    <row r="1836" spans="34:34">
      <c r="AH1836" s="518"/>
    </row>
    <row r="1837" spans="34:34">
      <c r="AH1837" s="518"/>
    </row>
    <row r="1838" spans="34:34">
      <c r="AH1838" s="518"/>
    </row>
    <row r="1839" spans="34:34">
      <c r="AH1839" s="518"/>
    </row>
    <row r="1840" spans="34:34">
      <c r="AH1840" s="518"/>
    </row>
    <row r="1841" spans="34:34">
      <c r="AH1841" s="518"/>
    </row>
    <row r="1842" spans="34:34">
      <c r="AH1842" s="518"/>
    </row>
    <row r="1843" spans="34:34">
      <c r="AH1843" s="518"/>
    </row>
    <row r="1844" spans="34:34">
      <c r="AH1844" s="518"/>
    </row>
    <row r="1845" spans="34:34">
      <c r="AH1845" s="518"/>
    </row>
    <row r="1846" spans="34:34">
      <c r="AH1846" s="518"/>
    </row>
    <row r="1847" spans="34:34">
      <c r="AH1847" s="518"/>
    </row>
    <row r="1848" spans="34:34">
      <c r="AH1848" s="518"/>
    </row>
    <row r="1849" spans="34:34">
      <c r="AH1849" s="518"/>
    </row>
    <row r="1850" spans="34:34">
      <c r="AH1850" s="518"/>
    </row>
    <row r="1851" spans="34:34">
      <c r="AH1851" s="518"/>
    </row>
    <row r="1852" spans="34:34">
      <c r="AH1852" s="518"/>
    </row>
    <row r="1853" spans="34:34">
      <c r="AH1853" s="518"/>
    </row>
    <row r="1854" spans="34:34">
      <c r="AH1854" s="518"/>
    </row>
    <row r="1855" spans="34:34">
      <c r="AH1855" s="518"/>
    </row>
    <row r="1856" spans="34:34">
      <c r="AH1856" s="518"/>
    </row>
    <row r="1857" spans="34:34">
      <c r="AH1857" s="518"/>
    </row>
    <row r="1858" spans="34:34">
      <c r="AH1858" s="518"/>
    </row>
    <row r="1859" spans="34:34">
      <c r="AH1859" s="518"/>
    </row>
    <row r="1860" spans="34:34">
      <c r="AH1860" s="518"/>
    </row>
    <row r="1861" spans="34:34">
      <c r="AH1861" s="518"/>
    </row>
    <row r="1862" spans="34:34">
      <c r="AH1862" s="518"/>
    </row>
    <row r="1863" spans="34:34">
      <c r="AH1863" s="518"/>
    </row>
    <row r="1864" spans="34:34">
      <c r="AH1864" s="518"/>
    </row>
    <row r="1865" spans="34:34">
      <c r="AH1865" s="518"/>
    </row>
    <row r="1866" spans="34:34">
      <c r="AH1866" s="518"/>
    </row>
    <row r="1867" spans="34:34">
      <c r="AH1867" s="518"/>
    </row>
    <row r="1868" spans="34:34">
      <c r="AH1868" s="518"/>
    </row>
    <row r="1869" spans="34:34">
      <c r="AH1869" s="518"/>
    </row>
    <row r="1870" spans="34:34">
      <c r="AH1870" s="518"/>
    </row>
    <row r="1871" spans="34:34">
      <c r="AH1871" s="518"/>
    </row>
    <row r="1872" spans="34:34">
      <c r="AH1872" s="518"/>
    </row>
    <row r="1873" spans="34:34">
      <c r="AH1873" s="518"/>
    </row>
    <row r="1874" spans="34:34">
      <c r="AH1874" s="518"/>
    </row>
    <row r="1875" spans="34:34">
      <c r="AH1875" s="518"/>
    </row>
    <row r="1876" spans="34:34">
      <c r="AH1876" s="518"/>
    </row>
    <row r="1877" spans="34:34">
      <c r="AH1877" s="518"/>
    </row>
    <row r="1878" spans="34:34">
      <c r="AH1878" s="518"/>
    </row>
    <row r="1879" spans="34:34">
      <c r="AH1879" s="518"/>
    </row>
    <row r="1880" spans="34:34">
      <c r="AH1880" s="518"/>
    </row>
    <row r="1881" spans="34:34">
      <c r="AH1881" s="518"/>
    </row>
    <row r="1882" spans="34:34">
      <c r="AH1882" s="518"/>
    </row>
    <row r="1883" spans="34:34">
      <c r="AH1883" s="518"/>
    </row>
    <row r="1884" spans="34:34">
      <c r="AH1884" s="518"/>
    </row>
    <row r="1885" spans="34:34">
      <c r="AH1885" s="518"/>
    </row>
    <row r="1886" spans="34:34">
      <c r="AH1886" s="518"/>
    </row>
    <row r="1887" spans="34:34">
      <c r="AH1887" s="518"/>
    </row>
    <row r="1888" spans="34:34">
      <c r="AH1888" s="518"/>
    </row>
    <row r="1889" spans="34:34">
      <c r="AH1889" s="518"/>
    </row>
    <row r="1890" spans="34:34">
      <c r="AH1890" s="518"/>
    </row>
    <row r="1891" spans="34:34">
      <c r="AH1891" s="518"/>
    </row>
    <row r="1892" spans="34:34">
      <c r="AH1892" s="518"/>
    </row>
    <row r="1893" spans="34:34">
      <c r="AH1893" s="518"/>
    </row>
    <row r="1894" spans="34:34">
      <c r="AH1894" s="518"/>
    </row>
    <row r="1895" spans="34:34">
      <c r="AH1895" s="518"/>
    </row>
    <row r="1896" spans="34:34">
      <c r="AH1896" s="518"/>
    </row>
    <row r="1897" spans="34:34">
      <c r="AH1897" s="518"/>
    </row>
    <row r="1898" spans="34:34">
      <c r="AH1898" s="518"/>
    </row>
    <row r="1899" spans="34:34">
      <c r="AH1899" s="518"/>
    </row>
    <row r="1900" spans="34:34">
      <c r="AH1900" s="518"/>
    </row>
    <row r="1901" spans="34:34">
      <c r="AH1901" s="518"/>
    </row>
    <row r="1902" spans="34:34">
      <c r="AH1902" s="518"/>
    </row>
    <row r="1903" spans="34:34">
      <c r="AH1903" s="518"/>
    </row>
    <row r="1904" spans="34:34">
      <c r="AH1904" s="518"/>
    </row>
    <row r="1905" spans="34:34">
      <c r="AH1905" s="518"/>
    </row>
    <row r="1906" spans="34:34">
      <c r="AH1906" s="518"/>
    </row>
    <row r="1907" spans="34:34">
      <c r="AH1907" s="518"/>
    </row>
    <row r="1908" spans="34:34">
      <c r="AH1908" s="518"/>
    </row>
    <row r="1909" spans="34:34">
      <c r="AH1909" s="518"/>
    </row>
    <row r="1910" spans="34:34">
      <c r="AH1910" s="518"/>
    </row>
    <row r="1911" spans="34:34">
      <c r="AH1911" s="518"/>
    </row>
    <row r="1912" spans="34:34">
      <c r="AH1912" s="518"/>
    </row>
    <row r="1913" spans="34:34">
      <c r="AH1913" s="518"/>
    </row>
    <row r="1914" spans="34:34">
      <c r="AH1914" s="518"/>
    </row>
    <row r="1915" spans="34:34">
      <c r="AH1915" s="518"/>
    </row>
    <row r="1916" spans="34:34">
      <c r="AH1916" s="518"/>
    </row>
    <row r="1917" spans="34:34">
      <c r="AH1917" s="518"/>
    </row>
    <row r="1918" spans="34:34">
      <c r="AH1918" s="518"/>
    </row>
    <row r="1919" spans="34:34">
      <c r="AH1919" s="518"/>
    </row>
    <row r="1920" spans="34:34">
      <c r="AH1920" s="518"/>
    </row>
    <row r="1921" spans="34:34">
      <c r="AH1921" s="518"/>
    </row>
    <row r="1922" spans="34:34">
      <c r="AH1922" s="518"/>
    </row>
    <row r="1923" spans="34:34">
      <c r="AH1923" s="518"/>
    </row>
    <row r="1924" spans="34:34">
      <c r="AH1924" s="518"/>
    </row>
    <row r="1925" spans="34:34">
      <c r="AH1925" s="518"/>
    </row>
    <row r="1926" spans="34:34">
      <c r="AH1926" s="518"/>
    </row>
    <row r="1927" spans="34:34">
      <c r="AH1927" s="518"/>
    </row>
    <row r="1928" spans="34:34">
      <c r="AH1928" s="518"/>
    </row>
    <row r="1929" spans="34:34">
      <c r="AH1929" s="518"/>
    </row>
    <row r="1930" spans="34:34">
      <c r="AH1930" s="518"/>
    </row>
    <row r="1931" spans="34:34">
      <c r="AH1931" s="518"/>
    </row>
    <row r="1932" spans="34:34">
      <c r="AH1932" s="518"/>
    </row>
    <row r="1933" spans="34:34">
      <c r="AH1933" s="518"/>
    </row>
    <row r="1934" spans="34:34">
      <c r="AH1934" s="518"/>
    </row>
    <row r="1935" spans="34:34">
      <c r="AH1935" s="518"/>
    </row>
    <row r="1936" spans="34:34">
      <c r="AH1936" s="518"/>
    </row>
    <row r="1937" spans="34:34">
      <c r="AH1937" s="518"/>
    </row>
    <row r="1938" spans="34:34">
      <c r="AH1938" s="518"/>
    </row>
    <row r="1939" spans="34:34">
      <c r="AH1939" s="518"/>
    </row>
    <row r="1940" spans="34:34">
      <c r="AH1940" s="518"/>
    </row>
    <row r="1941" spans="34:34">
      <c r="AH1941" s="518"/>
    </row>
    <row r="1942" spans="34:34">
      <c r="AH1942" s="518"/>
    </row>
    <row r="1943" spans="34:34">
      <c r="AH1943" s="518"/>
    </row>
    <row r="1944" spans="34:34">
      <c r="AH1944" s="518"/>
    </row>
    <row r="1945" spans="34:34">
      <c r="AH1945" s="518"/>
    </row>
    <row r="1946" spans="34:34">
      <c r="AH1946" s="518"/>
    </row>
    <row r="1947" spans="34:34">
      <c r="AH1947" s="518"/>
    </row>
    <row r="1948" spans="34:34">
      <c r="AH1948" s="518"/>
    </row>
    <row r="1949" spans="34:34">
      <c r="AH1949" s="518"/>
    </row>
    <row r="1950" spans="34:34">
      <c r="AH1950" s="518"/>
    </row>
    <row r="1951" spans="34:34">
      <c r="AH1951" s="518"/>
    </row>
    <row r="1952" spans="34:34">
      <c r="AH1952" s="518"/>
    </row>
    <row r="1953" spans="34:34">
      <c r="AH1953" s="518"/>
    </row>
    <row r="1954" spans="34:34">
      <c r="AH1954" s="518"/>
    </row>
    <row r="1955" spans="34:34">
      <c r="AH1955" s="518"/>
    </row>
    <row r="1956" spans="34:34">
      <c r="AH1956" s="518"/>
    </row>
    <row r="1957" spans="34:34">
      <c r="AH1957" s="518"/>
    </row>
    <row r="1958" spans="34:34">
      <c r="AH1958" s="518"/>
    </row>
    <row r="1959" spans="34:34">
      <c r="AH1959" s="518"/>
    </row>
    <row r="1960" spans="34:34">
      <c r="AH1960" s="518"/>
    </row>
    <row r="1961" spans="34:34">
      <c r="AH1961" s="518"/>
    </row>
    <row r="1962" spans="34:34">
      <c r="AH1962" s="518"/>
    </row>
    <row r="1963" spans="34:34">
      <c r="AH1963" s="518"/>
    </row>
    <row r="1964" spans="34:34">
      <c r="AH1964" s="518"/>
    </row>
    <row r="1965" spans="34:34">
      <c r="AH1965" s="518"/>
    </row>
    <row r="1966" spans="34:34">
      <c r="AH1966" s="518"/>
    </row>
    <row r="1967" spans="34:34">
      <c r="AH1967" s="518"/>
    </row>
    <row r="1968" spans="34:34">
      <c r="AH1968" s="518"/>
    </row>
    <row r="1969" spans="34:34">
      <c r="AH1969" s="518"/>
    </row>
    <row r="1970" spans="34:34">
      <c r="AH1970" s="518"/>
    </row>
    <row r="1971" spans="34:34">
      <c r="AH1971" s="518"/>
    </row>
    <row r="1972" spans="34:34">
      <c r="AH1972" s="518"/>
    </row>
    <row r="1973" spans="34:34">
      <c r="AH1973" s="518"/>
    </row>
    <row r="1974" spans="34:34">
      <c r="AH1974" s="518"/>
    </row>
    <row r="1975" spans="34:34">
      <c r="AH1975" s="518"/>
    </row>
    <row r="1976" spans="34:34">
      <c r="AH1976" s="518"/>
    </row>
    <row r="1977" spans="34:34">
      <c r="AH1977" s="518"/>
    </row>
    <row r="1978" spans="34:34">
      <c r="AH1978" s="518"/>
    </row>
    <row r="1979" spans="34:34">
      <c r="AH1979" s="518"/>
    </row>
    <row r="1980" spans="34:34">
      <c r="AH1980" s="518"/>
    </row>
    <row r="1981" spans="34:34">
      <c r="AH1981" s="518"/>
    </row>
    <row r="1982" spans="34:34">
      <c r="AH1982" s="518"/>
    </row>
    <row r="1983" spans="34:34">
      <c r="AH1983" s="518"/>
    </row>
    <row r="1984" spans="34:34">
      <c r="AH1984" s="518"/>
    </row>
    <row r="1985" spans="34:34">
      <c r="AH1985" s="518"/>
    </row>
    <row r="1986" spans="34:34">
      <c r="AH1986" s="518"/>
    </row>
    <row r="1987" spans="34:34">
      <c r="AH1987" s="518"/>
    </row>
    <row r="1988" spans="34:34">
      <c r="AH1988" s="518"/>
    </row>
    <row r="1989" spans="34:34">
      <c r="AH1989" s="518"/>
    </row>
    <row r="1990" spans="34:34">
      <c r="AH1990" s="518"/>
    </row>
    <row r="1991" spans="34:34">
      <c r="AH1991" s="518"/>
    </row>
    <row r="1992" spans="34:34">
      <c r="AH1992" s="518"/>
    </row>
    <row r="1993" spans="34:34">
      <c r="AH1993" s="518"/>
    </row>
    <row r="1994" spans="34:34">
      <c r="AH1994" s="518"/>
    </row>
    <row r="1995" spans="34:34">
      <c r="AH1995" s="518"/>
    </row>
    <row r="1996" spans="34:34">
      <c r="AH1996" s="518"/>
    </row>
    <row r="1997" spans="34:34">
      <c r="AH1997" s="518"/>
    </row>
    <row r="1998" spans="34:34">
      <c r="AH1998" s="518"/>
    </row>
    <row r="1999" spans="34:34">
      <c r="AH1999" s="518"/>
    </row>
    <row r="2000" spans="34:34">
      <c r="AH2000" s="518"/>
    </row>
    <row r="2001" spans="34:34">
      <c r="AH2001" s="518"/>
    </row>
    <row r="2002" spans="34:34">
      <c r="AH2002" s="518"/>
    </row>
    <row r="2003" spans="34:34">
      <c r="AH2003" s="518"/>
    </row>
    <row r="2004" spans="34:34">
      <c r="AH2004" s="518"/>
    </row>
    <row r="2005" spans="34:34">
      <c r="AH2005" s="518"/>
    </row>
    <row r="2006" spans="34:34">
      <c r="AH2006" s="518"/>
    </row>
    <row r="2007" spans="34:34">
      <c r="AH2007" s="518"/>
    </row>
    <row r="2008" spans="34:34">
      <c r="AH2008" s="518"/>
    </row>
    <row r="2009" spans="34:34">
      <c r="AH2009" s="518"/>
    </row>
    <row r="2010" spans="34:34">
      <c r="AH2010" s="518"/>
    </row>
    <row r="2011" spans="34:34">
      <c r="AH2011" s="518"/>
    </row>
    <row r="2012" spans="34:34">
      <c r="AH2012" s="518"/>
    </row>
    <row r="2013" spans="34:34">
      <c r="AH2013" s="518"/>
    </row>
    <row r="2014" spans="34:34">
      <c r="AH2014" s="518"/>
    </row>
    <row r="2015" spans="34:34">
      <c r="AH2015" s="518"/>
    </row>
    <row r="2016" spans="34:34">
      <c r="AH2016" s="518"/>
    </row>
    <row r="2017" spans="34:34">
      <c r="AH2017" s="518"/>
    </row>
    <row r="2018" spans="34:34">
      <c r="AH2018" s="518"/>
    </row>
    <row r="2019" spans="34:34">
      <c r="AH2019" s="518"/>
    </row>
    <row r="2020" spans="34:34">
      <c r="AH2020" s="518"/>
    </row>
    <row r="2021" spans="34:34">
      <c r="AH2021" s="518"/>
    </row>
    <row r="2022" spans="34:34">
      <c r="AH2022" s="518"/>
    </row>
    <row r="2023" spans="34:34">
      <c r="AH2023" s="518"/>
    </row>
    <row r="2024" spans="34:34">
      <c r="AH2024" s="518"/>
    </row>
    <row r="2025" spans="34:34">
      <c r="AH2025" s="518"/>
    </row>
    <row r="2026" spans="34:34">
      <c r="AH2026" s="518"/>
    </row>
    <row r="2027" spans="34:34">
      <c r="AH2027" s="518"/>
    </row>
    <row r="2028" spans="34:34">
      <c r="AH2028" s="518"/>
    </row>
    <row r="2029" spans="34:34">
      <c r="AH2029" s="518"/>
    </row>
    <row r="2030" spans="34:34">
      <c r="AH2030" s="518"/>
    </row>
    <row r="2031" spans="34:34">
      <c r="AH2031" s="518"/>
    </row>
    <row r="2032" spans="34:34">
      <c r="AH2032" s="518"/>
    </row>
    <row r="2033" spans="34:34">
      <c r="AH2033" s="518"/>
    </row>
    <row r="2034" spans="34:34">
      <c r="AH2034" s="518"/>
    </row>
    <row r="2035" spans="34:34">
      <c r="AH2035" s="518"/>
    </row>
    <row r="2036" spans="34:34">
      <c r="AH2036" s="518"/>
    </row>
    <row r="2037" spans="34:34">
      <c r="AH2037" s="518"/>
    </row>
    <row r="2038" spans="34:34">
      <c r="AH2038" s="518"/>
    </row>
    <row r="2039" spans="34:34">
      <c r="AH2039" s="518"/>
    </row>
    <row r="2040" spans="34:34">
      <c r="AH2040" s="518"/>
    </row>
    <row r="2041" spans="34:34">
      <c r="AH2041" s="518"/>
    </row>
    <row r="2042" spans="34:34">
      <c r="AH2042" s="518"/>
    </row>
    <row r="2043" spans="34:34">
      <c r="AH2043" s="518"/>
    </row>
    <row r="2044" spans="34:34">
      <c r="AH2044" s="518"/>
    </row>
    <row r="2045" spans="34:34">
      <c r="AH2045" s="518"/>
    </row>
    <row r="2046" spans="34:34">
      <c r="AH2046" s="518"/>
    </row>
    <row r="2047" spans="34:34">
      <c r="AH2047" s="518"/>
    </row>
    <row r="2048" spans="34:34">
      <c r="AH2048" s="518"/>
    </row>
    <row r="2049" spans="34:34">
      <c r="AH2049" s="518"/>
    </row>
    <row r="2050" spans="34:34">
      <c r="AH2050" s="518"/>
    </row>
    <row r="2051" spans="34:34">
      <c r="AH2051" s="518"/>
    </row>
    <row r="2052" spans="34:34">
      <c r="AH2052" s="518"/>
    </row>
    <row r="2053" spans="34:34">
      <c r="AH2053" s="518"/>
    </row>
    <row r="2054" spans="34:34">
      <c r="AH2054" s="518"/>
    </row>
    <row r="2055" spans="34:34">
      <c r="AH2055" s="518"/>
    </row>
    <row r="2056" spans="34:34">
      <c r="AH2056" s="518"/>
    </row>
    <row r="2057" spans="34:34">
      <c r="AH2057" s="518"/>
    </row>
    <row r="2058" spans="34:34">
      <c r="AH2058" s="518"/>
    </row>
    <row r="2059" spans="34:34">
      <c r="AH2059" s="518"/>
    </row>
    <row r="2060" spans="34:34">
      <c r="AH2060" s="518"/>
    </row>
    <row r="2061" spans="34:34">
      <c r="AH2061" s="518"/>
    </row>
    <row r="2062" spans="34:34">
      <c r="AH2062" s="518"/>
    </row>
    <row r="2063" spans="34:34">
      <c r="AH2063" s="518"/>
    </row>
    <row r="2064" spans="34:34">
      <c r="AH2064" s="518"/>
    </row>
    <row r="2065" spans="34:34">
      <c r="AH2065" s="518"/>
    </row>
    <row r="2066" spans="34:34">
      <c r="AH2066" s="518"/>
    </row>
    <row r="2067" spans="34:34">
      <c r="AH2067" s="518"/>
    </row>
    <row r="2068" spans="34:34">
      <c r="AH2068" s="518"/>
    </row>
    <row r="2069" spans="34:34">
      <c r="AH2069" s="518"/>
    </row>
    <row r="2070" spans="34:34">
      <c r="AH2070" s="518"/>
    </row>
    <row r="2071" spans="34:34">
      <c r="AH2071" s="518"/>
    </row>
    <row r="2072" spans="34:34">
      <c r="AH2072" s="518"/>
    </row>
    <row r="2073" spans="34:34">
      <c r="AH2073" s="518"/>
    </row>
    <row r="2074" spans="34:34">
      <c r="AH2074" s="518"/>
    </row>
    <row r="2075" spans="34:34">
      <c r="AH2075" s="518"/>
    </row>
    <row r="2076" spans="34:34">
      <c r="AH2076" s="518"/>
    </row>
    <row r="2077" spans="34:34">
      <c r="AH2077" s="518"/>
    </row>
    <row r="2078" spans="34:34">
      <c r="AH2078" s="518"/>
    </row>
    <row r="2079" spans="34:34">
      <c r="AH2079" s="518"/>
    </row>
    <row r="2080" spans="34:34">
      <c r="AH2080" s="518"/>
    </row>
    <row r="2081" spans="34:34">
      <c r="AH2081" s="518"/>
    </row>
    <row r="2082" spans="34:34">
      <c r="AH2082" s="518"/>
    </row>
    <row r="2083" spans="34:34">
      <c r="AH2083" s="518"/>
    </row>
    <row r="2084" spans="34:34">
      <c r="AH2084" s="518"/>
    </row>
    <row r="2085" spans="34:34">
      <c r="AH2085" s="518"/>
    </row>
    <row r="2086" spans="34:34">
      <c r="AH2086" s="518"/>
    </row>
    <row r="2087" spans="34:34">
      <c r="AH2087" s="518"/>
    </row>
    <row r="2088" spans="34:34">
      <c r="AH2088" s="518"/>
    </row>
    <row r="2089" spans="34:34">
      <c r="AH2089" s="518"/>
    </row>
    <row r="2090" spans="34:34">
      <c r="AH2090" s="518"/>
    </row>
    <row r="2091" spans="34:34">
      <c r="AH2091" s="518"/>
    </row>
    <row r="2092" spans="34:34">
      <c r="AH2092" s="518"/>
    </row>
    <row r="2093" spans="34:34">
      <c r="AH2093" s="518"/>
    </row>
    <row r="2094" spans="34:34">
      <c r="AH2094" s="518"/>
    </row>
    <row r="2095" spans="34:34">
      <c r="AH2095" s="518"/>
    </row>
    <row r="2096" spans="34:34">
      <c r="AH2096" s="518"/>
    </row>
    <row r="2097" spans="34:34">
      <c r="AH2097" s="518"/>
    </row>
    <row r="2098" spans="34:34">
      <c r="AH2098" s="518"/>
    </row>
    <row r="2099" spans="34:34">
      <c r="AH2099" s="518"/>
    </row>
    <row r="2100" spans="34:34">
      <c r="AH2100" s="518"/>
    </row>
    <row r="2101" spans="34:34">
      <c r="AH2101" s="518"/>
    </row>
    <row r="2102" spans="34:34">
      <c r="AH2102" s="518"/>
    </row>
    <row r="2103" spans="34:34">
      <c r="AH2103" s="518"/>
    </row>
    <row r="2104" spans="34:34">
      <c r="AH2104" s="518"/>
    </row>
    <row r="2105" spans="34:34">
      <c r="AH2105" s="518"/>
    </row>
    <row r="2106" spans="34:34">
      <c r="AH2106" s="518"/>
    </row>
    <row r="2107" spans="34:34">
      <c r="AH2107" s="518"/>
    </row>
    <row r="2108" spans="34:34">
      <c r="AH2108" s="518"/>
    </row>
    <row r="2109" spans="34:34">
      <c r="AH2109" s="518"/>
    </row>
    <row r="2110" spans="34:34">
      <c r="AH2110" s="518"/>
    </row>
    <row r="2111" spans="34:34">
      <c r="AH2111" s="518"/>
    </row>
    <row r="2112" spans="34:34">
      <c r="AH2112" s="518"/>
    </row>
    <row r="2113" spans="34:34">
      <c r="AH2113" s="518"/>
    </row>
    <row r="2114" spans="34:34">
      <c r="AH2114" s="518"/>
    </row>
    <row r="2115" spans="34:34">
      <c r="AH2115" s="518"/>
    </row>
    <row r="2116" spans="34:34">
      <c r="AH2116" s="518"/>
    </row>
    <row r="2117" spans="34:34">
      <c r="AH2117" s="518"/>
    </row>
    <row r="2118" spans="34:34">
      <c r="AH2118" s="518"/>
    </row>
    <row r="2119" spans="34:34">
      <c r="AH2119" s="518"/>
    </row>
    <row r="2120" spans="34:34">
      <c r="AH2120" s="518"/>
    </row>
    <row r="2121" spans="34:34">
      <c r="AH2121" s="518"/>
    </row>
    <row r="2122" spans="34:34">
      <c r="AH2122" s="518"/>
    </row>
    <row r="2123" spans="34:34">
      <c r="AH2123" s="518"/>
    </row>
    <row r="2124" spans="34:34">
      <c r="AH2124" s="518"/>
    </row>
    <row r="2125" spans="34:34">
      <c r="AH2125" s="518"/>
    </row>
    <row r="2126" spans="34:34">
      <c r="AH2126" s="518"/>
    </row>
    <row r="2127" spans="34:34">
      <c r="AH2127" s="518"/>
    </row>
    <row r="2128" spans="34:34">
      <c r="AH2128" s="518"/>
    </row>
    <row r="2129" spans="34:34">
      <c r="AH2129" s="518"/>
    </row>
    <row r="2130" spans="34:34">
      <c r="AH2130" s="518"/>
    </row>
    <row r="2131" spans="34:34">
      <c r="AH2131" s="518"/>
    </row>
    <row r="2132" spans="34:34">
      <c r="AH2132" s="518"/>
    </row>
    <row r="2133" spans="34:34">
      <c r="AH2133" s="518"/>
    </row>
    <row r="2134" spans="34:34">
      <c r="AH2134" s="518"/>
    </row>
    <row r="2135" spans="34:34">
      <c r="AH2135" s="518"/>
    </row>
    <row r="2136" spans="34:34">
      <c r="AH2136" s="518"/>
    </row>
    <row r="2137" spans="34:34">
      <c r="AH2137" s="518"/>
    </row>
    <row r="2138" spans="34:34">
      <c r="AH2138" s="518"/>
    </row>
    <row r="2139" spans="34:34">
      <c r="AH2139" s="518"/>
    </row>
    <row r="2140" spans="34:34">
      <c r="AH2140" s="518"/>
    </row>
    <row r="2141" spans="34:34">
      <c r="AH2141" s="518"/>
    </row>
    <row r="2142" spans="34:34">
      <c r="AH2142" s="518"/>
    </row>
    <row r="2143" spans="34:34">
      <c r="AH2143" s="518"/>
    </row>
    <row r="2144" spans="34:34">
      <c r="AH2144" s="518"/>
    </row>
  </sheetData>
  <mergeCells count="24">
    <mergeCell ref="L19:M19"/>
    <mergeCell ref="J4:O4"/>
    <mergeCell ref="M16:N16"/>
    <mergeCell ref="B5:C5"/>
    <mergeCell ref="B6:C6"/>
    <mergeCell ref="B8:C8"/>
    <mergeCell ref="B11:C11"/>
    <mergeCell ref="B4:E4"/>
    <mergeCell ref="B1:AF1"/>
    <mergeCell ref="B2:AF2"/>
    <mergeCell ref="AD19:AF19"/>
    <mergeCell ref="AZ20:BD20"/>
    <mergeCell ref="AW80:AY80"/>
    <mergeCell ref="B18:AF18"/>
    <mergeCell ref="B19:C19"/>
    <mergeCell ref="D19:E19"/>
    <mergeCell ref="F19:G19"/>
    <mergeCell ref="J19:K19"/>
    <mergeCell ref="N19:O19"/>
    <mergeCell ref="P19:S19"/>
    <mergeCell ref="T19:V19"/>
    <mergeCell ref="W19:Y19"/>
    <mergeCell ref="Z19:AB19"/>
    <mergeCell ref="H19:I19"/>
  </mergeCells>
  <conditionalFormatting sqref="CM11:CM304">
    <cfRule type="duplicateValues" dxfId="120" priority="102"/>
  </conditionalFormatting>
  <conditionalFormatting sqref="W22">
    <cfRule type="expression" dxfId="119" priority="52">
      <formula>$W$22&gt;0.01</formula>
    </cfRule>
  </conditionalFormatting>
  <conditionalFormatting sqref="W25">
    <cfRule type="expression" dxfId="118" priority="51">
      <formula>$W$25&gt;0.01</formula>
    </cfRule>
  </conditionalFormatting>
  <conditionalFormatting sqref="W23">
    <cfRule type="expression" dxfId="117" priority="50">
      <formula>$W$23&gt;0.01</formula>
    </cfRule>
  </conditionalFormatting>
  <conditionalFormatting sqref="W21">
    <cfRule type="expression" dxfId="116" priority="49">
      <formula>$W$21&gt;0.01</formula>
    </cfRule>
  </conditionalFormatting>
  <conditionalFormatting sqref="W24">
    <cfRule type="expression" dxfId="115" priority="48">
      <formula>$W$24&gt;0.01</formula>
    </cfRule>
  </conditionalFormatting>
  <conditionalFormatting sqref="W26">
    <cfRule type="expression" dxfId="114" priority="47">
      <formula>$W$26&gt;0.01</formula>
    </cfRule>
  </conditionalFormatting>
  <conditionalFormatting sqref="W36">
    <cfRule type="expression" dxfId="113" priority="35">
      <formula>$W$36&gt;0.01</formula>
    </cfRule>
    <cfRule type="expression" dxfId="112" priority="45">
      <formula>$W$36&gt;0.01</formula>
    </cfRule>
  </conditionalFormatting>
  <conditionalFormatting sqref="W28">
    <cfRule type="expression" dxfId="111" priority="44">
      <formula>$W$28&gt;0.01</formula>
    </cfRule>
  </conditionalFormatting>
  <conditionalFormatting sqref="W29">
    <cfRule type="expression" dxfId="110" priority="43">
      <formula>$W$29&gt;0.01</formula>
    </cfRule>
  </conditionalFormatting>
  <conditionalFormatting sqref="W30">
    <cfRule type="expression" dxfId="109" priority="42">
      <formula>$W$30&gt;0.01</formula>
    </cfRule>
  </conditionalFormatting>
  <conditionalFormatting sqref="W31">
    <cfRule type="expression" dxfId="108" priority="41">
      <formula>$W$31&gt;0.01</formula>
    </cfRule>
  </conditionalFormatting>
  <conditionalFormatting sqref="W32">
    <cfRule type="expression" dxfId="107" priority="39">
      <formula>$W$32&gt;0.01</formula>
    </cfRule>
    <cfRule type="expression" priority="40">
      <formula>$W$32&gt;0.01</formula>
    </cfRule>
  </conditionalFormatting>
  <conditionalFormatting sqref="W33">
    <cfRule type="expression" dxfId="106" priority="38">
      <formula>$W$33&gt;0.01</formula>
    </cfRule>
  </conditionalFormatting>
  <conditionalFormatting sqref="W34">
    <cfRule type="expression" dxfId="105" priority="37">
      <formula>$W$34&gt;0.01</formula>
    </cfRule>
  </conditionalFormatting>
  <conditionalFormatting sqref="W35">
    <cfRule type="expression" dxfId="104" priority="36">
      <formula>$W$35&gt;0.01</formula>
    </cfRule>
  </conditionalFormatting>
  <conditionalFormatting sqref="W37">
    <cfRule type="expression" dxfId="103" priority="34">
      <formula>$W$37&gt;0.01</formula>
    </cfRule>
  </conditionalFormatting>
  <conditionalFormatting sqref="W38">
    <cfRule type="expression" dxfId="102" priority="33">
      <formula>$W$38&gt;0.01</formula>
    </cfRule>
  </conditionalFormatting>
  <conditionalFormatting sqref="W39">
    <cfRule type="expression" dxfId="101" priority="32">
      <formula>$W$39&gt;0.01</formula>
    </cfRule>
  </conditionalFormatting>
  <conditionalFormatting sqref="W40">
    <cfRule type="expression" dxfId="100" priority="30">
      <formula>$W$40&gt;0.01</formula>
    </cfRule>
  </conditionalFormatting>
  <conditionalFormatting sqref="W41">
    <cfRule type="expression" dxfId="99" priority="29">
      <formula>$W$41&gt;0.01</formula>
    </cfRule>
  </conditionalFormatting>
  <conditionalFormatting sqref="W42">
    <cfRule type="expression" dxfId="98" priority="27">
      <formula>$W$42&gt;0.01</formula>
    </cfRule>
  </conditionalFormatting>
  <conditionalFormatting sqref="W43">
    <cfRule type="expression" dxfId="97" priority="26">
      <formula>$W$43&gt;0.01</formula>
    </cfRule>
  </conditionalFormatting>
  <conditionalFormatting sqref="W44">
    <cfRule type="expression" dxfId="96" priority="25">
      <formula>$W$44&gt;0.01</formula>
    </cfRule>
  </conditionalFormatting>
  <conditionalFormatting sqref="W45">
    <cfRule type="expression" dxfId="95" priority="24">
      <formula>$W$45&gt;0.01</formula>
    </cfRule>
  </conditionalFormatting>
  <conditionalFormatting sqref="W46">
    <cfRule type="expression" dxfId="94" priority="23">
      <formula>$W$46&gt;0.01</formula>
    </cfRule>
  </conditionalFormatting>
  <conditionalFormatting sqref="W47">
    <cfRule type="expression" dxfId="93" priority="22">
      <formula>$W$47&gt;0.01</formula>
    </cfRule>
  </conditionalFormatting>
  <conditionalFormatting sqref="W48">
    <cfRule type="expression" dxfId="92" priority="21">
      <formula>$W$48&gt;0.01</formula>
    </cfRule>
  </conditionalFormatting>
  <conditionalFormatting sqref="W49">
    <cfRule type="expression" dxfId="91" priority="20">
      <formula>$W$49&gt;0.01</formula>
    </cfRule>
  </conditionalFormatting>
  <conditionalFormatting sqref="W50">
    <cfRule type="expression" dxfId="90" priority="19">
      <formula>$W$50&gt;0.01</formula>
    </cfRule>
  </conditionalFormatting>
  <conditionalFormatting sqref="W51">
    <cfRule type="expression" dxfId="89" priority="18">
      <formula>$W$51&gt;0.01</formula>
    </cfRule>
  </conditionalFormatting>
  <conditionalFormatting sqref="W52">
    <cfRule type="expression" dxfId="88" priority="17">
      <formula>$W$52&gt;0.01</formula>
    </cfRule>
  </conditionalFormatting>
  <conditionalFormatting sqref="W53">
    <cfRule type="expression" dxfId="87" priority="16">
      <formula>$W$53&gt;0.01</formula>
    </cfRule>
  </conditionalFormatting>
  <conditionalFormatting sqref="W54">
    <cfRule type="expression" dxfId="86" priority="15">
      <formula>$W$54&gt;0.01</formula>
    </cfRule>
  </conditionalFormatting>
  <conditionalFormatting sqref="W55">
    <cfRule type="expression" dxfId="85" priority="14">
      <formula>$W$55&gt;0.01</formula>
    </cfRule>
  </conditionalFormatting>
  <conditionalFormatting sqref="W56">
    <cfRule type="expression" dxfId="84" priority="13">
      <formula>$W$56&gt;0.01</formula>
    </cfRule>
  </conditionalFormatting>
  <conditionalFormatting sqref="W57">
    <cfRule type="expression" dxfId="83" priority="12">
      <formula>$W$57&gt;0.01</formula>
    </cfRule>
  </conditionalFormatting>
  <conditionalFormatting sqref="W58">
    <cfRule type="expression" dxfId="82" priority="11">
      <formula>$W$58&gt;0.01</formula>
    </cfRule>
  </conditionalFormatting>
  <conditionalFormatting sqref="W59">
    <cfRule type="expression" dxfId="81" priority="10">
      <formula>$W$59&gt;0.01</formula>
    </cfRule>
  </conditionalFormatting>
  <conditionalFormatting sqref="W60">
    <cfRule type="expression" dxfId="80" priority="9">
      <formula>$W$60&gt;0.01</formula>
    </cfRule>
  </conditionalFormatting>
  <conditionalFormatting sqref="W61">
    <cfRule type="expression" dxfId="79" priority="8">
      <formula>$W$61&gt;0.01</formula>
    </cfRule>
  </conditionalFormatting>
  <conditionalFormatting sqref="W62:W63">
    <cfRule type="expression" dxfId="78" priority="7">
      <formula>$W$62&gt;0.01</formula>
    </cfRule>
  </conditionalFormatting>
  <conditionalFormatting sqref="W64">
    <cfRule type="expression" dxfId="77" priority="5">
      <formula>$W$64&gt;0.01</formula>
    </cfRule>
  </conditionalFormatting>
  <conditionalFormatting sqref="W65">
    <cfRule type="expression" dxfId="76" priority="4">
      <formula>$W$65&gt;0.01</formula>
    </cfRule>
  </conditionalFormatting>
  <conditionalFormatting sqref="W66">
    <cfRule type="expression" dxfId="75" priority="3">
      <formula>$W$66&gt;0.01</formula>
    </cfRule>
  </conditionalFormatting>
  <conditionalFormatting sqref="W67">
    <cfRule type="expression" dxfId="74" priority="2">
      <formula>$W$67&gt;0.01</formula>
    </cfRule>
  </conditionalFormatting>
  <conditionalFormatting sqref="W27">
    <cfRule type="expression" dxfId="73" priority="1" stopIfTrue="1">
      <formula>$W$27&gt;0.01</formula>
    </cfRule>
  </conditionalFormatting>
  <dataValidations count="3">
    <dataValidation type="list" allowBlank="1" showInputMessage="1" showErrorMessage="1" sqref="E10 AG4" xr:uid="{00000000-0002-0000-0300-000000000000}">
      <formula1>$AQ$3:$AQ$10</formula1>
    </dataValidation>
    <dataValidation type="list" allowBlank="1" showInputMessage="1" showErrorMessage="1" sqref="D8:E8" xr:uid="{00000000-0002-0000-0300-000006000000}">
      <formula1>$CC$11:$CC$23</formula1>
    </dataValidation>
    <dataValidation type="list" allowBlank="1" showInputMessage="1" showErrorMessage="1" sqref="A21:A67" xr:uid="{00000000-0002-0000-0300-000008000000}">
      <formula1>$AU$3:$AU$13</formula1>
    </dataValidation>
  </dataValidations>
  <printOptions horizontalCentered="1"/>
  <pageMargins left="0.7" right="0.7" top="0.75" bottom="0.75" header="0.3" footer="0.3"/>
  <pageSetup scale="43" fitToHeight="0" orientation="landscape" horizontalDpi="1200" verticalDpi="1200" r:id="rId1"/>
  <headerFooter>
    <oddFooter>&amp;R&amp;8Last Updated June 2025</oddFooter>
  </headerFooter>
  <rowBreaks count="3" manualBreakCount="3">
    <brk id="78" min="1" max="30" man="1"/>
    <brk id="161" min="1" max="30" man="1"/>
    <brk id="266" max="29" man="1"/>
  </rowBreaks>
  <colBreaks count="1" manualBreakCount="1">
    <brk id="32" max="1048575" man="1"/>
  </colBreaks>
  <ignoredErrors>
    <ignoredError sqref="C21 C23:C58 I23:I58 C22 E21 E22 E23:E58 G21:G22 G23:G58 I21 I22 K21 K22 K23:K58 E59:K61 E62:J67 K62:K67 BA23 AJ68 Z34:AC34 Z33:AC33 Z35:AD48 R30:R48 R49:R55 R56:R58 R59:R67 R23:R29 S56:S58 S49:S55 S30:S48 S23:S29 S59:S67 Z61:AC61 Z62:AD62 Z63:AC63 Z64:AD66 N23:N29 N21 N22 O21 O23:O29 O22 S21 S22 N56:N58 N49:N55 N30:N48 N59:O67 O30:O48 O49:O55 O56:O58 Z30:AD32 Z67:AD67 Z59:AD60 Z56:AD58 Z22:AD29 Z21:AC21 Z49:AD55 M33:M48 M61:M66 M49:M55 M21 AD21 M23:M29 M56:M58 M59:M60 M67 M30:M32 P56:Q58 P49:Q55 P33:Q48 P30:Q32 P61:Q61 P59:Q60 P67:Q67 M22 X22:Y22 X21:Y21 P22:R22 P23:Q29 P21:R21 P64:Q66 P63:Q63 AD63 P62:Q62 AD61 X61:Y61 X59:Y60 X67:Y67 X64:Y66 X63:Y63 X62:Y62 X23:Y29 X34:Y34 X30:Y32 X49:Y55 X56:Y58 X35:Y48 X33:Y33 AD33 AD34" emptyCellReference="1"/>
    <ignoredError sqref="T33:W33 T35:W48 T56:W58 T49:W55 T30:W32 T34:W34 T23:W29 T62:W62 T63:W63 T64:W66 T67:W67 T59:W60 T61:W61 T21:W21 T22:W22" unlockedFormula="1" emptyCellReferenc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3EEFB"/>
  </sheetPr>
  <dimension ref="A1:DK586"/>
  <sheetViews>
    <sheetView topLeftCell="A2" zoomScaleNormal="100" workbookViewId="0">
      <selection activeCell="H10" sqref="H10:K10"/>
    </sheetView>
  </sheetViews>
  <sheetFormatPr defaultColWidth="9.28515625" defaultRowHeight="15"/>
  <cols>
    <col min="1" max="1" width="19.7109375" style="226" customWidth="1"/>
    <col min="2" max="2" width="18.7109375" style="226" customWidth="1"/>
    <col min="3" max="3" width="8.42578125" style="227" bestFit="1" customWidth="1"/>
    <col min="4" max="4" width="5.7109375" style="226" customWidth="1"/>
    <col min="5" max="5" width="11" style="226" bestFit="1" customWidth="1"/>
    <col min="6" max="9" width="10.7109375" style="226" bestFit="1" customWidth="1"/>
    <col min="10" max="12" width="10.28515625" style="226" customWidth="1"/>
    <col min="13" max="13" width="1.5703125" style="226" customWidth="1"/>
    <col min="14" max="14" width="36.28515625" style="226" customWidth="1"/>
    <col min="15" max="15" width="9.28515625" style="226" customWidth="1"/>
    <col min="16" max="16" width="9" style="226" customWidth="1"/>
    <col min="17" max="23" width="9.28515625" style="226" customWidth="1"/>
    <col min="24" max="24" width="2.5703125" style="226" customWidth="1"/>
    <col min="25" max="32" width="9.28515625" style="226" customWidth="1"/>
    <col min="33" max="33" width="2.7109375" style="226" customWidth="1"/>
    <col min="34" max="34" width="10.7109375" style="226" customWidth="1"/>
    <col min="35" max="36" width="9.28515625" style="226" customWidth="1"/>
    <col min="37" max="37" width="10" style="226" customWidth="1"/>
    <col min="38" max="38" width="10.7109375" style="226" customWidth="1"/>
    <col min="39" max="39" width="9.5703125" style="226" customWidth="1"/>
    <col min="40" max="45" width="9.28515625" style="226" customWidth="1"/>
    <col min="46" max="46" width="12" style="226" customWidth="1"/>
    <col min="47" max="47" width="27.28515625" style="226" customWidth="1"/>
    <col min="48" max="48" width="12.42578125" style="226" customWidth="1"/>
    <col min="49" max="49" width="30.28515625" style="226" customWidth="1"/>
    <col min="50" max="50" width="24.5703125" style="226" customWidth="1"/>
    <col min="51" max="51" width="15.42578125" style="226" customWidth="1"/>
    <col min="52" max="55" width="35.5703125" style="226" customWidth="1"/>
    <col min="56" max="56" width="28.5703125" style="229" customWidth="1"/>
    <col min="57" max="60" width="9.28515625" style="226" customWidth="1"/>
    <col min="61" max="61" width="35.5703125" style="226" customWidth="1"/>
    <col min="62" max="96" width="9.28515625" style="226" customWidth="1"/>
    <col min="97" max="16384" width="9.28515625" style="226"/>
  </cols>
  <sheetData>
    <row r="1" spans="1:115" ht="17.25" hidden="1" customHeight="1" thickBot="1">
      <c r="N1" s="228"/>
      <c r="O1" s="228"/>
      <c r="P1" s="228"/>
      <c r="Q1" s="228"/>
      <c r="R1" s="228"/>
      <c r="S1" s="228"/>
      <c r="T1" s="228"/>
      <c r="U1" s="228"/>
      <c r="V1" s="228"/>
      <c r="W1" s="228"/>
      <c r="X1" s="228"/>
      <c r="Y1" s="228"/>
      <c r="Z1" s="228"/>
    </row>
    <row r="2" spans="1:115" ht="75.75" customHeight="1" thickBot="1">
      <c r="A2" s="230" t="s">
        <v>1475</v>
      </c>
      <c r="B2" s="231"/>
      <c r="C2" s="1503" t="s">
        <v>1845</v>
      </c>
      <c r="D2" s="1503"/>
      <c r="E2" s="1503"/>
      <c r="F2" s="1503"/>
      <c r="G2" s="1503"/>
      <c r="H2" s="1503"/>
      <c r="I2" s="1503"/>
      <c r="J2" s="1503"/>
      <c r="K2" s="1503"/>
      <c r="L2" s="1503"/>
      <c r="M2" s="1504"/>
      <c r="N2" s="232" t="s">
        <v>1476</v>
      </c>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4"/>
      <c r="AV2" s="234"/>
      <c r="AW2" s="233"/>
      <c r="AX2" s="233"/>
      <c r="AY2" s="233"/>
      <c r="AZ2" s="233"/>
      <c r="BA2" s="233"/>
      <c r="BB2" s="233"/>
      <c r="BC2" s="233"/>
      <c r="BD2" s="235"/>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c r="CC2" s="233"/>
      <c r="CD2" s="233"/>
      <c r="CE2" s="233"/>
      <c r="CF2" s="233"/>
      <c r="CG2" s="233"/>
      <c r="CH2" s="233"/>
      <c r="CI2" s="233"/>
      <c r="CJ2" s="233"/>
      <c r="CK2" s="233"/>
      <c r="CL2" s="233"/>
      <c r="CM2" s="233"/>
      <c r="CN2" s="233"/>
      <c r="CO2" s="233"/>
      <c r="CP2" s="233"/>
      <c r="CQ2" s="233"/>
      <c r="CR2" s="233"/>
      <c r="CS2" s="233"/>
      <c r="CT2" s="233"/>
      <c r="CU2" s="233"/>
      <c r="CV2" s="233"/>
      <c r="CW2" s="233"/>
      <c r="CX2" s="233"/>
      <c r="CY2" s="233"/>
      <c r="CZ2" s="233"/>
      <c r="DA2" s="233"/>
      <c r="DB2" s="233"/>
      <c r="DC2" s="233"/>
      <c r="DD2" s="233"/>
      <c r="DE2" s="233"/>
      <c r="DF2" s="233"/>
      <c r="DG2" s="233"/>
      <c r="DH2" s="233"/>
      <c r="DI2" s="233"/>
      <c r="DJ2" s="233"/>
      <c r="DK2" s="233"/>
    </row>
    <row r="3" spans="1:115" ht="27" hidden="1" customHeight="1">
      <c r="A3" s="236" t="s">
        <v>1477</v>
      </c>
      <c r="B3" s="1505"/>
      <c r="C3" s="1506"/>
      <c r="D3" s="1506"/>
      <c r="E3" s="1506"/>
      <c r="F3" s="1506"/>
      <c r="G3" s="1506"/>
      <c r="H3" s="237"/>
      <c r="I3" s="237"/>
      <c r="J3" s="237"/>
      <c r="K3" s="237"/>
      <c r="L3" s="237"/>
      <c r="M3" s="238"/>
      <c r="N3" s="239" t="s">
        <v>1478</v>
      </c>
      <c r="O3" s="233"/>
      <c r="P3" s="233"/>
      <c r="Q3" s="233"/>
      <c r="R3" s="233"/>
      <c r="S3" s="233"/>
      <c r="T3" s="233"/>
      <c r="U3" s="233"/>
      <c r="V3" s="233"/>
      <c r="W3" s="233"/>
      <c r="X3" s="233"/>
      <c r="Y3" s="233"/>
      <c r="Z3" s="233"/>
      <c r="AA3" s="233"/>
      <c r="AB3" s="233"/>
      <c r="AC3" s="233"/>
      <c r="AD3" s="233"/>
      <c r="AE3" s="233"/>
      <c r="AF3" s="233"/>
      <c r="AG3" s="233"/>
      <c r="AH3" s="233"/>
      <c r="AI3" s="233"/>
      <c r="AJ3" s="233"/>
      <c r="AK3" s="234"/>
      <c r="AL3" s="233"/>
      <c r="AM3" s="233"/>
      <c r="AN3" s="233"/>
      <c r="AO3" s="233"/>
      <c r="AP3" s="233"/>
      <c r="AQ3" s="233"/>
      <c r="AR3" s="233"/>
      <c r="AS3" s="233"/>
      <c r="AT3" s="233"/>
      <c r="AU3" s="233"/>
      <c r="AV3" s="233"/>
      <c r="AW3" s="233"/>
      <c r="AX3" s="233"/>
      <c r="AY3" s="233"/>
      <c r="AZ3" s="233"/>
      <c r="BA3" s="233"/>
      <c r="BB3" s="233"/>
      <c r="BC3" s="233"/>
      <c r="BD3" s="235"/>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row>
    <row r="4" spans="1:115" s="247" customFormat="1" ht="12" hidden="1">
      <c r="A4" s="240" t="s">
        <v>1479</v>
      </c>
      <c r="B4" s="241"/>
      <c r="C4" s="241"/>
      <c r="D4" s="241"/>
      <c r="E4" s="241"/>
      <c r="F4" s="241"/>
      <c r="G4" s="241"/>
      <c r="H4" s="241"/>
      <c r="I4" s="241"/>
      <c r="J4" s="241"/>
      <c r="K4" s="241"/>
      <c r="L4" s="241"/>
      <c r="M4" s="242"/>
      <c r="N4" s="243" t="s">
        <v>1480</v>
      </c>
      <c r="O4" s="244"/>
      <c r="P4" s="244"/>
      <c r="Q4" s="244"/>
      <c r="R4" s="244"/>
      <c r="S4" s="244"/>
      <c r="T4" s="244"/>
      <c r="U4" s="244"/>
      <c r="V4" s="244"/>
      <c r="W4" s="244"/>
      <c r="X4" s="244"/>
      <c r="Y4" s="244"/>
      <c r="Z4" s="244"/>
      <c r="AA4" s="244"/>
      <c r="AB4" s="244"/>
      <c r="AC4" s="244"/>
      <c r="AD4" s="244"/>
      <c r="AE4" s="244"/>
      <c r="AF4" s="244"/>
      <c r="AG4" s="244"/>
      <c r="AH4" s="244"/>
      <c r="AI4" s="244"/>
      <c r="AJ4" s="244"/>
      <c r="AK4" s="245"/>
      <c r="AL4" s="244"/>
      <c r="AM4" s="244"/>
      <c r="AN4" s="244"/>
      <c r="AO4" s="244"/>
      <c r="AP4" s="244"/>
      <c r="AQ4" s="244"/>
      <c r="AR4" s="244"/>
      <c r="AS4" s="244"/>
      <c r="AT4" s="244"/>
      <c r="AU4" s="244"/>
      <c r="AV4" s="244"/>
      <c r="AW4" s="244"/>
      <c r="AX4" s="244"/>
      <c r="AY4" s="244"/>
      <c r="AZ4" s="244"/>
      <c r="BA4" s="244"/>
      <c r="BB4" s="244"/>
      <c r="BC4" s="244"/>
      <c r="BD4" s="246"/>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c r="DK4" s="244"/>
    </row>
    <row r="5" spans="1:115" s="247" customFormat="1" ht="12" hidden="1">
      <c r="A5" s="1507" t="s">
        <v>1481</v>
      </c>
      <c r="B5" s="1508"/>
      <c r="C5" s="1508"/>
      <c r="D5" s="1508"/>
      <c r="E5" s="1508"/>
      <c r="F5" s="1508"/>
      <c r="G5" s="1508"/>
      <c r="H5" s="1508"/>
      <c r="I5" s="1508"/>
      <c r="J5" s="1508"/>
      <c r="K5" s="1508"/>
      <c r="L5" s="1508"/>
      <c r="M5" s="242"/>
      <c r="N5" s="248" t="s">
        <v>1482</v>
      </c>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6"/>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CY5" s="244"/>
      <c r="CZ5" s="244"/>
      <c r="DA5" s="244"/>
      <c r="DB5" s="244"/>
      <c r="DC5" s="244"/>
      <c r="DD5" s="244"/>
      <c r="DE5" s="244"/>
      <c r="DF5" s="244"/>
      <c r="DG5" s="244"/>
      <c r="DH5" s="244"/>
      <c r="DI5" s="244"/>
      <c r="DJ5" s="244"/>
      <c r="DK5" s="244"/>
    </row>
    <row r="6" spans="1:115" s="247" customFormat="1" ht="26.25" hidden="1" customHeight="1">
      <c r="A6" s="1501" t="s">
        <v>1483</v>
      </c>
      <c r="B6" s="1502"/>
      <c r="C6" s="1502"/>
      <c r="D6" s="1502"/>
      <c r="E6" s="1502"/>
      <c r="F6" s="1502"/>
      <c r="G6" s="1502"/>
      <c r="H6" s="1502"/>
      <c r="I6" s="1502"/>
      <c r="J6" s="1502"/>
      <c r="K6" s="1502"/>
      <c r="L6" s="1502"/>
      <c r="M6" s="242"/>
      <c r="N6" s="249" t="s">
        <v>1484</v>
      </c>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6"/>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c r="CI6" s="244"/>
      <c r="CJ6" s="244"/>
      <c r="CK6" s="244"/>
      <c r="CL6" s="244"/>
      <c r="CM6" s="244"/>
      <c r="CN6" s="244"/>
      <c r="CO6" s="244"/>
      <c r="CP6" s="244"/>
      <c r="CQ6" s="244"/>
      <c r="CR6" s="244"/>
      <c r="CS6" s="244"/>
      <c r="CT6" s="244"/>
      <c r="CU6" s="244"/>
      <c r="CV6" s="244"/>
      <c r="CW6" s="244"/>
      <c r="CX6" s="244"/>
      <c r="CY6" s="244"/>
      <c r="CZ6" s="244"/>
      <c r="DA6" s="244"/>
      <c r="DB6" s="244"/>
      <c r="DC6" s="244"/>
      <c r="DD6" s="244"/>
      <c r="DE6" s="244"/>
      <c r="DF6" s="244"/>
      <c r="DG6" s="244"/>
      <c r="DH6" s="244"/>
      <c r="DI6" s="244"/>
      <c r="DJ6" s="244"/>
      <c r="DK6" s="244"/>
    </row>
    <row r="7" spans="1:115" s="247" customFormat="1" ht="24" hidden="1" customHeight="1">
      <c r="A7" s="1501" t="s">
        <v>1485</v>
      </c>
      <c r="B7" s="1502"/>
      <c r="C7" s="1502"/>
      <c r="D7" s="1502"/>
      <c r="E7" s="1502"/>
      <c r="F7" s="1502"/>
      <c r="G7" s="1502"/>
      <c r="H7" s="1502"/>
      <c r="I7" s="1502"/>
      <c r="J7" s="1502"/>
      <c r="K7" s="1502"/>
      <c r="L7" s="1502"/>
      <c r="M7" s="242"/>
      <c r="N7" s="250"/>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6"/>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row>
    <row r="8" spans="1:115" s="247" customFormat="1" ht="25.5" hidden="1" customHeight="1">
      <c r="A8" s="1501" t="s">
        <v>1486</v>
      </c>
      <c r="B8" s="1502"/>
      <c r="C8" s="1502"/>
      <c r="D8" s="1502"/>
      <c r="E8" s="1502"/>
      <c r="F8" s="1502"/>
      <c r="G8" s="1502"/>
      <c r="H8" s="1502"/>
      <c r="I8" s="1502"/>
      <c r="J8" s="1502"/>
      <c r="K8" s="1502"/>
      <c r="L8" s="1502"/>
      <c r="M8" s="242"/>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t="s">
        <v>1440</v>
      </c>
      <c r="AX8" s="244"/>
      <c r="AY8" s="244"/>
      <c r="AZ8" s="244"/>
      <c r="BA8" s="244"/>
      <c r="BB8" s="244"/>
      <c r="BC8" s="244"/>
      <c r="BD8" s="246"/>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row>
    <row r="9" spans="1:115" s="247" customFormat="1" ht="25.5" hidden="1" customHeight="1">
      <c r="A9" s="1501" t="s">
        <v>1487</v>
      </c>
      <c r="B9" s="1502"/>
      <c r="C9" s="1502"/>
      <c r="D9" s="1502"/>
      <c r="E9" s="1502"/>
      <c r="F9" s="1502"/>
      <c r="G9" s="1502"/>
      <c r="H9" s="1502"/>
      <c r="I9" s="1502"/>
      <c r="J9" s="1502"/>
      <c r="K9" s="1502"/>
      <c r="L9" s="1502"/>
      <c r="M9" s="242"/>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t="s">
        <v>1488</v>
      </c>
      <c r="AQ9" s="244"/>
      <c r="AR9" s="244"/>
      <c r="AS9" s="244"/>
      <c r="AT9" s="244" t="s">
        <v>1379</v>
      </c>
      <c r="AU9" s="244" t="s">
        <v>1380</v>
      </c>
      <c r="AV9" s="244"/>
      <c r="AW9" s="251" t="s">
        <v>1489</v>
      </c>
      <c r="AX9" s="251" t="s">
        <v>1490</v>
      </c>
      <c r="AY9" s="251" t="s">
        <v>1491</v>
      </c>
      <c r="AZ9" s="251" t="s">
        <v>1492</v>
      </c>
      <c r="BA9" s="251" t="s">
        <v>1493</v>
      </c>
      <c r="BB9" s="251" t="s">
        <v>1494</v>
      </c>
      <c r="BC9" s="251" t="s">
        <v>1495</v>
      </c>
      <c r="BD9" s="252" t="s">
        <v>2</v>
      </c>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4"/>
      <c r="CG9" s="244"/>
      <c r="CH9" s="244"/>
      <c r="CI9" s="244"/>
      <c r="CJ9" s="244"/>
      <c r="CK9" s="244"/>
      <c r="CL9" s="244"/>
      <c r="CM9" s="244"/>
      <c r="CN9" s="244"/>
      <c r="CO9" s="244"/>
      <c r="CP9" s="244"/>
      <c r="CQ9" s="244"/>
      <c r="CR9" s="244"/>
      <c r="CS9" s="244"/>
      <c r="CT9" s="244"/>
      <c r="CU9" s="244"/>
      <c r="CV9" s="244"/>
      <c r="CW9" s="244"/>
      <c r="CX9" s="244"/>
      <c r="CY9" s="244"/>
      <c r="CZ9" s="244"/>
      <c r="DA9" s="244"/>
      <c r="DB9" s="244"/>
      <c r="DC9" s="244"/>
      <c r="DD9" s="244"/>
      <c r="DE9" s="244"/>
      <c r="DF9" s="244"/>
      <c r="DG9" s="244"/>
      <c r="DH9" s="244"/>
      <c r="DI9" s="244"/>
      <c r="DJ9" s="244"/>
      <c r="DK9" s="244"/>
    </row>
    <row r="10" spans="1:115" ht="25.5" hidden="1" customHeight="1">
      <c r="A10" s="1509" t="str">
        <f>IF(OR(B11=0,B1=0,B18=0,B16=0),"PLEASE COMPLETE ALL FIELDS.","")</f>
        <v>PLEASE COMPLETE ALL FIELDS.</v>
      </c>
      <c r="B10" s="1510"/>
      <c r="D10" s="227"/>
      <c r="E10" s="227"/>
      <c r="F10" s="227"/>
      <c r="G10" s="227"/>
      <c r="H10" s="227"/>
      <c r="I10" s="227"/>
      <c r="J10" s="227"/>
      <c r="K10" s="227"/>
      <c r="L10" s="227"/>
      <c r="M10" s="25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t="s">
        <v>1496</v>
      </c>
      <c r="AQ10" s="233"/>
      <c r="AR10" s="233"/>
      <c r="AS10" s="233" t="s">
        <v>1382</v>
      </c>
      <c r="AT10" s="254" t="s">
        <v>1</v>
      </c>
      <c r="AU10" s="233" t="s">
        <v>1497</v>
      </c>
      <c r="AV10" s="233"/>
      <c r="AW10" s="255" t="s">
        <v>259</v>
      </c>
      <c r="AX10" s="255" t="s">
        <v>31</v>
      </c>
      <c r="AY10" s="256" t="s">
        <v>11</v>
      </c>
      <c r="AZ10" s="257" t="s">
        <v>11</v>
      </c>
      <c r="BA10" s="258" t="s">
        <v>11</v>
      </c>
      <c r="BB10" s="259" t="s">
        <v>11</v>
      </c>
      <c r="BC10" s="259" t="s">
        <v>11</v>
      </c>
      <c r="BD10" s="260" t="s">
        <v>5</v>
      </c>
      <c r="BE10" s="261" t="e">
        <f t="shared" ref="BE10:BE19" si="0">+MATCH(BD$10:BD$547,AZ$10:AZ$539,0)</f>
        <v>#N/A</v>
      </c>
      <c r="BF10" s="233"/>
      <c r="BG10" s="262" t="s">
        <v>1498</v>
      </c>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233"/>
      <c r="CK10" s="233"/>
      <c r="CL10" s="233"/>
      <c r="CM10" s="233"/>
      <c r="CN10" s="233"/>
      <c r="CO10" s="233"/>
      <c r="CP10" s="233"/>
      <c r="CQ10" s="233"/>
      <c r="CR10" s="233"/>
      <c r="CS10" s="233"/>
      <c r="CT10" s="233"/>
      <c r="CU10" s="233"/>
      <c r="CV10" s="233"/>
      <c r="CW10" s="233"/>
      <c r="CX10" s="233"/>
      <c r="CY10" s="233"/>
      <c r="CZ10" s="233"/>
      <c r="DA10" s="233"/>
      <c r="DB10" s="233"/>
      <c r="DC10" s="233"/>
      <c r="DD10" s="233"/>
      <c r="DE10" s="233"/>
      <c r="DF10" s="233"/>
      <c r="DG10" s="233"/>
      <c r="DH10" s="233"/>
      <c r="DI10" s="233"/>
      <c r="DJ10" s="233"/>
      <c r="DK10" s="233"/>
    </row>
    <row r="11" spans="1:115" ht="18.75" hidden="1" customHeight="1">
      <c r="A11" s="263" t="s">
        <v>1499</v>
      </c>
      <c r="B11" s="521"/>
      <c r="D11" s="265" t="s">
        <v>1500</v>
      </c>
      <c r="E11" s="227"/>
      <c r="F11" s="227"/>
      <c r="G11" s="266"/>
      <c r="H11" s="531">
        <f>PropertySummary_Current!I2</f>
        <v>0</v>
      </c>
      <c r="I11" s="531" t="s">
        <v>1605</v>
      </c>
      <c r="J11" s="269"/>
      <c r="K11" s="267">
        <v>55600</v>
      </c>
      <c r="L11" s="227"/>
      <c r="M11" s="25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t="s">
        <v>1501</v>
      </c>
      <c r="AQ11" s="233"/>
      <c r="AR11" s="233"/>
      <c r="AS11" s="233" t="s">
        <v>1384</v>
      </c>
      <c r="AT11" s="254" t="s">
        <v>4</v>
      </c>
      <c r="AU11" s="233" t="s">
        <v>1502</v>
      </c>
      <c r="AV11" s="233"/>
      <c r="AW11" s="255" t="s">
        <v>31</v>
      </c>
      <c r="AX11" s="255" t="s">
        <v>96</v>
      </c>
      <c r="AY11" s="256" t="s">
        <v>20</v>
      </c>
      <c r="AZ11" s="257" t="s">
        <v>15</v>
      </c>
      <c r="BA11" s="258" t="s">
        <v>15</v>
      </c>
      <c r="BB11" s="259" t="s">
        <v>20</v>
      </c>
      <c r="BC11" s="259" t="s">
        <v>20</v>
      </c>
      <c r="BD11" s="259" t="s">
        <v>11</v>
      </c>
      <c r="BE11" s="261">
        <f t="shared" si="0"/>
        <v>1</v>
      </c>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row>
    <row r="12" spans="1:115" ht="17.25" hidden="1">
      <c r="A12" s="268"/>
      <c r="B12" s="269"/>
      <c r="D12" s="227"/>
      <c r="E12" s="227"/>
      <c r="F12" s="227"/>
      <c r="G12" s="270"/>
      <c r="H12" s="227"/>
      <c r="I12" s="227"/>
      <c r="J12" s="227"/>
      <c r="K12" s="227"/>
      <c r="L12" s="227"/>
      <c r="M12" s="25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t="s">
        <v>1386</v>
      </c>
      <c r="AT12" s="254" t="s">
        <v>7</v>
      </c>
      <c r="AU12" s="233" t="s">
        <v>1503</v>
      </c>
      <c r="AV12" s="233"/>
      <c r="AW12" s="255" t="s">
        <v>96</v>
      </c>
      <c r="AX12" s="255" t="s">
        <v>199</v>
      </c>
      <c r="AY12" s="256" t="s">
        <v>31</v>
      </c>
      <c r="AZ12" s="257" t="s">
        <v>20</v>
      </c>
      <c r="BA12" s="258" t="s">
        <v>20</v>
      </c>
      <c r="BB12" s="259" t="s">
        <v>1397</v>
      </c>
      <c r="BC12" s="259" t="s">
        <v>1397</v>
      </c>
      <c r="BD12" s="259" t="s">
        <v>15</v>
      </c>
      <c r="BE12" s="261">
        <f t="shared" si="0"/>
        <v>2</v>
      </c>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row>
    <row r="13" spans="1:115" ht="17.25" hidden="1" customHeight="1">
      <c r="A13" s="263" t="s">
        <v>1504</v>
      </c>
      <c r="B13" s="264"/>
      <c r="D13" s="1496" t="s">
        <v>1505</v>
      </c>
      <c r="E13" s="1511" t="s">
        <v>1506</v>
      </c>
      <c r="F13" s="1498"/>
      <c r="G13" s="1498"/>
      <c r="H13" s="1498"/>
      <c r="I13" s="1498"/>
      <c r="J13" s="1498"/>
      <c r="K13" s="1498"/>
      <c r="L13" s="1512"/>
      <c r="M13" s="25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t="s">
        <v>1265</v>
      </c>
      <c r="AT13" s="254" t="s">
        <v>10</v>
      </c>
      <c r="AU13" s="233" t="s">
        <v>1507</v>
      </c>
      <c r="AV13" s="233"/>
      <c r="AW13" s="255" t="s">
        <v>199</v>
      </c>
      <c r="AX13" s="255" t="s">
        <v>259</v>
      </c>
      <c r="AY13" s="256" t="s">
        <v>34</v>
      </c>
      <c r="AZ13" s="257" t="s">
        <v>1397</v>
      </c>
      <c r="BA13" s="258" t="s">
        <v>31</v>
      </c>
      <c r="BB13" s="259" t="s">
        <v>31</v>
      </c>
      <c r="BC13" s="259" t="s">
        <v>31</v>
      </c>
      <c r="BD13" s="259" t="s">
        <v>20</v>
      </c>
      <c r="BE13" s="261">
        <f t="shared" si="0"/>
        <v>3</v>
      </c>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row>
    <row r="14" spans="1:115" ht="17.25" hidden="1" customHeight="1">
      <c r="A14" s="268"/>
      <c r="B14" s="271"/>
      <c r="C14" s="270"/>
      <c r="D14" s="1497"/>
      <c r="E14" s="272">
        <v>1</v>
      </c>
      <c r="F14" s="272">
        <v>2</v>
      </c>
      <c r="G14" s="272">
        <v>3</v>
      </c>
      <c r="H14" s="272">
        <v>4</v>
      </c>
      <c r="I14" s="272">
        <v>5</v>
      </c>
      <c r="J14" s="272">
        <v>6</v>
      </c>
      <c r="K14" s="272">
        <v>7</v>
      </c>
      <c r="L14" s="273">
        <v>8</v>
      </c>
      <c r="M14" s="25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t="s">
        <v>6</v>
      </c>
      <c r="AT14" s="254" t="s">
        <v>14</v>
      </c>
      <c r="AU14" s="233" t="s">
        <v>1508</v>
      </c>
      <c r="AV14" s="233"/>
      <c r="AW14" s="274" t="s">
        <v>298</v>
      </c>
      <c r="AX14" s="274" t="s">
        <v>298</v>
      </c>
      <c r="AY14" s="256" t="s">
        <v>41</v>
      </c>
      <c r="AZ14" s="257" t="s">
        <v>31</v>
      </c>
      <c r="BA14" s="258" t="s">
        <v>34</v>
      </c>
      <c r="BB14" s="259" t="s">
        <v>34</v>
      </c>
      <c r="BC14" s="259" t="s">
        <v>34</v>
      </c>
      <c r="BD14" s="259" t="s">
        <v>1397</v>
      </c>
      <c r="BE14" s="261">
        <f t="shared" si="0"/>
        <v>4</v>
      </c>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row>
    <row r="15" spans="1:115" ht="17.25" hidden="1" customHeight="1">
      <c r="A15" s="268"/>
      <c r="B15" s="269"/>
      <c r="D15" s="275">
        <v>20</v>
      </c>
      <c r="E15" s="532"/>
      <c r="F15" s="532"/>
      <c r="G15" s="532"/>
      <c r="H15" s="532"/>
      <c r="I15" s="532"/>
      <c r="J15" s="532"/>
      <c r="K15" s="532"/>
      <c r="L15" s="533"/>
      <c r="M15" s="25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t="s">
        <v>1428</v>
      </c>
      <c r="AT15" s="254" t="s">
        <v>16</v>
      </c>
      <c r="AU15" s="233" t="s">
        <v>1509</v>
      </c>
      <c r="AV15" s="233"/>
      <c r="AW15" s="255" t="s">
        <v>307</v>
      </c>
      <c r="AX15" s="255" t="s">
        <v>307</v>
      </c>
      <c r="AY15" s="256" t="s">
        <v>48</v>
      </c>
      <c r="AZ15" s="257" t="s">
        <v>34</v>
      </c>
      <c r="BA15" s="258" t="s">
        <v>41</v>
      </c>
      <c r="BB15" s="259" t="s">
        <v>48</v>
      </c>
      <c r="BC15" s="259" t="s">
        <v>48</v>
      </c>
      <c r="BD15" s="259" t="s">
        <v>31</v>
      </c>
      <c r="BE15" s="261">
        <f t="shared" si="0"/>
        <v>5</v>
      </c>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33"/>
      <c r="CN15" s="233"/>
      <c r="CO15" s="233"/>
      <c r="CP15" s="233"/>
      <c r="CQ15" s="233"/>
      <c r="CR15" s="233"/>
      <c r="CS15" s="233"/>
      <c r="CT15" s="233"/>
      <c r="CU15" s="233"/>
      <c r="CV15" s="233"/>
      <c r="CW15" s="233"/>
      <c r="CX15" s="233"/>
      <c r="CY15" s="233"/>
      <c r="CZ15" s="233"/>
      <c r="DA15" s="233"/>
      <c r="DB15" s="233"/>
      <c r="DC15" s="233"/>
      <c r="DD15" s="233"/>
      <c r="DE15" s="233"/>
      <c r="DF15" s="233"/>
      <c r="DG15" s="233"/>
      <c r="DH15" s="233"/>
      <c r="DI15" s="233"/>
      <c r="DJ15" s="233"/>
      <c r="DK15" s="233"/>
    </row>
    <row r="16" spans="1:115" ht="17.25" hidden="1" customHeight="1">
      <c r="A16" s="263" t="s">
        <v>1510</v>
      </c>
      <c r="B16" s="522"/>
      <c r="D16" s="275">
        <v>30</v>
      </c>
      <c r="E16" s="532"/>
      <c r="F16" s="532"/>
      <c r="G16" s="532"/>
      <c r="H16" s="532"/>
      <c r="I16" s="532"/>
      <c r="J16" s="532"/>
      <c r="K16" s="532"/>
      <c r="L16" s="533"/>
      <c r="M16" s="25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54" t="s">
        <v>19</v>
      </c>
      <c r="AU16" s="233" t="s">
        <v>1383</v>
      </c>
      <c r="AV16" s="233"/>
      <c r="AW16" s="255" t="s">
        <v>340</v>
      </c>
      <c r="AX16" s="255" t="s">
        <v>340</v>
      </c>
      <c r="AY16" s="256" t="s">
        <v>57</v>
      </c>
      <c r="AZ16" s="257" t="s">
        <v>41</v>
      </c>
      <c r="BA16" s="258" t="s">
        <v>48</v>
      </c>
      <c r="BB16" s="259" t="s">
        <v>52</v>
      </c>
      <c r="BC16" s="259" t="s">
        <v>52</v>
      </c>
      <c r="BD16" s="259" t="s">
        <v>34</v>
      </c>
      <c r="BE16" s="261">
        <f t="shared" si="0"/>
        <v>6</v>
      </c>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row>
    <row r="17" spans="1:115" ht="17.25" hidden="1" customHeight="1">
      <c r="A17" s="268"/>
      <c r="B17" s="269"/>
      <c r="D17" s="275">
        <v>40</v>
      </c>
      <c r="E17" s="532"/>
      <c r="F17" s="532"/>
      <c r="G17" s="532"/>
      <c r="H17" s="532"/>
      <c r="I17" s="532"/>
      <c r="J17" s="532"/>
      <c r="K17" s="532"/>
      <c r="L17" s="533"/>
      <c r="M17" s="25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54" t="s">
        <v>21</v>
      </c>
      <c r="AU17" s="233" t="s">
        <v>1385</v>
      </c>
      <c r="AV17" s="233"/>
      <c r="AW17" s="274" t="s">
        <v>399</v>
      </c>
      <c r="AX17" s="274" t="s">
        <v>399</v>
      </c>
      <c r="AY17" s="256" t="s">
        <v>64</v>
      </c>
      <c r="AZ17" s="257" t="s">
        <v>48</v>
      </c>
      <c r="BA17" s="258" t="s">
        <v>52</v>
      </c>
      <c r="BB17" s="259" t="s">
        <v>57</v>
      </c>
      <c r="BC17" s="259" t="s">
        <v>57</v>
      </c>
      <c r="BD17" s="259" t="s">
        <v>41</v>
      </c>
      <c r="BE17" s="261">
        <f t="shared" si="0"/>
        <v>7</v>
      </c>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row>
    <row r="18" spans="1:115" ht="17.25" hidden="1" customHeight="1">
      <c r="A18" s="277" t="str">
        <f>IF(OR($B$16=$AS$15,$B$16=$AS$13),"(4) LURA Date:","(4) Project PIS Date:")</f>
        <v>(4) Project PIS Date:</v>
      </c>
      <c r="B18" s="278"/>
      <c r="D18" s="275">
        <v>50</v>
      </c>
      <c r="E18" s="532"/>
      <c r="F18" s="532"/>
      <c r="G18" s="532"/>
      <c r="H18" s="532"/>
      <c r="I18" s="532"/>
      <c r="J18" s="532"/>
      <c r="K18" s="532"/>
      <c r="L18" s="533"/>
      <c r="M18" s="25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54" t="s">
        <v>24</v>
      </c>
      <c r="AU18" s="233" t="s">
        <v>1387</v>
      </c>
      <c r="AV18" s="233"/>
      <c r="AW18" s="274" t="s">
        <v>492</v>
      </c>
      <c r="AX18" s="274" t="s">
        <v>492</v>
      </c>
      <c r="AY18" s="256" t="s">
        <v>75</v>
      </c>
      <c r="AZ18" s="257" t="s">
        <v>52</v>
      </c>
      <c r="BA18" s="258" t="s">
        <v>57</v>
      </c>
      <c r="BB18" s="259" t="s">
        <v>64</v>
      </c>
      <c r="BC18" s="259" t="s">
        <v>64</v>
      </c>
      <c r="BD18" s="259" t="s">
        <v>48</v>
      </c>
      <c r="BE18" s="261">
        <f t="shared" si="0"/>
        <v>8</v>
      </c>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33"/>
      <c r="CN18" s="233"/>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row>
    <row r="19" spans="1:115" ht="17.25" hidden="1" customHeight="1">
      <c r="A19" s="279"/>
      <c r="B19" s="227"/>
      <c r="D19" s="280">
        <v>60</v>
      </c>
      <c r="E19" s="532"/>
      <c r="F19" s="532"/>
      <c r="G19" s="532"/>
      <c r="H19" s="532"/>
      <c r="I19" s="532"/>
      <c r="J19" s="532"/>
      <c r="K19" s="532"/>
      <c r="L19" s="533"/>
      <c r="M19" s="25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4"/>
      <c r="AM19" s="233"/>
      <c r="AN19" s="233"/>
      <c r="AO19" s="233"/>
      <c r="AP19" s="233"/>
      <c r="AQ19" s="233"/>
      <c r="AR19" s="233"/>
      <c r="AS19" s="233"/>
      <c r="AT19" s="254" t="s">
        <v>26</v>
      </c>
      <c r="AU19" s="233" t="s">
        <v>1389</v>
      </c>
      <c r="AV19" s="233"/>
      <c r="AW19" s="255" t="s">
        <v>506</v>
      </c>
      <c r="AX19" s="255" t="s">
        <v>506</v>
      </c>
      <c r="AY19" s="256" t="s">
        <v>96</v>
      </c>
      <c r="AZ19" s="257" t="s">
        <v>57</v>
      </c>
      <c r="BA19" s="258" t="s">
        <v>64</v>
      </c>
      <c r="BB19" s="259" t="s">
        <v>80</v>
      </c>
      <c r="BC19" s="259" t="s">
        <v>80</v>
      </c>
      <c r="BD19" s="259" t="s">
        <v>52</v>
      </c>
      <c r="BE19" s="261">
        <f t="shared" si="0"/>
        <v>9</v>
      </c>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row>
    <row r="20" spans="1:115" ht="17.25" hidden="1" customHeight="1">
      <c r="A20" s="279"/>
      <c r="B20" s="227"/>
      <c r="D20" s="280">
        <v>70</v>
      </c>
      <c r="E20" s="532"/>
      <c r="F20" s="532"/>
      <c r="G20" s="532"/>
      <c r="H20" s="532"/>
      <c r="I20" s="532"/>
      <c r="J20" s="532"/>
      <c r="K20" s="532"/>
      <c r="L20" s="533"/>
      <c r="M20" s="25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4"/>
      <c r="AM20" s="233"/>
      <c r="AN20" s="233"/>
      <c r="AO20" s="233"/>
      <c r="AP20" s="233"/>
      <c r="AQ20" s="233"/>
      <c r="AR20" s="233"/>
      <c r="AS20" s="233"/>
      <c r="AT20" s="254"/>
      <c r="AU20" s="233"/>
      <c r="AV20" s="233"/>
      <c r="AW20" s="255"/>
      <c r="AX20" s="255"/>
      <c r="AY20" s="256"/>
      <c r="AZ20" s="257"/>
      <c r="BA20" s="258"/>
      <c r="BB20" s="259"/>
      <c r="BC20" s="259"/>
      <c r="BD20" s="259"/>
      <c r="BE20" s="261"/>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row>
    <row r="21" spans="1:115" ht="17.25" hidden="1" customHeight="1">
      <c r="A21" s="279"/>
      <c r="B21" s="227"/>
      <c r="D21" s="280">
        <v>80</v>
      </c>
      <c r="E21" s="532"/>
      <c r="F21" s="532"/>
      <c r="G21" s="532"/>
      <c r="H21" s="532"/>
      <c r="I21" s="532"/>
      <c r="J21" s="532"/>
      <c r="K21" s="532"/>
      <c r="L21" s="533"/>
      <c r="M21" s="25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4"/>
      <c r="AM21" s="233"/>
      <c r="AN21" s="233"/>
      <c r="AO21" s="233"/>
      <c r="AP21" s="233"/>
      <c r="AQ21" s="233"/>
      <c r="AR21" s="233"/>
      <c r="AS21" s="233"/>
      <c r="AT21" s="254"/>
      <c r="AU21" s="233"/>
      <c r="AV21" s="233"/>
      <c r="AW21" s="255"/>
      <c r="AX21" s="255"/>
      <c r="AY21" s="256"/>
      <c r="AZ21" s="257"/>
      <c r="BA21" s="258"/>
      <c r="BB21" s="259"/>
      <c r="BC21" s="259"/>
      <c r="BD21" s="259"/>
      <c r="BE21" s="261"/>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row>
    <row r="22" spans="1:115" ht="17.25" hidden="1" customHeight="1">
      <c r="A22" s="279"/>
      <c r="B22" s="227"/>
      <c r="D22" s="280">
        <v>120</v>
      </c>
      <c r="E22" s="534"/>
      <c r="F22" s="534"/>
      <c r="G22" s="534"/>
      <c r="H22" s="534"/>
      <c r="I22" s="534"/>
      <c r="J22" s="534"/>
      <c r="K22" s="534"/>
      <c r="L22" s="535"/>
      <c r="M22" s="25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4"/>
      <c r="AM22" s="233"/>
      <c r="AN22" s="233"/>
      <c r="AO22" s="233"/>
      <c r="AP22" s="233"/>
      <c r="AQ22" s="233"/>
      <c r="AR22" s="233"/>
      <c r="AS22" s="233"/>
      <c r="AT22" s="254" t="s">
        <v>30</v>
      </c>
      <c r="AU22" s="234" t="s">
        <v>1396</v>
      </c>
      <c r="AV22" s="233"/>
      <c r="AW22" s="255" t="s">
        <v>521</v>
      </c>
      <c r="AX22" s="255" t="s">
        <v>521</v>
      </c>
      <c r="AY22" s="256" t="s">
        <v>107</v>
      </c>
      <c r="AZ22" s="257" t="s">
        <v>64</v>
      </c>
      <c r="BA22" s="258" t="s">
        <v>80</v>
      </c>
      <c r="BB22" s="259" t="s">
        <v>96</v>
      </c>
      <c r="BC22" s="259" t="s">
        <v>96</v>
      </c>
      <c r="BD22" s="259" t="s">
        <v>57</v>
      </c>
      <c r="BE22" s="261">
        <f t="shared" ref="BE22:BE29" si="1">+MATCH(BD$10:BD$547,AZ$10:AZ$539,0)</f>
        <v>10</v>
      </c>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row>
    <row r="23" spans="1:115" ht="17.25" hidden="1" customHeight="1">
      <c r="A23" s="279"/>
      <c r="B23" s="227"/>
      <c r="D23" s="227"/>
      <c r="E23" s="227"/>
      <c r="F23" s="227"/>
      <c r="G23" s="227"/>
      <c r="H23" s="227"/>
      <c r="I23" s="227"/>
      <c r="J23" s="227"/>
      <c r="K23" s="227"/>
      <c r="L23" s="227"/>
      <c r="M23" s="25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54" t="s">
        <v>33</v>
      </c>
      <c r="AU23" s="233" t="s">
        <v>1429</v>
      </c>
      <c r="AV23" s="233"/>
      <c r="AW23" s="255" t="s">
        <v>167</v>
      </c>
      <c r="AX23" s="255" t="s">
        <v>167</v>
      </c>
      <c r="AY23" s="256" t="s">
        <v>110</v>
      </c>
      <c r="AZ23" s="257" t="s">
        <v>66</v>
      </c>
      <c r="BA23" s="258" t="s">
        <v>82</v>
      </c>
      <c r="BB23" s="259" t="s">
        <v>101</v>
      </c>
      <c r="BC23" s="259" t="s">
        <v>101</v>
      </c>
      <c r="BD23" s="259" t="s">
        <v>64</v>
      </c>
      <c r="BE23" s="261">
        <f t="shared" si="1"/>
        <v>13</v>
      </c>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row>
    <row r="24" spans="1:115" ht="17.25" hidden="1" customHeight="1">
      <c r="A24" s="281"/>
      <c r="B24" s="282"/>
      <c r="D24" s="227"/>
      <c r="E24" s="227"/>
      <c r="F24" s="227"/>
      <c r="G24" s="227"/>
      <c r="H24" s="227"/>
      <c r="I24" s="227"/>
      <c r="J24" s="227"/>
      <c r="K24" s="227"/>
      <c r="L24" s="227"/>
      <c r="M24" s="25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54" t="s">
        <v>38</v>
      </c>
      <c r="AU24" s="233" t="s">
        <v>1430</v>
      </c>
      <c r="AV24" s="233"/>
      <c r="AW24" s="255" t="s">
        <v>547</v>
      </c>
      <c r="AX24" s="255" t="s">
        <v>547</v>
      </c>
      <c r="AY24" s="256" t="s">
        <v>117</v>
      </c>
      <c r="AZ24" s="257" t="s">
        <v>80</v>
      </c>
      <c r="BA24" s="258" t="s">
        <v>96</v>
      </c>
      <c r="BB24" s="259" t="s">
        <v>110</v>
      </c>
      <c r="BC24" s="259" t="s">
        <v>110</v>
      </c>
      <c r="BD24" s="259" t="s">
        <v>66</v>
      </c>
      <c r="BE24" s="261">
        <f t="shared" si="1"/>
        <v>14</v>
      </c>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row>
    <row r="25" spans="1:115" ht="30.75" customHeight="1">
      <c r="A25" s="1513" t="str">
        <f>IF(OR($B$16=$AS$15,$B$16=$AS$13),"(5) LURA Date (should be same selection as above):","(5) Carryover / Determination Notice / Subaward Agreement Date:")</f>
        <v>(5) Carryover / Determination Notice / Subaward Agreement Date:</v>
      </c>
      <c r="B25" s="1514"/>
      <c r="D25" s="283" t="s">
        <v>1511</v>
      </c>
      <c r="E25" s="227"/>
      <c r="F25" s="1515"/>
      <c r="G25" s="1515"/>
      <c r="H25" s="1515"/>
      <c r="I25" s="1515"/>
      <c r="J25" s="1515"/>
      <c r="K25" s="1515"/>
      <c r="L25" s="1515"/>
      <c r="M25" s="25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54" t="s">
        <v>40</v>
      </c>
      <c r="AU25" s="284" t="s">
        <v>1431</v>
      </c>
      <c r="AV25" s="233"/>
      <c r="AW25" s="285" t="s">
        <v>558</v>
      </c>
      <c r="AX25" s="285" t="s">
        <v>558</v>
      </c>
      <c r="AY25" s="256" t="s">
        <v>21</v>
      </c>
      <c r="AZ25" s="257" t="s">
        <v>82</v>
      </c>
      <c r="BA25" s="258" t="s">
        <v>101</v>
      </c>
      <c r="BB25" s="259" t="s">
        <v>117</v>
      </c>
      <c r="BC25" s="259" t="s">
        <v>117</v>
      </c>
      <c r="BD25" s="259" t="s">
        <v>75</v>
      </c>
      <c r="BE25" s="261" t="e">
        <f t="shared" si="1"/>
        <v>#N/A</v>
      </c>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row>
    <row r="26" spans="1:115" ht="17.25" customHeight="1">
      <c r="A26" s="1494"/>
      <c r="B26" s="1495"/>
      <c r="D26" s="1496" t="s">
        <v>1505</v>
      </c>
      <c r="E26" s="1498" t="s">
        <v>1512</v>
      </c>
      <c r="F26" s="1498"/>
      <c r="G26" s="1498"/>
      <c r="H26" s="1498"/>
      <c r="I26" s="1498"/>
      <c r="J26" s="1498"/>
      <c r="K26" s="1499"/>
      <c r="L26" s="1500"/>
      <c r="M26" s="25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54" t="s">
        <v>44</v>
      </c>
      <c r="AU26" s="284" t="s">
        <v>1432</v>
      </c>
      <c r="AV26" s="233"/>
      <c r="AW26" s="255" t="s">
        <v>596</v>
      </c>
      <c r="AX26" s="255" t="s">
        <v>596</v>
      </c>
      <c r="AY26" s="256" t="s">
        <v>127</v>
      </c>
      <c r="AZ26" s="257" t="s">
        <v>96</v>
      </c>
      <c r="BA26" s="258" t="s">
        <v>105</v>
      </c>
      <c r="BB26" s="259" t="s">
        <v>21</v>
      </c>
      <c r="BC26" s="259" t="s">
        <v>21</v>
      </c>
      <c r="BD26" s="259" t="s">
        <v>80</v>
      </c>
      <c r="BE26" s="261">
        <f t="shared" si="1"/>
        <v>15</v>
      </c>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3"/>
      <c r="DI26" s="233"/>
      <c r="DJ26" s="233"/>
      <c r="DK26" s="233"/>
    </row>
    <row r="27" spans="1:115" ht="17.25" customHeight="1">
      <c r="A27" s="544"/>
      <c r="B27" s="545"/>
      <c r="D27" s="1497"/>
      <c r="E27" s="286">
        <v>0</v>
      </c>
      <c r="F27" s="286">
        <v>1</v>
      </c>
      <c r="G27" s="286">
        <v>2</v>
      </c>
      <c r="H27" s="286">
        <v>3</v>
      </c>
      <c r="I27" s="286">
        <v>4</v>
      </c>
      <c r="J27" s="286">
        <v>5</v>
      </c>
      <c r="K27" s="287"/>
      <c r="L27" s="288"/>
      <c r="M27" s="253"/>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54" t="s">
        <v>47</v>
      </c>
      <c r="AU27" s="284" t="s">
        <v>1513</v>
      </c>
      <c r="AV27" s="233"/>
      <c r="AW27" s="274" t="s">
        <v>612</v>
      </c>
      <c r="AX27" s="274" t="s">
        <v>612</v>
      </c>
      <c r="AY27" s="256" t="s">
        <v>129</v>
      </c>
      <c r="AZ27" s="257" t="s">
        <v>101</v>
      </c>
      <c r="BA27" s="258" t="s">
        <v>107</v>
      </c>
      <c r="BB27" s="259" t="s">
        <v>127</v>
      </c>
      <c r="BC27" s="259" t="s">
        <v>127</v>
      </c>
      <c r="BD27" s="259" t="s">
        <v>82</v>
      </c>
      <c r="BE27" s="261">
        <f t="shared" si="1"/>
        <v>16</v>
      </c>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33"/>
      <c r="CN27" s="233"/>
      <c r="CO27" s="233"/>
      <c r="CP27" s="233"/>
      <c r="CQ27" s="233"/>
      <c r="CR27" s="233"/>
      <c r="CS27" s="233"/>
      <c r="CT27" s="233"/>
      <c r="CU27" s="233"/>
      <c r="CV27" s="233"/>
      <c r="CW27" s="233"/>
      <c r="CX27" s="233"/>
      <c r="CY27" s="233"/>
      <c r="CZ27" s="233"/>
      <c r="DA27" s="233"/>
      <c r="DB27" s="233"/>
      <c r="DC27" s="233"/>
      <c r="DD27" s="233"/>
      <c r="DE27" s="233"/>
      <c r="DF27" s="233"/>
      <c r="DG27" s="233"/>
      <c r="DH27" s="233"/>
      <c r="DI27" s="233"/>
      <c r="DJ27" s="233"/>
      <c r="DK27" s="233"/>
    </row>
    <row r="28" spans="1:115" ht="17.25" customHeight="1">
      <c r="A28" s="289" t="s">
        <v>1514</v>
      </c>
      <c r="B28" s="290"/>
      <c r="D28" s="275">
        <v>20</v>
      </c>
      <c r="E28" s="564"/>
      <c r="F28" s="565"/>
      <c r="G28" s="565"/>
      <c r="H28" s="565"/>
      <c r="I28" s="565"/>
      <c r="J28" s="566"/>
      <c r="K28" s="291"/>
      <c r="L28" s="292"/>
      <c r="M28" s="253"/>
      <c r="N28" s="1516"/>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54" t="s">
        <v>50</v>
      </c>
      <c r="AU28" s="284" t="s">
        <v>1515</v>
      </c>
      <c r="AV28" s="233"/>
      <c r="AW28" s="274" t="s">
        <v>699</v>
      </c>
      <c r="AX28" s="274" t="s">
        <v>699</v>
      </c>
      <c r="AY28" s="256" t="s">
        <v>136</v>
      </c>
      <c r="AZ28" s="257" t="s">
        <v>105</v>
      </c>
      <c r="BA28" s="258" t="s">
        <v>110</v>
      </c>
      <c r="BB28" s="259" t="s">
        <v>129</v>
      </c>
      <c r="BC28" s="259" t="s">
        <v>129</v>
      </c>
      <c r="BD28" s="259" t="s">
        <v>96</v>
      </c>
      <c r="BE28" s="261">
        <f t="shared" si="1"/>
        <v>17</v>
      </c>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row>
    <row r="29" spans="1:115" ht="17.25" customHeight="1">
      <c r="A29" s="1517" t="s">
        <v>1516</v>
      </c>
      <c r="B29" s="1518"/>
      <c r="D29" s="275">
        <v>30</v>
      </c>
      <c r="E29" s="564"/>
      <c r="F29" s="565"/>
      <c r="G29" s="565"/>
      <c r="H29" s="565"/>
      <c r="I29" s="565"/>
      <c r="J29" s="566"/>
      <c r="K29" s="291"/>
      <c r="L29" s="292"/>
      <c r="M29" s="253"/>
      <c r="N29" s="1516"/>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54" t="s">
        <v>51</v>
      </c>
      <c r="AU29" s="233"/>
      <c r="AV29" s="233"/>
      <c r="AW29" s="255" t="s">
        <v>710</v>
      </c>
      <c r="AX29" s="255" t="s">
        <v>710</v>
      </c>
      <c r="AY29" s="256" t="s">
        <v>138</v>
      </c>
      <c r="AZ29" s="257" t="s">
        <v>107</v>
      </c>
      <c r="BA29" s="258" t="s">
        <v>117</v>
      </c>
      <c r="BB29" s="259" t="s">
        <v>136</v>
      </c>
      <c r="BC29" s="259" t="s">
        <v>136</v>
      </c>
      <c r="BD29" s="259" t="s">
        <v>101</v>
      </c>
      <c r="BE29" s="261">
        <f t="shared" si="1"/>
        <v>18</v>
      </c>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row>
    <row r="30" spans="1:115" ht="17.25" customHeight="1">
      <c r="A30" s="1517"/>
      <c r="B30" s="1518"/>
      <c r="D30" s="275">
        <v>40</v>
      </c>
      <c r="E30" s="564"/>
      <c r="F30" s="565"/>
      <c r="G30" s="565"/>
      <c r="H30" s="565"/>
      <c r="I30" s="565"/>
      <c r="J30" s="566"/>
      <c r="K30" s="291"/>
      <c r="L30" s="292"/>
      <c r="M30" s="253"/>
      <c r="N30" s="1516"/>
      <c r="O30" s="233"/>
      <c r="P30" s="233"/>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54"/>
      <c r="AU30" s="233"/>
      <c r="AV30" s="233"/>
      <c r="AW30" s="255"/>
      <c r="AX30" s="255"/>
      <c r="AY30" s="256"/>
      <c r="AZ30" s="257"/>
      <c r="BA30" s="258"/>
      <c r="BB30" s="259"/>
      <c r="BC30" s="259"/>
      <c r="BD30" s="259"/>
      <c r="BE30" s="261"/>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row>
    <row r="31" spans="1:115" ht="17.25" customHeight="1">
      <c r="A31" s="1517"/>
      <c r="B31" s="1518"/>
      <c r="D31" s="275">
        <v>50</v>
      </c>
      <c r="E31" s="564"/>
      <c r="F31" s="565"/>
      <c r="G31" s="565"/>
      <c r="H31" s="565"/>
      <c r="I31" s="565"/>
      <c r="J31" s="566"/>
      <c r="K31" s="291"/>
      <c r="L31" s="292"/>
      <c r="M31" s="253"/>
      <c r="N31" s="1516"/>
      <c r="O31" s="233"/>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54"/>
      <c r="AU31" s="233"/>
      <c r="AV31" s="233"/>
      <c r="AW31" s="255"/>
      <c r="AX31" s="255"/>
      <c r="AY31" s="256"/>
      <c r="AZ31" s="257"/>
      <c r="BA31" s="258"/>
      <c r="BB31" s="259"/>
      <c r="BC31" s="259"/>
      <c r="BD31" s="259"/>
      <c r="BE31" s="261"/>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row>
    <row r="32" spans="1:115" ht="17.25" customHeight="1">
      <c r="A32" s="1517"/>
      <c r="B32" s="1518"/>
      <c r="D32" s="280">
        <v>60</v>
      </c>
      <c r="E32" s="564"/>
      <c r="F32" s="565"/>
      <c r="G32" s="565"/>
      <c r="H32" s="565"/>
      <c r="I32" s="565"/>
      <c r="J32" s="566"/>
      <c r="K32" s="291"/>
      <c r="L32" s="292"/>
      <c r="M32" s="253"/>
      <c r="N32" s="869"/>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54" t="s">
        <v>54</v>
      </c>
      <c r="AU32" s="233"/>
      <c r="AV32" s="233"/>
      <c r="AW32" s="285" t="s">
        <v>741</v>
      </c>
      <c r="AX32" s="285" t="s">
        <v>741</v>
      </c>
      <c r="AY32" s="256" t="s">
        <v>150</v>
      </c>
      <c r="AZ32" s="257" t="s">
        <v>110</v>
      </c>
      <c r="BA32" s="258" t="s">
        <v>120</v>
      </c>
      <c r="BB32" s="259" t="s">
        <v>138</v>
      </c>
      <c r="BC32" s="259" t="s">
        <v>138</v>
      </c>
      <c r="BD32" s="259" t="s">
        <v>105</v>
      </c>
      <c r="BE32" s="261">
        <f>+MATCH(BD$10:BD$547,AZ$10:AZ$539,0)</f>
        <v>19</v>
      </c>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row>
    <row r="33" spans="1:115" ht="17.25" customHeight="1">
      <c r="A33" s="281"/>
      <c r="B33" s="282"/>
      <c r="D33" s="280">
        <v>70</v>
      </c>
      <c r="E33" s="564"/>
      <c r="F33" s="565"/>
      <c r="G33" s="565"/>
      <c r="H33" s="565"/>
      <c r="I33" s="565"/>
      <c r="J33" s="566"/>
      <c r="K33" s="291"/>
      <c r="L33" s="292"/>
      <c r="M33" s="25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54" t="s">
        <v>63</v>
      </c>
      <c r="AU33" s="233"/>
      <c r="AV33" s="233"/>
      <c r="AW33" s="255" t="s">
        <v>762</v>
      </c>
      <c r="AX33" s="255" t="s">
        <v>762</v>
      </c>
      <c r="AY33" s="256" t="s">
        <v>166</v>
      </c>
      <c r="AZ33" s="257" t="s">
        <v>120</v>
      </c>
      <c r="BA33" s="258" t="s">
        <v>127</v>
      </c>
      <c r="BB33" s="259" t="s">
        <v>166</v>
      </c>
      <c r="BC33" s="259" t="s">
        <v>166</v>
      </c>
      <c r="BD33" s="259" t="s">
        <v>1442</v>
      </c>
      <c r="BE33" s="261" t="e">
        <f>+MATCH(BD$10:BD$547,AZ$10:AZ$539,0)</f>
        <v>#N/A</v>
      </c>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row>
    <row r="34" spans="1:115" ht="17.850000000000001" customHeight="1">
      <c r="A34" s="279"/>
      <c r="B34" s="227"/>
      <c r="D34" s="293">
        <v>80</v>
      </c>
      <c r="E34" s="1287"/>
      <c r="F34" s="1288"/>
      <c r="G34" s="1288"/>
      <c r="H34" s="1288"/>
      <c r="I34" s="1288"/>
      <c r="J34" s="1289"/>
      <c r="K34" s="294"/>
      <c r="L34" s="295"/>
      <c r="M34" s="25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54" t="s">
        <v>65</v>
      </c>
      <c r="AU34" s="233"/>
      <c r="AV34" s="233"/>
      <c r="AW34" s="255" t="s">
        <v>770</v>
      </c>
      <c r="AX34" s="255" t="s">
        <v>770</v>
      </c>
      <c r="AY34" s="256" t="s">
        <v>169</v>
      </c>
      <c r="AZ34" s="257" t="s">
        <v>122</v>
      </c>
      <c r="BA34" s="258" t="s">
        <v>129</v>
      </c>
      <c r="BB34" s="259" t="s">
        <v>169</v>
      </c>
      <c r="BC34" s="259" t="s">
        <v>169</v>
      </c>
      <c r="BD34" s="259" t="s">
        <v>117</v>
      </c>
      <c r="BE34" s="261" t="e">
        <f>+MATCH(BD$10:BD$547,AZ$10:AZ$539,0)</f>
        <v>#N/A</v>
      </c>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row>
    <row r="35" spans="1:115" ht="17.850000000000001" customHeight="1">
      <c r="A35" s="227"/>
      <c r="B35" s="227"/>
      <c r="D35" s="296"/>
      <c r="E35" s="227"/>
      <c r="F35" s="227"/>
      <c r="G35" s="227"/>
      <c r="H35" s="227"/>
      <c r="I35" s="227"/>
      <c r="J35" s="227"/>
      <c r="K35" s="227"/>
      <c r="L35" s="227"/>
      <c r="M35" s="227"/>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54"/>
      <c r="AU35" s="233"/>
      <c r="AV35" s="233"/>
      <c r="AW35" s="255"/>
      <c r="AX35" s="255"/>
      <c r="AY35" s="256"/>
      <c r="AZ35" s="257"/>
      <c r="BA35" s="258"/>
      <c r="BB35" s="259"/>
      <c r="BC35" s="259"/>
      <c r="BD35" s="259"/>
      <c r="BE35" s="261"/>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row>
    <row r="36" spans="1:115" ht="17.850000000000001" customHeight="1">
      <c r="A36" s="227"/>
      <c r="B36" s="227"/>
      <c r="D36" s="296"/>
      <c r="E36" s="227"/>
      <c r="F36" s="227"/>
      <c r="G36" s="227"/>
      <c r="H36" s="227"/>
      <c r="I36" s="227"/>
      <c r="J36" s="227"/>
      <c r="K36" s="227"/>
      <c r="L36" s="227"/>
      <c r="M36" s="227"/>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54"/>
      <c r="AU36" s="233"/>
      <c r="AV36" s="233"/>
      <c r="AW36" s="255"/>
      <c r="AX36" s="255"/>
      <c r="AY36" s="256"/>
      <c r="AZ36" s="257"/>
      <c r="BA36" s="258"/>
      <c r="BB36" s="259"/>
      <c r="BC36" s="259"/>
      <c r="BD36" s="259"/>
      <c r="BE36" s="261"/>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row>
    <row r="37" spans="1:115" ht="87.75" hidden="1" customHeight="1">
      <c r="A37" s="1502"/>
      <c r="B37" s="1502"/>
      <c r="C37" s="1502"/>
      <c r="D37" s="1502"/>
      <c r="E37" s="1502"/>
      <c r="F37" s="1502"/>
      <c r="G37" s="1502"/>
      <c r="H37" s="1502"/>
      <c r="I37" s="1502"/>
      <c r="J37" s="1502"/>
      <c r="K37" s="1502"/>
      <c r="L37" s="1502"/>
      <c r="M37" s="1502"/>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54" t="s">
        <v>70</v>
      </c>
      <c r="AU37" s="233"/>
      <c r="AV37" s="233"/>
      <c r="AW37" s="255" t="s">
        <v>780</v>
      </c>
      <c r="AX37" s="255" t="s">
        <v>780</v>
      </c>
      <c r="AY37" s="256" t="s">
        <v>174</v>
      </c>
      <c r="AZ37" s="257" t="s">
        <v>21</v>
      </c>
      <c r="BA37" s="258" t="s">
        <v>136</v>
      </c>
      <c r="BB37" s="259" t="s">
        <v>174</v>
      </c>
      <c r="BC37" s="259" t="s">
        <v>174</v>
      </c>
      <c r="BD37" s="259" t="s">
        <v>120</v>
      </c>
      <c r="BE37" s="261">
        <f t="shared" ref="BE37:BE72" si="2">+MATCH(BD$10:BD$547,AZ$10:AZ$539,0)</f>
        <v>24</v>
      </c>
      <c r="BF37" s="233"/>
      <c r="BG37" s="233"/>
      <c r="BH37" s="233"/>
      <c r="BI37" s="233"/>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233"/>
      <c r="CY37" s="233"/>
      <c r="CZ37" s="233"/>
      <c r="DA37" s="233"/>
      <c r="DB37" s="233"/>
      <c r="DC37" s="233"/>
      <c r="DD37" s="233"/>
      <c r="DE37" s="233"/>
      <c r="DF37" s="233"/>
      <c r="DG37" s="233"/>
      <c r="DH37" s="233"/>
      <c r="DI37" s="233"/>
      <c r="DJ37" s="233"/>
      <c r="DK37" s="233"/>
    </row>
    <row r="38" spans="1:115" ht="30.75" hidden="1" customHeight="1">
      <c r="A38" s="1502"/>
      <c r="B38" s="1502"/>
      <c r="C38" s="1502"/>
      <c r="D38" s="1502"/>
      <c r="E38" s="1502"/>
      <c r="F38" s="1502"/>
      <c r="G38" s="1502"/>
      <c r="H38" s="1502"/>
      <c r="I38" s="1502"/>
      <c r="J38" s="1502"/>
      <c r="K38" s="1502"/>
      <c r="L38" s="1502"/>
      <c r="M38" s="1502"/>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54" t="s">
        <v>72</v>
      </c>
      <c r="AU38" s="233"/>
      <c r="AV38" s="233"/>
      <c r="AW38" s="297" t="s">
        <v>795</v>
      </c>
      <c r="AX38" s="297" t="s">
        <v>795</v>
      </c>
      <c r="AY38" s="256" t="s">
        <v>178</v>
      </c>
      <c r="AZ38" s="257" t="s">
        <v>127</v>
      </c>
      <c r="BA38" s="258" t="s">
        <v>138</v>
      </c>
      <c r="BB38" s="259" t="s">
        <v>178</v>
      </c>
      <c r="BC38" s="259" t="s">
        <v>178</v>
      </c>
      <c r="BD38" s="259" t="s">
        <v>122</v>
      </c>
      <c r="BE38" s="261">
        <f t="shared" si="2"/>
        <v>25</v>
      </c>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row>
    <row r="39" spans="1:115" ht="43.5" hidden="1" customHeight="1">
      <c r="A39" s="1502"/>
      <c r="B39" s="1502"/>
      <c r="C39" s="1502"/>
      <c r="D39" s="1502"/>
      <c r="E39" s="1502"/>
      <c r="F39" s="1502"/>
      <c r="G39" s="1502"/>
      <c r="H39" s="1502"/>
      <c r="I39" s="1502"/>
      <c r="J39" s="1502"/>
      <c r="K39" s="1502"/>
      <c r="L39" s="1502"/>
      <c r="M39" s="1502"/>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54" t="s">
        <v>74</v>
      </c>
      <c r="AU39" s="233"/>
      <c r="AV39" s="233"/>
      <c r="AW39" s="255" t="s">
        <v>814</v>
      </c>
      <c r="AX39" s="255" t="s">
        <v>814</v>
      </c>
      <c r="AY39" s="256" t="s">
        <v>184</v>
      </c>
      <c r="AZ39" s="257" t="s">
        <v>129</v>
      </c>
      <c r="BA39" s="258" t="s">
        <v>150</v>
      </c>
      <c r="BB39" s="259" t="s">
        <v>184</v>
      </c>
      <c r="BC39" s="259" t="s">
        <v>184</v>
      </c>
      <c r="BD39" s="259" t="s">
        <v>21</v>
      </c>
      <c r="BE39" s="261">
        <f t="shared" si="2"/>
        <v>28</v>
      </c>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row>
    <row r="40" spans="1:115" ht="26.25" hidden="1" customHeight="1">
      <c r="A40" s="1502"/>
      <c r="B40" s="1502"/>
      <c r="C40" s="1502"/>
      <c r="D40" s="1502"/>
      <c r="E40" s="1502"/>
      <c r="F40" s="1502"/>
      <c r="G40" s="1502"/>
      <c r="H40" s="1502"/>
      <c r="I40" s="1502"/>
      <c r="J40" s="1502"/>
      <c r="K40" s="1502"/>
      <c r="L40" s="1502"/>
      <c r="M40" s="1502"/>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54" t="s">
        <v>76</v>
      </c>
      <c r="AU40" s="233"/>
      <c r="AV40" s="233"/>
      <c r="AW40" s="255" t="s">
        <v>815</v>
      </c>
      <c r="AX40" s="255" t="s">
        <v>815</v>
      </c>
      <c r="AY40" s="256" t="s">
        <v>186</v>
      </c>
      <c r="AZ40" s="257" t="s">
        <v>131</v>
      </c>
      <c r="BA40" s="258" t="s">
        <v>152</v>
      </c>
      <c r="BB40" s="259" t="s">
        <v>186</v>
      </c>
      <c r="BC40" s="259" t="s">
        <v>186</v>
      </c>
      <c r="BD40" s="259" t="s">
        <v>127</v>
      </c>
      <c r="BE40" s="261">
        <f t="shared" si="2"/>
        <v>29</v>
      </c>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row>
    <row r="41" spans="1:115" ht="24.75" hidden="1" customHeight="1">
      <c r="A41" s="1522"/>
      <c r="B41" s="1522"/>
      <c r="C41" s="1522"/>
      <c r="D41" s="1522"/>
      <c r="E41" s="1522"/>
      <c r="F41" s="1522"/>
      <c r="G41" s="1522"/>
      <c r="H41" s="1522"/>
      <c r="I41" s="1522"/>
      <c r="J41" s="1522"/>
      <c r="K41" s="1522"/>
      <c r="L41" s="1522"/>
      <c r="M41" s="1522"/>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54" t="s">
        <v>79</v>
      </c>
      <c r="AU41" s="233"/>
      <c r="AV41" s="233"/>
      <c r="AW41" s="255" t="s">
        <v>815</v>
      </c>
      <c r="AX41" s="255" t="s">
        <v>815</v>
      </c>
      <c r="AY41" s="256" t="s">
        <v>186</v>
      </c>
      <c r="AZ41" s="257" t="s">
        <v>131</v>
      </c>
      <c r="BA41" s="258" t="s">
        <v>157</v>
      </c>
      <c r="BB41" s="259" t="s">
        <v>199</v>
      </c>
      <c r="BC41" s="259" t="s">
        <v>199</v>
      </c>
      <c r="BD41" s="259" t="s">
        <v>129</v>
      </c>
      <c r="BE41" s="261">
        <f t="shared" si="2"/>
        <v>30</v>
      </c>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row>
    <row r="42" spans="1:115" ht="17.25" hidden="1" customHeight="1">
      <c r="A42" s="298"/>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54" t="s">
        <v>81</v>
      </c>
      <c r="AU42" s="233"/>
      <c r="AV42" s="233"/>
      <c r="AW42" s="255" t="s">
        <v>820</v>
      </c>
      <c r="AX42" s="255" t="s">
        <v>820</v>
      </c>
      <c r="AY42" s="256" t="s">
        <v>191</v>
      </c>
      <c r="AZ42" s="257" t="s">
        <v>136</v>
      </c>
      <c r="BA42" s="258" t="s">
        <v>155</v>
      </c>
      <c r="BB42" s="259" t="s">
        <v>242</v>
      </c>
      <c r="BC42" s="259" t="s">
        <v>242</v>
      </c>
      <c r="BD42" s="259" t="s">
        <v>131</v>
      </c>
      <c r="BE42" s="261">
        <f t="shared" si="2"/>
        <v>31</v>
      </c>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233"/>
      <c r="CK42" s="233"/>
      <c r="CL42" s="233"/>
      <c r="CM42" s="233"/>
      <c r="CN42" s="233"/>
      <c r="CO42" s="233"/>
      <c r="CP42" s="233"/>
      <c r="CQ42" s="233"/>
      <c r="CR42" s="233"/>
      <c r="CS42" s="233"/>
      <c r="CT42" s="233"/>
      <c r="CU42" s="233"/>
      <c r="CV42" s="233"/>
      <c r="CW42" s="233"/>
      <c r="CX42" s="233"/>
      <c r="CY42" s="233"/>
      <c r="CZ42" s="233"/>
      <c r="DA42" s="233"/>
      <c r="DB42" s="233"/>
      <c r="DC42" s="233"/>
      <c r="DD42" s="233"/>
      <c r="DE42" s="233"/>
      <c r="DF42" s="233"/>
      <c r="DG42" s="233"/>
      <c r="DH42" s="233"/>
      <c r="DI42" s="233"/>
      <c r="DJ42" s="233"/>
      <c r="DK42" s="233"/>
    </row>
    <row r="43" spans="1:115" ht="16.5" hidden="1" customHeight="1">
      <c r="A43" s="298"/>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54" t="s">
        <v>85</v>
      </c>
      <c r="AU43" s="233"/>
      <c r="AV43" s="233"/>
      <c r="AW43" s="274" t="s">
        <v>350</v>
      </c>
      <c r="AX43" s="274" t="s">
        <v>350</v>
      </c>
      <c r="AY43" s="256" t="s">
        <v>199</v>
      </c>
      <c r="AZ43" s="257" t="s">
        <v>138</v>
      </c>
      <c r="BA43" s="258" t="s">
        <v>159</v>
      </c>
      <c r="BB43" s="259" t="s">
        <v>259</v>
      </c>
      <c r="BC43" s="259" t="s">
        <v>259</v>
      </c>
      <c r="BD43" s="259" t="s">
        <v>136</v>
      </c>
      <c r="BE43" s="261">
        <f t="shared" si="2"/>
        <v>33</v>
      </c>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row>
    <row r="44" spans="1:115" hidden="1">
      <c r="A44" s="298"/>
      <c r="D44" s="1523"/>
      <c r="E44" s="1525"/>
      <c r="F44" s="1526"/>
      <c r="G44" s="1526"/>
      <c r="H44" s="1526"/>
      <c r="I44" s="1526"/>
      <c r="J44" s="1526"/>
      <c r="K44" s="1526"/>
      <c r="L44" s="1527"/>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54" t="s">
        <v>87</v>
      </c>
      <c r="AU44" s="233"/>
      <c r="AV44" s="233"/>
      <c r="AW44" s="255" t="s">
        <v>856</v>
      </c>
      <c r="AX44" s="274" t="s">
        <v>835</v>
      </c>
      <c r="AY44" s="256" t="s">
        <v>214</v>
      </c>
      <c r="AZ44" s="257" t="s">
        <v>150</v>
      </c>
      <c r="BA44" s="258" t="s">
        <v>1443</v>
      </c>
      <c r="BB44" s="259" t="s">
        <v>262</v>
      </c>
      <c r="BC44" s="259" t="s">
        <v>262</v>
      </c>
      <c r="BD44" s="259" t="s">
        <v>138</v>
      </c>
      <c r="BE44" s="261">
        <f t="shared" si="2"/>
        <v>34</v>
      </c>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row>
    <row r="45" spans="1:115" hidden="1">
      <c r="A45" s="298"/>
      <c r="D45" s="1524"/>
      <c r="E45" s="299"/>
      <c r="F45" s="299"/>
      <c r="G45" s="299"/>
      <c r="H45" s="299"/>
      <c r="I45" s="299"/>
      <c r="J45" s="299"/>
      <c r="K45" s="299"/>
      <c r="L45" s="300"/>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54" t="s">
        <v>90</v>
      </c>
      <c r="AU45" s="233"/>
      <c r="AV45" s="233"/>
      <c r="AW45" s="255" t="s">
        <v>1459</v>
      </c>
      <c r="AX45" s="255" t="s">
        <v>856</v>
      </c>
      <c r="AY45" s="256" t="s">
        <v>256</v>
      </c>
      <c r="AZ45" s="257" t="s">
        <v>152</v>
      </c>
      <c r="BA45" s="258" t="s">
        <v>162</v>
      </c>
      <c r="BB45" s="259" t="s">
        <v>264</v>
      </c>
      <c r="BC45" s="259" t="s">
        <v>264</v>
      </c>
      <c r="BD45" s="259" t="s">
        <v>150</v>
      </c>
      <c r="BE45" s="261">
        <f t="shared" si="2"/>
        <v>35</v>
      </c>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row>
    <row r="46" spans="1:115" hidden="1">
      <c r="A46" s="298"/>
      <c r="D46" s="301"/>
      <c r="E46" s="302"/>
      <c r="F46" s="303"/>
      <c r="G46" s="303"/>
      <c r="H46" s="303"/>
      <c r="I46" s="303"/>
      <c r="J46" s="303"/>
      <c r="K46" s="303"/>
      <c r="L46" s="304"/>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54" t="s">
        <v>92</v>
      </c>
      <c r="AU46" s="233"/>
      <c r="AV46" s="233"/>
      <c r="AW46" s="274" t="s">
        <v>874</v>
      </c>
      <c r="AX46" s="255" t="s">
        <v>1459</v>
      </c>
      <c r="AY46" s="256" t="s">
        <v>259</v>
      </c>
      <c r="AZ46" s="257" t="s">
        <v>155</v>
      </c>
      <c r="BA46" s="258" t="s">
        <v>164</v>
      </c>
      <c r="BB46" s="259" t="s">
        <v>281</v>
      </c>
      <c r="BC46" s="259" t="s">
        <v>281</v>
      </c>
      <c r="BD46" s="259" t="s">
        <v>152</v>
      </c>
      <c r="BE46" s="261">
        <f t="shared" si="2"/>
        <v>36</v>
      </c>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row>
    <row r="47" spans="1:115" hidden="1">
      <c r="A47" s="298"/>
      <c r="D47" s="301"/>
      <c r="E47" s="305"/>
      <c r="F47" s="306"/>
      <c r="G47" s="306"/>
      <c r="H47" s="306"/>
      <c r="I47" s="306"/>
      <c r="J47" s="306"/>
      <c r="K47" s="306"/>
      <c r="L47" s="307"/>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54" t="s">
        <v>95</v>
      </c>
      <c r="AU47" s="233"/>
      <c r="AV47" s="233"/>
      <c r="AW47" s="255" t="s">
        <v>885</v>
      </c>
      <c r="AX47" s="274" t="s">
        <v>874</v>
      </c>
      <c r="AY47" s="256" t="s">
        <v>262</v>
      </c>
      <c r="AZ47" s="257" t="s">
        <v>157</v>
      </c>
      <c r="BA47" s="258" t="s">
        <v>166</v>
      </c>
      <c r="BB47" s="259" t="s">
        <v>283</v>
      </c>
      <c r="BC47" s="259" t="s">
        <v>283</v>
      </c>
      <c r="BD47" s="259" t="s">
        <v>155</v>
      </c>
      <c r="BE47" s="261">
        <f t="shared" si="2"/>
        <v>37</v>
      </c>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row>
    <row r="48" spans="1:115" hidden="1">
      <c r="A48" s="298"/>
      <c r="D48" s="301"/>
      <c r="E48" s="305"/>
      <c r="F48" s="306"/>
      <c r="G48" s="306"/>
      <c r="H48" s="306"/>
      <c r="I48" s="306"/>
      <c r="J48" s="306"/>
      <c r="K48" s="306"/>
      <c r="L48" s="307"/>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54" t="s">
        <v>97</v>
      </c>
      <c r="AU48" s="233"/>
      <c r="AV48" s="233"/>
      <c r="AW48" s="274" t="s">
        <v>886</v>
      </c>
      <c r="AX48" s="255" t="s">
        <v>885</v>
      </c>
      <c r="AY48" s="256" t="s">
        <v>264</v>
      </c>
      <c r="AZ48" s="257" t="s">
        <v>159</v>
      </c>
      <c r="BA48" s="258" t="s">
        <v>169</v>
      </c>
      <c r="BB48" s="259" t="s">
        <v>74</v>
      </c>
      <c r="BC48" s="259" t="s">
        <v>74</v>
      </c>
      <c r="BD48" s="259" t="s">
        <v>157</v>
      </c>
      <c r="BE48" s="261">
        <f t="shared" si="2"/>
        <v>38</v>
      </c>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row>
    <row r="49" spans="1:115" hidden="1">
      <c r="A49" s="298"/>
      <c r="D49" s="301"/>
      <c r="E49" s="305"/>
      <c r="F49" s="306"/>
      <c r="G49" s="306"/>
      <c r="H49" s="306"/>
      <c r="I49" s="306"/>
      <c r="J49" s="306"/>
      <c r="K49" s="306"/>
      <c r="L49" s="307"/>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54" t="s">
        <v>100</v>
      </c>
      <c r="AU49" s="233"/>
      <c r="AV49" s="233"/>
      <c r="AW49" s="274" t="s">
        <v>887</v>
      </c>
      <c r="AX49" s="274" t="s">
        <v>886</v>
      </c>
      <c r="AY49" s="256" t="s">
        <v>272</v>
      </c>
      <c r="AZ49" s="257" t="s">
        <v>1443</v>
      </c>
      <c r="BA49" s="258" t="s">
        <v>174</v>
      </c>
      <c r="BB49" s="259" t="s">
        <v>298</v>
      </c>
      <c r="BC49" s="259" t="s">
        <v>298</v>
      </c>
      <c r="BD49" s="259" t="s">
        <v>159</v>
      </c>
      <c r="BE49" s="261">
        <f t="shared" si="2"/>
        <v>39</v>
      </c>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row>
    <row r="50" spans="1:115" hidden="1">
      <c r="A50" s="298"/>
      <c r="D50" s="308"/>
      <c r="E50" s="309"/>
      <c r="F50" s="310"/>
      <c r="G50" s="310"/>
      <c r="H50" s="310"/>
      <c r="I50" s="310"/>
      <c r="J50" s="310"/>
      <c r="K50" s="310"/>
      <c r="L50" s="311"/>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54" t="s">
        <v>102</v>
      </c>
      <c r="AU50" s="233"/>
      <c r="AV50" s="233"/>
      <c r="AW50" s="255" t="s">
        <v>888</v>
      </c>
      <c r="AX50" s="274" t="s">
        <v>887</v>
      </c>
      <c r="AY50" s="256" t="s">
        <v>281</v>
      </c>
      <c r="AZ50" s="257" t="s">
        <v>162</v>
      </c>
      <c r="BA50" s="258" t="s">
        <v>178</v>
      </c>
      <c r="BB50" s="259" t="s">
        <v>307</v>
      </c>
      <c r="BC50" s="259" t="s">
        <v>307</v>
      </c>
      <c r="BD50" s="259" t="s">
        <v>1443</v>
      </c>
      <c r="BE50" s="261">
        <f t="shared" si="2"/>
        <v>40</v>
      </c>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row>
    <row r="51" spans="1:115" hidden="1">
      <c r="A51" s="298"/>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54" t="s">
        <v>104</v>
      </c>
      <c r="AU51" s="233"/>
      <c r="AV51" s="233"/>
      <c r="AW51" s="255" t="s">
        <v>895</v>
      </c>
      <c r="AX51" s="255" t="s">
        <v>888</v>
      </c>
      <c r="AY51" s="256" t="s">
        <v>74</v>
      </c>
      <c r="AZ51" s="257" t="s">
        <v>164</v>
      </c>
      <c r="BA51" s="258" t="s">
        <v>184</v>
      </c>
      <c r="BB51" s="259" t="s">
        <v>309</v>
      </c>
      <c r="BC51" s="259" t="s">
        <v>309</v>
      </c>
      <c r="BD51" s="259" t="s">
        <v>162</v>
      </c>
      <c r="BE51" s="261">
        <f t="shared" si="2"/>
        <v>41</v>
      </c>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row>
    <row r="52" spans="1:115" hidden="1">
      <c r="A52" s="298"/>
      <c r="D52" s="1523"/>
      <c r="E52" s="1525"/>
      <c r="F52" s="1526"/>
      <c r="G52" s="1526"/>
      <c r="H52" s="1526"/>
      <c r="I52" s="1526"/>
      <c r="J52" s="1526"/>
      <c r="K52" s="1526"/>
      <c r="L52" s="1527"/>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54" t="s">
        <v>106</v>
      </c>
      <c r="AU52" s="233"/>
      <c r="AV52" s="233"/>
      <c r="AW52" s="255" t="s">
        <v>912</v>
      </c>
      <c r="AX52" s="255" t="s">
        <v>895</v>
      </c>
      <c r="AY52" s="256" t="s">
        <v>298</v>
      </c>
      <c r="AZ52" s="257" t="s">
        <v>166</v>
      </c>
      <c r="BA52" s="258" t="s">
        <v>186</v>
      </c>
      <c r="BB52" s="259" t="s">
        <v>320</v>
      </c>
      <c r="BC52" s="259" t="s">
        <v>320</v>
      </c>
      <c r="BD52" s="259" t="s">
        <v>164</v>
      </c>
      <c r="BE52" s="261">
        <f t="shared" si="2"/>
        <v>42</v>
      </c>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row>
    <row r="53" spans="1:115" s="228" customFormat="1" hidden="1">
      <c r="A53" s="298"/>
      <c r="B53" s="226"/>
      <c r="C53" s="227"/>
      <c r="D53" s="1524"/>
      <c r="E53" s="299"/>
      <c r="F53" s="299"/>
      <c r="G53" s="299"/>
      <c r="H53" s="299"/>
      <c r="I53" s="299"/>
      <c r="J53" s="299"/>
      <c r="K53" s="299"/>
      <c r="L53" s="300"/>
      <c r="M53" s="226"/>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54" t="s">
        <v>109</v>
      </c>
      <c r="AU53" s="233"/>
      <c r="AV53" s="233"/>
      <c r="AW53" s="285" t="s">
        <v>942</v>
      </c>
      <c r="AX53" s="255" t="s">
        <v>912</v>
      </c>
      <c r="AY53" s="256" t="s">
        <v>307</v>
      </c>
      <c r="AZ53" s="257" t="s">
        <v>169</v>
      </c>
      <c r="BA53" s="258" t="s">
        <v>191</v>
      </c>
      <c r="BB53" s="259" t="s">
        <v>325</v>
      </c>
      <c r="BC53" s="259" t="s">
        <v>325</v>
      </c>
      <c r="BD53" s="259" t="s">
        <v>166</v>
      </c>
      <c r="BE53" s="261">
        <f t="shared" si="2"/>
        <v>43</v>
      </c>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row>
    <row r="54" spans="1:115" hidden="1">
      <c r="A54" s="298"/>
      <c r="D54" s="301"/>
      <c r="E54" s="302"/>
      <c r="F54" s="303"/>
      <c r="G54" s="303"/>
      <c r="H54" s="303"/>
      <c r="I54" s="303"/>
      <c r="J54" s="303"/>
      <c r="K54" s="303"/>
      <c r="L54" s="304"/>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54" t="s">
        <v>111</v>
      </c>
      <c r="AU54" s="233"/>
      <c r="AV54" s="233"/>
      <c r="AW54" s="274" t="s">
        <v>945</v>
      </c>
      <c r="AX54" s="285" t="s">
        <v>942</v>
      </c>
      <c r="AY54" s="256" t="s">
        <v>320</v>
      </c>
      <c r="AZ54" s="257" t="s">
        <v>174</v>
      </c>
      <c r="BA54" s="258" t="s">
        <v>199</v>
      </c>
      <c r="BB54" s="259" t="s">
        <v>329</v>
      </c>
      <c r="BC54" s="259" t="s">
        <v>329</v>
      </c>
      <c r="BD54" s="259" t="s">
        <v>169</v>
      </c>
      <c r="BE54" s="261">
        <f t="shared" si="2"/>
        <v>44</v>
      </c>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row>
    <row r="55" spans="1:115" hidden="1">
      <c r="A55" s="298"/>
      <c r="D55" s="301"/>
      <c r="E55" s="305"/>
      <c r="F55" s="306"/>
      <c r="G55" s="306"/>
      <c r="H55" s="306"/>
      <c r="I55" s="306"/>
      <c r="J55" s="306"/>
      <c r="K55" s="306"/>
      <c r="L55" s="307"/>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54" t="s">
        <v>114</v>
      </c>
      <c r="AU55" s="233"/>
      <c r="AV55" s="233"/>
      <c r="AW55" s="274" t="s">
        <v>1462</v>
      </c>
      <c r="AX55" s="274" t="s">
        <v>945</v>
      </c>
      <c r="AY55" s="256" t="s">
        <v>325</v>
      </c>
      <c r="AZ55" s="257" t="s">
        <v>178</v>
      </c>
      <c r="BA55" s="258" t="s">
        <v>206</v>
      </c>
      <c r="BB55" s="259" t="s">
        <v>331</v>
      </c>
      <c r="BC55" s="259" t="s">
        <v>331</v>
      </c>
      <c r="BD55" s="259" t="s">
        <v>174</v>
      </c>
      <c r="BE55" s="261">
        <f t="shared" si="2"/>
        <v>45</v>
      </c>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row>
    <row r="56" spans="1:115" hidden="1">
      <c r="A56" s="298"/>
      <c r="D56" s="301"/>
      <c r="E56" s="305"/>
      <c r="F56" s="306"/>
      <c r="G56" s="306"/>
      <c r="H56" s="306"/>
      <c r="I56" s="306"/>
      <c r="J56" s="306"/>
      <c r="K56" s="306"/>
      <c r="L56" s="307"/>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54" t="s">
        <v>116</v>
      </c>
      <c r="AU56" s="233"/>
      <c r="AV56" s="233"/>
      <c r="AW56" s="255" t="s">
        <v>958</v>
      </c>
      <c r="AX56" s="274" t="s">
        <v>1462</v>
      </c>
      <c r="AY56" s="256" t="s">
        <v>329</v>
      </c>
      <c r="AZ56" s="257" t="s">
        <v>184</v>
      </c>
      <c r="BA56" s="258" t="s">
        <v>212</v>
      </c>
      <c r="BB56" s="259" t="s">
        <v>338</v>
      </c>
      <c r="BC56" s="259" t="s">
        <v>338</v>
      </c>
      <c r="BD56" s="259" t="s">
        <v>178</v>
      </c>
      <c r="BE56" s="261">
        <f t="shared" si="2"/>
        <v>46</v>
      </c>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row>
    <row r="57" spans="1:115" hidden="1">
      <c r="A57" s="298"/>
      <c r="D57" s="301"/>
      <c r="E57" s="305"/>
      <c r="F57" s="306"/>
      <c r="G57" s="306"/>
      <c r="H57" s="306"/>
      <c r="I57" s="306"/>
      <c r="J57" s="306"/>
      <c r="K57" s="306"/>
      <c r="L57" s="307"/>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54" t="s">
        <v>118</v>
      </c>
      <c r="AU57" s="233"/>
      <c r="AV57" s="233"/>
      <c r="AW57" s="274" t="s">
        <v>966</v>
      </c>
      <c r="AX57" s="255" t="s">
        <v>958</v>
      </c>
      <c r="AY57" s="256" t="s">
        <v>331</v>
      </c>
      <c r="AZ57" s="257" t="s">
        <v>186</v>
      </c>
      <c r="BA57" s="258" t="s">
        <v>214</v>
      </c>
      <c r="BB57" s="259" t="s">
        <v>343</v>
      </c>
      <c r="BC57" s="259" t="s">
        <v>343</v>
      </c>
      <c r="BD57" s="259" t="s">
        <v>184</v>
      </c>
      <c r="BE57" s="261">
        <f t="shared" si="2"/>
        <v>47</v>
      </c>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row>
    <row r="58" spans="1:115" hidden="1">
      <c r="A58" s="298"/>
      <c r="D58" s="308"/>
      <c r="E58" s="309"/>
      <c r="F58" s="310"/>
      <c r="G58" s="310"/>
      <c r="H58" s="310"/>
      <c r="I58" s="310"/>
      <c r="J58" s="310"/>
      <c r="K58" s="310"/>
      <c r="L58" s="311"/>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54" t="s">
        <v>119</v>
      </c>
      <c r="AU58" s="233"/>
      <c r="AV58" s="233"/>
      <c r="AW58" s="255" t="s">
        <v>973</v>
      </c>
      <c r="AX58" s="274" t="s">
        <v>966</v>
      </c>
      <c r="AY58" s="256" t="s">
        <v>335</v>
      </c>
      <c r="AZ58" s="257" t="s">
        <v>191</v>
      </c>
      <c r="BA58" s="258" t="s">
        <v>220</v>
      </c>
      <c r="BB58" s="259" t="s">
        <v>363</v>
      </c>
      <c r="BC58" s="259" t="s">
        <v>363</v>
      </c>
      <c r="BD58" s="259" t="s">
        <v>186</v>
      </c>
      <c r="BE58" s="261">
        <f t="shared" si="2"/>
        <v>48</v>
      </c>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row>
    <row r="59" spans="1:115" hidden="1">
      <c r="A59" s="298"/>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54" t="s">
        <v>121</v>
      </c>
      <c r="AU59" s="233"/>
      <c r="AV59" s="233"/>
      <c r="AW59" s="274" t="s">
        <v>1001</v>
      </c>
      <c r="AX59" s="255" t="s">
        <v>973</v>
      </c>
      <c r="AY59" s="256" t="s">
        <v>340</v>
      </c>
      <c r="AZ59" s="257" t="s">
        <v>199</v>
      </c>
      <c r="BA59" s="258" t="s">
        <v>242</v>
      </c>
      <c r="BB59" s="259" t="s">
        <v>372</v>
      </c>
      <c r="BC59" s="259" t="s">
        <v>372</v>
      </c>
      <c r="BD59" s="259" t="s">
        <v>191</v>
      </c>
      <c r="BE59" s="261">
        <f t="shared" si="2"/>
        <v>49</v>
      </c>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row>
    <row r="60" spans="1:115" ht="15.75" hidden="1">
      <c r="A60" s="312"/>
      <c r="B60" s="313"/>
      <c r="C60" s="314"/>
      <c r="E60" s="315"/>
      <c r="F60" s="315"/>
      <c r="G60" s="315"/>
      <c r="H60" s="315"/>
      <c r="I60" s="315"/>
      <c r="J60" s="315"/>
      <c r="K60" s="315"/>
      <c r="L60" s="315"/>
      <c r="M60" s="228"/>
      <c r="N60" s="316">
        <v>30</v>
      </c>
      <c r="O60" s="233"/>
      <c r="P60" s="1519" t="s">
        <v>1529</v>
      </c>
      <c r="Q60" s="1519"/>
      <c r="R60" s="1519"/>
      <c r="S60" s="1519"/>
      <c r="T60" s="1519"/>
      <c r="U60" s="1519"/>
      <c r="V60" s="1519"/>
      <c r="W60" s="1519"/>
      <c r="X60" s="233"/>
      <c r="Y60" s="1520" t="s">
        <v>1530</v>
      </c>
      <c r="Z60" s="1520"/>
      <c r="AA60" s="1520"/>
      <c r="AB60" s="1520"/>
      <c r="AC60" s="1520"/>
      <c r="AD60" s="1520"/>
      <c r="AE60" s="1520"/>
      <c r="AF60" s="1520"/>
      <c r="AG60" s="233"/>
      <c r="AH60" s="317" t="s">
        <v>1531</v>
      </c>
      <c r="AI60" s="1521" t="s">
        <v>1532</v>
      </c>
      <c r="AJ60" s="1521"/>
      <c r="AK60" s="1521"/>
      <c r="AL60" s="1521"/>
      <c r="AM60" s="1521"/>
      <c r="AN60" s="1521"/>
      <c r="AO60" s="1521"/>
      <c r="AP60" s="1521"/>
      <c r="AQ60" s="233"/>
      <c r="AR60" s="233"/>
      <c r="AS60" s="233"/>
      <c r="AT60" s="254" t="s">
        <v>124</v>
      </c>
      <c r="AU60" s="233"/>
      <c r="AV60" s="233"/>
      <c r="AW60" s="255" t="s">
        <v>1464</v>
      </c>
      <c r="AX60" s="274" t="s">
        <v>1001</v>
      </c>
      <c r="AY60" s="256" t="s">
        <v>343</v>
      </c>
      <c r="AZ60" s="257" t="s">
        <v>206</v>
      </c>
      <c r="BA60" s="258" t="s">
        <v>256</v>
      </c>
      <c r="BB60" s="259" t="s">
        <v>380</v>
      </c>
      <c r="BC60" s="259" t="s">
        <v>380</v>
      </c>
      <c r="BD60" s="259" t="s">
        <v>199</v>
      </c>
      <c r="BE60" s="261">
        <f t="shared" si="2"/>
        <v>50</v>
      </c>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row>
    <row r="61" spans="1:115" hidden="1">
      <c r="A61" s="318"/>
      <c r="B61" s="318"/>
      <c r="C61" s="318"/>
      <c r="E61" s="319"/>
      <c r="F61" s="319"/>
      <c r="G61" s="319"/>
      <c r="H61" s="319"/>
      <c r="I61" s="319"/>
      <c r="J61" s="319"/>
      <c r="K61" s="319"/>
      <c r="L61" s="319"/>
      <c r="N61" s="320" t="str">
        <f>CONCATENATE($AU$10,$B$11,$N$60)</f>
        <v>Before 12-31-200830</v>
      </c>
      <c r="O61" s="233"/>
      <c r="P61" s="321">
        <v>10230</v>
      </c>
      <c r="Q61" s="321">
        <v>11670</v>
      </c>
      <c r="R61" s="321">
        <v>13140</v>
      </c>
      <c r="S61" s="321">
        <v>14580</v>
      </c>
      <c r="T61" s="321">
        <v>15750</v>
      </c>
      <c r="U61" s="321">
        <v>16920</v>
      </c>
      <c r="V61" s="321">
        <v>18090</v>
      </c>
      <c r="W61" s="321">
        <v>19260</v>
      </c>
      <c r="X61" s="233"/>
      <c r="Y61" s="322"/>
      <c r="Z61" s="323"/>
      <c r="AA61" s="323"/>
      <c r="AB61" s="323"/>
      <c r="AC61" s="323"/>
      <c r="AD61" s="323"/>
      <c r="AE61" s="323"/>
      <c r="AF61" s="324"/>
      <c r="AG61" s="233"/>
      <c r="AH61" s="233"/>
      <c r="AI61" s="325"/>
      <c r="AJ61" s="325"/>
      <c r="AK61" s="325"/>
      <c r="AL61" s="325"/>
      <c r="AM61" s="325"/>
      <c r="AN61" s="325"/>
      <c r="AO61" s="325"/>
      <c r="AP61" s="325"/>
      <c r="AQ61" s="233"/>
      <c r="AR61" s="233"/>
      <c r="AS61" s="233"/>
      <c r="AT61" s="254" t="s">
        <v>126</v>
      </c>
      <c r="AU61" s="233"/>
      <c r="AV61" s="233"/>
      <c r="AW61" s="285" t="s">
        <v>1056</v>
      </c>
      <c r="AX61" s="255" t="s">
        <v>1464</v>
      </c>
      <c r="AY61" s="256" t="s">
        <v>363</v>
      </c>
      <c r="AZ61" s="257" t="s">
        <v>214</v>
      </c>
      <c r="BA61" s="258" t="s">
        <v>259</v>
      </c>
      <c r="BB61" s="259" t="s">
        <v>386</v>
      </c>
      <c r="BC61" s="259" t="s">
        <v>386</v>
      </c>
      <c r="BD61" s="259" t="s">
        <v>206</v>
      </c>
      <c r="BE61" s="261">
        <f t="shared" si="2"/>
        <v>51</v>
      </c>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row>
    <row r="62" spans="1:115" ht="18" hidden="1" customHeight="1">
      <c r="A62" s="318"/>
      <c r="B62" s="318"/>
      <c r="C62" s="318"/>
      <c r="E62" s="319"/>
      <c r="F62" s="319"/>
      <c r="G62" s="319"/>
      <c r="H62" s="319"/>
      <c r="I62" s="319"/>
      <c r="J62" s="319"/>
      <c r="K62" s="319"/>
      <c r="L62" s="319"/>
      <c r="N62" s="320" t="str">
        <f>CONCATENATE($AU$11,$B$11,$N$60)</f>
        <v>1/1/2009 - 5/13/201030</v>
      </c>
      <c r="O62" s="233"/>
      <c r="P62" s="321">
        <v>10230</v>
      </c>
      <c r="Q62" s="321">
        <v>11670</v>
      </c>
      <c r="R62" s="321">
        <v>13140</v>
      </c>
      <c r="S62" s="321">
        <v>14580</v>
      </c>
      <c r="T62" s="321">
        <v>15750</v>
      </c>
      <c r="U62" s="321">
        <v>16920</v>
      </c>
      <c r="V62" s="321">
        <v>18090</v>
      </c>
      <c r="W62" s="321">
        <v>19260</v>
      </c>
      <c r="X62" s="233"/>
      <c r="Y62" s="326"/>
      <c r="Z62" s="327"/>
      <c r="AA62" s="327"/>
      <c r="AB62" s="327"/>
      <c r="AC62" s="327"/>
      <c r="AD62" s="327"/>
      <c r="AE62" s="327"/>
      <c r="AF62" s="328"/>
      <c r="AG62" s="233"/>
      <c r="AH62" s="233"/>
      <c r="AI62" s="321">
        <f t="shared" ref="AI62:AP62" si="3">+AI98/5*3</f>
        <v>0</v>
      </c>
      <c r="AJ62" s="321">
        <f t="shared" si="3"/>
        <v>0</v>
      </c>
      <c r="AK62" s="321">
        <f t="shared" si="3"/>
        <v>0</v>
      </c>
      <c r="AL62" s="321">
        <f t="shared" si="3"/>
        <v>0</v>
      </c>
      <c r="AM62" s="321">
        <f t="shared" si="3"/>
        <v>0</v>
      </c>
      <c r="AN62" s="321">
        <f t="shared" si="3"/>
        <v>0</v>
      </c>
      <c r="AO62" s="321">
        <f t="shared" si="3"/>
        <v>0</v>
      </c>
      <c r="AP62" s="321">
        <f t="shared" si="3"/>
        <v>0</v>
      </c>
      <c r="AQ62" s="233"/>
      <c r="AR62" s="233"/>
      <c r="AS62" s="233"/>
      <c r="AT62" s="254" t="s">
        <v>128</v>
      </c>
      <c r="AU62" s="233"/>
      <c r="AV62" s="233"/>
      <c r="AW62" s="274" t="s">
        <v>1135</v>
      </c>
      <c r="AX62" s="285" t="s">
        <v>1056</v>
      </c>
      <c r="AY62" s="256" t="s">
        <v>370</v>
      </c>
      <c r="AZ62" s="257" t="s">
        <v>218</v>
      </c>
      <c r="BA62" s="258" t="s">
        <v>262</v>
      </c>
      <c r="BB62" s="259" t="s">
        <v>390</v>
      </c>
      <c r="BC62" s="259" t="s">
        <v>390</v>
      </c>
      <c r="BD62" s="259" t="s">
        <v>212</v>
      </c>
      <c r="BE62" s="261" t="e">
        <f t="shared" si="2"/>
        <v>#N/A</v>
      </c>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row>
    <row r="63" spans="1:115" ht="18" hidden="1" customHeight="1">
      <c r="A63" s="318"/>
      <c r="B63" s="318"/>
      <c r="C63" s="318"/>
      <c r="E63" s="329"/>
      <c r="F63" s="329"/>
      <c r="G63" s="329"/>
      <c r="H63" s="329"/>
      <c r="I63" s="329"/>
      <c r="J63" s="329"/>
      <c r="K63" s="329"/>
      <c r="L63" s="329"/>
      <c r="N63" s="330" t="s">
        <v>1533</v>
      </c>
      <c r="O63" s="233"/>
      <c r="P63" s="325"/>
      <c r="Q63" s="325"/>
      <c r="R63" s="325"/>
      <c r="S63" s="325"/>
      <c r="T63" s="325"/>
      <c r="U63" s="325"/>
      <c r="V63" s="325"/>
      <c r="W63" s="325"/>
      <c r="X63" s="233"/>
      <c r="Y63" s="326"/>
      <c r="Z63" s="327"/>
      <c r="AA63" s="327"/>
      <c r="AB63" s="327"/>
      <c r="AC63" s="327"/>
      <c r="AD63" s="327"/>
      <c r="AE63" s="327"/>
      <c r="AF63" s="328"/>
      <c r="AG63" s="233"/>
      <c r="AH63" s="233"/>
      <c r="AI63" s="325"/>
      <c r="AJ63" s="325"/>
      <c r="AK63" s="325"/>
      <c r="AL63" s="325"/>
      <c r="AM63" s="325"/>
      <c r="AN63" s="325"/>
      <c r="AO63" s="325"/>
      <c r="AP63" s="325"/>
      <c r="AQ63" s="233"/>
      <c r="AR63" s="233"/>
      <c r="AS63" s="233"/>
      <c r="AT63" s="254" t="s">
        <v>130</v>
      </c>
      <c r="AU63" s="233"/>
      <c r="AV63" s="233"/>
      <c r="AW63" s="255" t="s">
        <v>1136</v>
      </c>
      <c r="AX63" s="274" t="s">
        <v>1100</v>
      </c>
      <c r="AY63" s="256" t="s">
        <v>372</v>
      </c>
      <c r="AZ63" s="257" t="s">
        <v>220</v>
      </c>
      <c r="BA63" s="258" t="s">
        <v>264</v>
      </c>
      <c r="BB63" s="259" t="s">
        <v>392</v>
      </c>
      <c r="BC63" s="259" t="s">
        <v>392</v>
      </c>
      <c r="BD63" s="259" t="s">
        <v>214</v>
      </c>
      <c r="BE63" s="261">
        <f t="shared" si="2"/>
        <v>52</v>
      </c>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33"/>
      <c r="CN63" s="233"/>
      <c r="CO63" s="233"/>
      <c r="CP63" s="233"/>
      <c r="CQ63" s="233"/>
      <c r="CR63" s="233"/>
      <c r="CS63" s="233"/>
      <c r="CT63" s="233"/>
      <c r="CU63" s="233"/>
      <c r="CV63" s="233"/>
      <c r="CW63" s="233"/>
      <c r="CX63" s="233"/>
      <c r="CY63" s="233"/>
      <c r="CZ63" s="233"/>
      <c r="DA63" s="233"/>
      <c r="DB63" s="233"/>
      <c r="DC63" s="233"/>
      <c r="DD63" s="233"/>
      <c r="DE63" s="233"/>
      <c r="DF63" s="233"/>
      <c r="DG63" s="233"/>
      <c r="DH63" s="233"/>
      <c r="DI63" s="233"/>
      <c r="DJ63" s="233"/>
      <c r="DK63" s="233"/>
    </row>
    <row r="64" spans="1:115" ht="18" hidden="1" customHeight="1">
      <c r="A64" s="318"/>
      <c r="B64" s="318"/>
      <c r="C64" s="318"/>
      <c r="E64" s="319"/>
      <c r="F64" s="319"/>
      <c r="G64" s="319"/>
      <c r="H64" s="319"/>
      <c r="I64" s="319"/>
      <c r="J64" s="319"/>
      <c r="K64" s="319"/>
      <c r="L64" s="319"/>
      <c r="N64" s="320" t="str">
        <f>CONCATENATE($AU$13,$B$11,$N$60)</f>
        <v>6/29/2010 - 5/30/201130</v>
      </c>
      <c r="O64" s="233"/>
      <c r="P64" s="321">
        <v>10230</v>
      </c>
      <c r="Q64" s="321">
        <v>11670</v>
      </c>
      <c r="R64" s="321">
        <v>13140</v>
      </c>
      <c r="S64" s="321">
        <v>14580</v>
      </c>
      <c r="T64" s="321">
        <v>15750</v>
      </c>
      <c r="U64" s="321">
        <v>16920</v>
      </c>
      <c r="V64" s="321">
        <v>18090</v>
      </c>
      <c r="W64" s="321">
        <v>19260</v>
      </c>
      <c r="X64" s="233"/>
      <c r="Y64" s="326"/>
      <c r="Z64" s="327"/>
      <c r="AA64" s="327"/>
      <c r="AB64" s="327"/>
      <c r="AC64" s="327"/>
      <c r="AD64" s="327"/>
      <c r="AE64" s="327"/>
      <c r="AF64" s="328"/>
      <c r="AG64" s="233"/>
      <c r="AH64" s="233"/>
      <c r="AI64" s="321">
        <f t="shared" ref="AI64:AP64" si="4">+AI100/5*3</f>
        <v>0</v>
      </c>
      <c r="AJ64" s="321">
        <f t="shared" si="4"/>
        <v>0</v>
      </c>
      <c r="AK64" s="321">
        <f t="shared" si="4"/>
        <v>0</v>
      </c>
      <c r="AL64" s="321">
        <f t="shared" si="4"/>
        <v>0</v>
      </c>
      <c r="AM64" s="321">
        <f t="shared" si="4"/>
        <v>0</v>
      </c>
      <c r="AN64" s="321">
        <f t="shared" si="4"/>
        <v>0</v>
      </c>
      <c r="AO64" s="321">
        <f t="shared" si="4"/>
        <v>0</v>
      </c>
      <c r="AP64" s="321">
        <f t="shared" si="4"/>
        <v>0</v>
      </c>
      <c r="AQ64" s="233"/>
      <c r="AR64" s="233"/>
      <c r="AS64" s="233"/>
      <c r="AT64" s="254" t="s">
        <v>132</v>
      </c>
      <c r="AU64" s="233"/>
      <c r="AV64" s="233"/>
      <c r="AW64" s="255" t="s">
        <v>1149</v>
      </c>
      <c r="AX64" s="274" t="s">
        <v>1135</v>
      </c>
      <c r="AY64" s="256" t="s">
        <v>378</v>
      </c>
      <c r="AZ64" s="257" t="s">
        <v>242</v>
      </c>
      <c r="BA64" s="258" t="s">
        <v>272</v>
      </c>
      <c r="BB64" s="259" t="s">
        <v>407</v>
      </c>
      <c r="BC64" s="259" t="s">
        <v>407</v>
      </c>
      <c r="BD64" s="259" t="s">
        <v>218</v>
      </c>
      <c r="BE64" s="261">
        <f t="shared" si="2"/>
        <v>53</v>
      </c>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33"/>
      <c r="CN64" s="233"/>
      <c r="CO64" s="233"/>
      <c r="CP64" s="233"/>
      <c r="CQ64" s="233"/>
      <c r="CR64" s="233"/>
      <c r="CS64" s="233"/>
      <c r="CT64" s="233"/>
      <c r="CU64" s="233"/>
      <c r="CV64" s="233"/>
      <c r="CW64" s="233"/>
      <c r="CX64" s="233"/>
      <c r="CY64" s="233"/>
      <c r="CZ64" s="233"/>
      <c r="DA64" s="233"/>
      <c r="DB64" s="233"/>
      <c r="DC64" s="233"/>
      <c r="DD64" s="233"/>
      <c r="DE64" s="233"/>
      <c r="DF64" s="233"/>
      <c r="DG64" s="233"/>
      <c r="DH64" s="233"/>
      <c r="DI64" s="233"/>
      <c r="DJ64" s="233"/>
      <c r="DK64" s="233"/>
    </row>
    <row r="65" spans="1:115" ht="18" hidden="1" customHeight="1">
      <c r="A65" s="318"/>
      <c r="B65" s="318"/>
      <c r="C65" s="318"/>
      <c r="E65" s="329"/>
      <c r="F65" s="329"/>
      <c r="G65" s="329"/>
      <c r="H65" s="329"/>
      <c r="I65" s="329"/>
      <c r="J65" s="329"/>
      <c r="K65" s="329"/>
      <c r="L65" s="329"/>
      <c r="N65" s="330" t="s">
        <v>1533</v>
      </c>
      <c r="O65" s="233"/>
      <c r="P65" s="325"/>
      <c r="Q65" s="325"/>
      <c r="R65" s="325"/>
      <c r="S65" s="325"/>
      <c r="T65" s="325"/>
      <c r="U65" s="325"/>
      <c r="V65" s="325"/>
      <c r="W65" s="325"/>
      <c r="X65" s="233"/>
      <c r="Y65" s="326"/>
      <c r="Z65" s="327"/>
      <c r="AA65" s="327"/>
      <c r="AB65" s="327"/>
      <c r="AC65" s="327"/>
      <c r="AD65" s="327"/>
      <c r="AE65" s="327"/>
      <c r="AF65" s="328"/>
      <c r="AG65" s="233"/>
      <c r="AH65" s="233"/>
      <c r="AI65" s="325"/>
      <c r="AJ65" s="325"/>
      <c r="AK65" s="325"/>
      <c r="AL65" s="325"/>
      <c r="AM65" s="325"/>
      <c r="AN65" s="325"/>
      <c r="AO65" s="325"/>
      <c r="AP65" s="325"/>
      <c r="AQ65" s="233"/>
      <c r="AR65" s="233"/>
      <c r="AS65" s="233"/>
      <c r="AT65" s="254" t="s">
        <v>135</v>
      </c>
      <c r="AU65" s="233"/>
      <c r="AV65" s="233"/>
      <c r="AW65" s="285" t="s">
        <v>1164</v>
      </c>
      <c r="AX65" s="255" t="s">
        <v>1136</v>
      </c>
      <c r="AY65" s="256" t="s">
        <v>380</v>
      </c>
      <c r="AZ65" s="257" t="s">
        <v>246</v>
      </c>
      <c r="BA65" s="258" t="s">
        <v>281</v>
      </c>
      <c r="BB65" s="259" t="s">
        <v>409</v>
      </c>
      <c r="BC65" s="259" t="s">
        <v>409</v>
      </c>
      <c r="BD65" s="259" t="s">
        <v>220</v>
      </c>
      <c r="BE65" s="261">
        <f t="shared" si="2"/>
        <v>54</v>
      </c>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row>
    <row r="66" spans="1:115" hidden="1">
      <c r="A66" s="318"/>
      <c r="B66" s="318"/>
      <c r="C66" s="318"/>
      <c r="E66" s="319"/>
      <c r="F66" s="319"/>
      <c r="G66" s="319"/>
      <c r="H66" s="319"/>
      <c r="I66" s="319"/>
      <c r="J66" s="319"/>
      <c r="K66" s="319"/>
      <c r="L66" s="319"/>
      <c r="N66" s="331" t="s">
        <v>1509</v>
      </c>
      <c r="O66" s="233"/>
      <c r="P66" s="321">
        <f t="shared" ref="P66:W66" si="5">+P102/5*3</f>
        <v>10680</v>
      </c>
      <c r="Q66" s="321">
        <f t="shared" si="5"/>
        <v>12210</v>
      </c>
      <c r="R66" s="321">
        <f t="shared" si="5"/>
        <v>13740</v>
      </c>
      <c r="S66" s="321">
        <f t="shared" si="5"/>
        <v>15240</v>
      </c>
      <c r="T66" s="321">
        <f t="shared" si="5"/>
        <v>16470</v>
      </c>
      <c r="U66" s="321">
        <f t="shared" si="5"/>
        <v>17700</v>
      </c>
      <c r="V66" s="321">
        <f t="shared" si="5"/>
        <v>18900</v>
      </c>
      <c r="W66" s="321">
        <f t="shared" si="5"/>
        <v>20130</v>
      </c>
      <c r="X66" s="233"/>
      <c r="Y66" s="321">
        <f t="shared" ref="Y66:AF66" si="6">+Y102/5*3</f>
        <v>0</v>
      </c>
      <c r="Z66" s="321">
        <f t="shared" si="6"/>
        <v>0</v>
      </c>
      <c r="AA66" s="321">
        <f t="shared" si="6"/>
        <v>0</v>
      </c>
      <c r="AB66" s="321">
        <f t="shared" si="6"/>
        <v>0</v>
      </c>
      <c r="AC66" s="321">
        <f t="shared" si="6"/>
        <v>0</v>
      </c>
      <c r="AD66" s="321">
        <f t="shared" si="6"/>
        <v>0</v>
      </c>
      <c r="AE66" s="321">
        <f t="shared" si="6"/>
        <v>0</v>
      </c>
      <c r="AF66" s="321">
        <f t="shared" si="6"/>
        <v>0</v>
      </c>
      <c r="AG66" s="233"/>
      <c r="AH66" s="233"/>
      <c r="AI66" s="321">
        <f t="shared" ref="AI66:AP66" si="7">+AI102/5*3</f>
        <v>0</v>
      </c>
      <c r="AJ66" s="321">
        <f t="shared" si="7"/>
        <v>0</v>
      </c>
      <c r="AK66" s="321">
        <f t="shared" si="7"/>
        <v>0</v>
      </c>
      <c r="AL66" s="321">
        <f t="shared" si="7"/>
        <v>0</v>
      </c>
      <c r="AM66" s="321">
        <f t="shared" si="7"/>
        <v>0</v>
      </c>
      <c r="AN66" s="321">
        <f t="shared" si="7"/>
        <v>0</v>
      </c>
      <c r="AO66" s="321">
        <f t="shared" si="7"/>
        <v>0</v>
      </c>
      <c r="AP66" s="321">
        <f t="shared" si="7"/>
        <v>0</v>
      </c>
      <c r="AQ66" s="233"/>
      <c r="AR66" s="233"/>
      <c r="AS66" s="233"/>
      <c r="AT66" s="254" t="s">
        <v>137</v>
      </c>
      <c r="AU66" s="233"/>
      <c r="AV66" s="233"/>
      <c r="AW66" s="274"/>
      <c r="AX66" s="274" t="s">
        <v>1140</v>
      </c>
      <c r="AY66" s="256" t="s">
        <v>386</v>
      </c>
      <c r="AZ66" s="257" t="s">
        <v>256</v>
      </c>
      <c r="BA66" s="258" t="s">
        <v>283</v>
      </c>
      <c r="BB66" s="259" t="s">
        <v>414</v>
      </c>
      <c r="BC66" s="259" t="s">
        <v>414</v>
      </c>
      <c r="BD66" s="259" t="s">
        <v>242</v>
      </c>
      <c r="BE66" s="261">
        <f t="shared" si="2"/>
        <v>55</v>
      </c>
      <c r="BF66" s="233"/>
      <c r="BG66" s="233"/>
      <c r="BH66" s="233"/>
      <c r="BI66" s="233"/>
      <c r="BJ66" s="233"/>
      <c r="BK66" s="233"/>
      <c r="BL66" s="233"/>
      <c r="BM66" s="233"/>
      <c r="BN66" s="233"/>
      <c r="BO66" s="233"/>
      <c r="BP66" s="233"/>
      <c r="BQ66" s="233"/>
      <c r="BR66" s="233"/>
      <c r="BS66" s="233"/>
      <c r="BT66" s="233"/>
      <c r="BU66" s="233"/>
      <c r="BV66" s="233"/>
      <c r="BW66" s="233"/>
      <c r="BX66" s="233"/>
      <c r="BY66" s="233"/>
      <c r="BZ66" s="233"/>
      <c r="CA66" s="233"/>
      <c r="CB66" s="233"/>
      <c r="CC66" s="233"/>
      <c r="CD66" s="233"/>
      <c r="CE66" s="233"/>
      <c r="CF66" s="233"/>
      <c r="CG66" s="233"/>
      <c r="CH66" s="233"/>
      <c r="CI66" s="233"/>
      <c r="CJ66" s="233"/>
      <c r="CK66" s="233"/>
      <c r="CL66" s="233"/>
      <c r="CM66" s="233"/>
      <c r="CN66" s="233"/>
      <c r="CO66" s="233"/>
      <c r="CP66" s="233"/>
      <c r="CQ66" s="233"/>
      <c r="CR66" s="233"/>
      <c r="CS66" s="233"/>
      <c r="CT66" s="233"/>
      <c r="CU66" s="233"/>
      <c r="CV66" s="233"/>
      <c r="CW66" s="233"/>
      <c r="CX66" s="233"/>
      <c r="CY66" s="233"/>
      <c r="CZ66" s="233"/>
      <c r="DA66" s="233"/>
      <c r="DB66" s="233"/>
      <c r="DC66" s="233"/>
      <c r="DD66" s="233"/>
      <c r="DE66" s="233"/>
      <c r="DF66" s="233"/>
      <c r="DG66" s="233"/>
      <c r="DH66" s="233"/>
      <c r="DI66" s="233"/>
      <c r="DJ66" s="233"/>
      <c r="DK66" s="233"/>
    </row>
    <row r="67" spans="1:115" hidden="1">
      <c r="A67" s="318"/>
      <c r="B67" s="318"/>
      <c r="C67" s="318"/>
      <c r="E67" s="329"/>
      <c r="F67" s="329"/>
      <c r="G67" s="329"/>
      <c r="H67" s="329"/>
      <c r="I67" s="329"/>
      <c r="J67" s="329"/>
      <c r="K67" s="329"/>
      <c r="L67" s="329"/>
      <c r="N67" s="330" t="s">
        <v>1533</v>
      </c>
      <c r="O67" s="233"/>
      <c r="P67" s="325"/>
      <c r="Q67" s="325"/>
      <c r="R67" s="325"/>
      <c r="S67" s="325"/>
      <c r="T67" s="325"/>
      <c r="U67" s="325"/>
      <c r="V67" s="325"/>
      <c r="W67" s="325"/>
      <c r="X67" s="233"/>
      <c r="Y67" s="325"/>
      <c r="Z67" s="325"/>
      <c r="AA67" s="325"/>
      <c r="AB67" s="325"/>
      <c r="AC67" s="325"/>
      <c r="AD67" s="325"/>
      <c r="AE67" s="325"/>
      <c r="AF67" s="325"/>
      <c r="AG67" s="233"/>
      <c r="AH67" s="233"/>
      <c r="AI67" s="325"/>
      <c r="AJ67" s="325"/>
      <c r="AK67" s="325"/>
      <c r="AL67" s="325"/>
      <c r="AM67" s="325"/>
      <c r="AN67" s="325"/>
      <c r="AO67" s="325"/>
      <c r="AP67" s="325"/>
      <c r="AQ67" s="233"/>
      <c r="AR67" s="233"/>
      <c r="AS67" s="233"/>
      <c r="AT67" s="254" t="s">
        <v>139</v>
      </c>
      <c r="AU67" s="233"/>
      <c r="AV67" s="233"/>
      <c r="AW67" s="274"/>
      <c r="AX67" s="255" t="s">
        <v>1149</v>
      </c>
      <c r="AY67" s="256" t="s">
        <v>390</v>
      </c>
      <c r="AZ67" s="257" t="s">
        <v>259</v>
      </c>
      <c r="BA67" s="258" t="s">
        <v>74</v>
      </c>
      <c r="BB67" s="259" t="s">
        <v>418</v>
      </c>
      <c r="BC67" s="259" t="s">
        <v>418</v>
      </c>
      <c r="BD67" s="259" t="s">
        <v>246</v>
      </c>
      <c r="BE67" s="261">
        <f t="shared" si="2"/>
        <v>56</v>
      </c>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233"/>
      <c r="CD67" s="233"/>
      <c r="CE67" s="233"/>
      <c r="CF67" s="233"/>
      <c r="CG67" s="233"/>
      <c r="CH67" s="233"/>
      <c r="CI67" s="233"/>
      <c r="CJ67" s="233"/>
      <c r="CK67" s="233"/>
      <c r="CL67" s="233"/>
      <c r="CM67" s="233"/>
      <c r="CN67" s="233"/>
      <c r="CO67" s="233"/>
      <c r="CP67" s="233"/>
      <c r="CQ67" s="233"/>
      <c r="CR67" s="233"/>
      <c r="CS67" s="233"/>
      <c r="CT67" s="233"/>
      <c r="CU67" s="233"/>
      <c r="CV67" s="233"/>
      <c r="CW67" s="233"/>
      <c r="CX67" s="233"/>
      <c r="CY67" s="233"/>
      <c r="CZ67" s="233"/>
      <c r="DA67" s="233"/>
      <c r="DB67" s="233"/>
      <c r="DC67" s="233"/>
      <c r="DD67" s="233"/>
      <c r="DE67" s="233"/>
      <c r="DF67" s="233"/>
      <c r="DG67" s="233"/>
      <c r="DH67" s="233"/>
      <c r="DI67" s="233"/>
      <c r="DJ67" s="233"/>
      <c r="DK67" s="233"/>
    </row>
    <row r="68" spans="1:115" hidden="1">
      <c r="A68" s="318"/>
      <c r="B68" s="318"/>
      <c r="C68" s="318"/>
      <c r="E68" s="319"/>
      <c r="F68" s="319"/>
      <c r="G68" s="319"/>
      <c r="H68" s="319"/>
      <c r="I68" s="319"/>
      <c r="J68" s="319"/>
      <c r="K68" s="319"/>
      <c r="L68" s="319"/>
      <c r="N68" s="331" t="s">
        <v>1534</v>
      </c>
      <c r="O68" s="233"/>
      <c r="P68" s="321">
        <f t="shared" ref="P68:W68" si="8">+P104/5*3</f>
        <v>10830</v>
      </c>
      <c r="Q68" s="321">
        <f t="shared" si="8"/>
        <v>12360</v>
      </c>
      <c r="R68" s="321">
        <f t="shared" si="8"/>
        <v>13920</v>
      </c>
      <c r="S68" s="321">
        <f t="shared" si="8"/>
        <v>15450</v>
      </c>
      <c r="T68" s="321">
        <f t="shared" si="8"/>
        <v>16710</v>
      </c>
      <c r="U68" s="321">
        <f t="shared" si="8"/>
        <v>17940</v>
      </c>
      <c r="V68" s="321">
        <f t="shared" si="8"/>
        <v>19170</v>
      </c>
      <c r="W68" s="321">
        <f t="shared" si="8"/>
        <v>20400</v>
      </c>
      <c r="X68" s="233"/>
      <c r="Y68" s="321">
        <f t="shared" ref="Y68:AF68" si="9">+Y104/5*3</f>
        <v>0</v>
      </c>
      <c r="Z68" s="321">
        <f t="shared" si="9"/>
        <v>0</v>
      </c>
      <c r="AA68" s="321">
        <f t="shared" si="9"/>
        <v>0</v>
      </c>
      <c r="AB68" s="321">
        <f t="shared" si="9"/>
        <v>0</v>
      </c>
      <c r="AC68" s="321">
        <f t="shared" si="9"/>
        <v>0</v>
      </c>
      <c r="AD68" s="321">
        <f t="shared" si="9"/>
        <v>0</v>
      </c>
      <c r="AE68" s="321">
        <f t="shared" si="9"/>
        <v>0</v>
      </c>
      <c r="AF68" s="321">
        <f t="shared" si="9"/>
        <v>0</v>
      </c>
      <c r="AG68" s="233"/>
      <c r="AH68" s="233"/>
      <c r="AI68" s="321">
        <f t="shared" ref="AI68:AP68" si="10">+AI104/5*3</f>
        <v>0</v>
      </c>
      <c r="AJ68" s="321">
        <f t="shared" si="10"/>
        <v>0</v>
      </c>
      <c r="AK68" s="321">
        <f t="shared" si="10"/>
        <v>0</v>
      </c>
      <c r="AL68" s="321">
        <f t="shared" si="10"/>
        <v>0</v>
      </c>
      <c r="AM68" s="321">
        <f t="shared" si="10"/>
        <v>0</v>
      </c>
      <c r="AN68" s="321">
        <f t="shared" si="10"/>
        <v>0</v>
      </c>
      <c r="AO68" s="321">
        <f t="shared" si="10"/>
        <v>0</v>
      </c>
      <c r="AP68" s="321">
        <f t="shared" si="10"/>
        <v>0</v>
      </c>
      <c r="AQ68" s="233"/>
      <c r="AR68" s="233"/>
      <c r="AS68" s="233"/>
      <c r="AT68" s="254" t="s">
        <v>140</v>
      </c>
      <c r="AU68" s="233"/>
      <c r="AV68" s="233"/>
      <c r="AW68" s="274"/>
      <c r="AX68" s="285" t="s">
        <v>1164</v>
      </c>
      <c r="AY68" s="256" t="s">
        <v>392</v>
      </c>
      <c r="AZ68" s="257" t="s">
        <v>262</v>
      </c>
      <c r="BA68" s="258" t="s">
        <v>298</v>
      </c>
      <c r="BB68" s="259" t="s">
        <v>420</v>
      </c>
      <c r="BC68" s="259" t="s">
        <v>420</v>
      </c>
      <c r="BD68" s="259" t="s">
        <v>256</v>
      </c>
      <c r="BE68" s="261">
        <f t="shared" si="2"/>
        <v>57</v>
      </c>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233"/>
      <c r="CD68" s="233"/>
      <c r="CE68" s="233"/>
      <c r="CF68" s="233"/>
      <c r="CG68" s="233"/>
      <c r="CH68" s="233"/>
      <c r="CI68" s="233"/>
      <c r="CJ68" s="233"/>
      <c r="CK68" s="233"/>
      <c r="CL68" s="233"/>
      <c r="CM68" s="233"/>
      <c r="CN68" s="233"/>
      <c r="CO68" s="233"/>
      <c r="CP68" s="233"/>
      <c r="CQ68" s="233"/>
      <c r="CR68" s="233"/>
      <c r="CS68" s="233"/>
      <c r="CT68" s="233"/>
      <c r="CU68" s="233"/>
      <c r="CV68" s="233"/>
      <c r="CW68" s="233"/>
      <c r="CX68" s="233"/>
      <c r="CY68" s="233"/>
      <c r="CZ68" s="233"/>
      <c r="DA68" s="233"/>
      <c r="DB68" s="233"/>
      <c r="DC68" s="233"/>
      <c r="DD68" s="233"/>
      <c r="DE68" s="233"/>
      <c r="DF68" s="233"/>
      <c r="DG68" s="233"/>
      <c r="DH68" s="233"/>
      <c r="DI68" s="233"/>
      <c r="DJ68" s="233"/>
      <c r="DK68" s="233"/>
    </row>
    <row r="69" spans="1:115" hidden="1">
      <c r="A69" s="318"/>
      <c r="B69" s="318"/>
      <c r="C69" s="318"/>
      <c r="E69" s="329"/>
      <c r="F69" s="329"/>
      <c r="G69" s="329"/>
      <c r="H69" s="329"/>
      <c r="I69" s="329"/>
      <c r="J69" s="329"/>
      <c r="K69" s="329"/>
      <c r="L69" s="329"/>
      <c r="N69" s="330" t="s">
        <v>1533</v>
      </c>
      <c r="O69" s="233"/>
      <c r="P69" s="325"/>
      <c r="Q69" s="325"/>
      <c r="R69" s="325"/>
      <c r="S69" s="325"/>
      <c r="T69" s="325"/>
      <c r="U69" s="325"/>
      <c r="V69" s="325"/>
      <c r="W69" s="325"/>
      <c r="X69" s="233"/>
      <c r="Y69" s="325"/>
      <c r="Z69" s="325"/>
      <c r="AA69" s="325"/>
      <c r="AB69" s="325"/>
      <c r="AC69" s="325"/>
      <c r="AD69" s="325"/>
      <c r="AE69" s="325"/>
      <c r="AF69" s="325"/>
      <c r="AG69" s="233"/>
      <c r="AH69" s="233"/>
      <c r="AI69" s="325"/>
      <c r="AJ69" s="325"/>
      <c r="AK69" s="325"/>
      <c r="AL69" s="325"/>
      <c r="AM69" s="325"/>
      <c r="AN69" s="325"/>
      <c r="AO69" s="325"/>
      <c r="AP69" s="325"/>
      <c r="AQ69" s="233"/>
      <c r="AR69" s="233"/>
      <c r="AS69" s="233"/>
      <c r="AT69" s="254" t="s">
        <v>142</v>
      </c>
      <c r="AU69" s="233"/>
      <c r="AV69" s="233"/>
      <c r="AW69" s="274"/>
      <c r="AX69" s="274"/>
      <c r="AY69" s="256" t="s">
        <v>399</v>
      </c>
      <c r="AZ69" s="257" t="s">
        <v>264</v>
      </c>
      <c r="BA69" s="258" t="s">
        <v>307</v>
      </c>
      <c r="BB69" s="259" t="s">
        <v>422</v>
      </c>
      <c r="BC69" s="259" t="s">
        <v>422</v>
      </c>
      <c r="BD69" s="259" t="s">
        <v>259</v>
      </c>
      <c r="BE69" s="261">
        <f t="shared" si="2"/>
        <v>58</v>
      </c>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233"/>
      <c r="CD69" s="233"/>
      <c r="CE69" s="233"/>
      <c r="CF69" s="233"/>
      <c r="CG69" s="233"/>
      <c r="CH69" s="233"/>
      <c r="CI69" s="233"/>
      <c r="CJ69" s="233"/>
      <c r="CK69" s="233"/>
      <c r="CL69" s="233"/>
      <c r="CM69" s="233"/>
      <c r="CN69" s="233"/>
      <c r="CO69" s="233"/>
      <c r="CP69" s="233"/>
      <c r="CQ69" s="233"/>
      <c r="CR69" s="233"/>
      <c r="CS69" s="233"/>
      <c r="CT69" s="233"/>
      <c r="CU69" s="233"/>
      <c r="CV69" s="233"/>
      <c r="CW69" s="233"/>
      <c r="CX69" s="233"/>
      <c r="CY69" s="233"/>
      <c r="CZ69" s="233"/>
      <c r="DA69" s="233"/>
      <c r="DB69" s="233"/>
      <c r="DC69" s="233"/>
      <c r="DD69" s="233"/>
      <c r="DE69" s="233"/>
      <c r="DF69" s="233"/>
      <c r="DG69" s="233"/>
      <c r="DH69" s="233"/>
      <c r="DI69" s="233"/>
      <c r="DJ69" s="233"/>
      <c r="DK69" s="233"/>
    </row>
    <row r="70" spans="1:115" hidden="1">
      <c r="A70" s="318"/>
      <c r="B70" s="318"/>
      <c r="C70" s="318"/>
      <c r="E70" s="319"/>
      <c r="F70" s="319"/>
      <c r="G70" s="319"/>
      <c r="H70" s="319"/>
      <c r="I70" s="319"/>
      <c r="J70" s="319"/>
      <c r="K70" s="319"/>
      <c r="L70" s="319"/>
      <c r="N70" s="331" t="s">
        <v>1389</v>
      </c>
      <c r="O70" s="233"/>
      <c r="P70" s="321">
        <f t="shared" ref="P70:W70" si="11">+P106/5*3</f>
        <v>10980</v>
      </c>
      <c r="Q70" s="321">
        <f t="shared" si="11"/>
        <v>12540</v>
      </c>
      <c r="R70" s="321">
        <f t="shared" si="11"/>
        <v>14100</v>
      </c>
      <c r="S70" s="321">
        <f t="shared" si="11"/>
        <v>15660</v>
      </c>
      <c r="T70" s="321">
        <f t="shared" si="11"/>
        <v>16920</v>
      </c>
      <c r="U70" s="321">
        <f t="shared" si="11"/>
        <v>18180</v>
      </c>
      <c r="V70" s="321">
        <f t="shared" si="11"/>
        <v>19440</v>
      </c>
      <c r="W70" s="321">
        <f t="shared" si="11"/>
        <v>20700</v>
      </c>
      <c r="X70" s="233"/>
      <c r="Y70" s="321">
        <f t="shared" ref="Y70:AF70" si="12">+Y106/5*3</f>
        <v>0</v>
      </c>
      <c r="Z70" s="321">
        <f t="shared" si="12"/>
        <v>0</v>
      </c>
      <c r="AA70" s="321">
        <f t="shared" si="12"/>
        <v>0</v>
      </c>
      <c r="AB70" s="321">
        <f t="shared" si="12"/>
        <v>0</v>
      </c>
      <c r="AC70" s="321">
        <f t="shared" si="12"/>
        <v>0</v>
      </c>
      <c r="AD70" s="321">
        <f t="shared" si="12"/>
        <v>0</v>
      </c>
      <c r="AE70" s="321">
        <f t="shared" si="12"/>
        <v>0</v>
      </c>
      <c r="AF70" s="321">
        <f t="shared" si="12"/>
        <v>0</v>
      </c>
      <c r="AG70" s="233"/>
      <c r="AH70" s="233"/>
      <c r="AI70" s="321">
        <f t="shared" ref="AI70:AP70" si="13">+AI106*0.6</f>
        <v>0</v>
      </c>
      <c r="AJ70" s="321">
        <f t="shared" si="13"/>
        <v>0</v>
      </c>
      <c r="AK70" s="321">
        <f t="shared" si="13"/>
        <v>0</v>
      </c>
      <c r="AL70" s="321">
        <f t="shared" si="13"/>
        <v>0</v>
      </c>
      <c r="AM70" s="321">
        <f t="shared" si="13"/>
        <v>0</v>
      </c>
      <c r="AN70" s="321">
        <f t="shared" si="13"/>
        <v>0</v>
      </c>
      <c r="AO70" s="321">
        <f t="shared" si="13"/>
        <v>0</v>
      </c>
      <c r="AP70" s="321">
        <f t="shared" si="13"/>
        <v>0</v>
      </c>
      <c r="AQ70" s="233"/>
      <c r="AR70" s="233"/>
      <c r="AS70" s="233"/>
      <c r="AT70" s="254" t="s">
        <v>143</v>
      </c>
      <c r="AU70" s="233"/>
      <c r="AV70" s="233"/>
      <c r="AW70" s="274"/>
      <c r="AX70" s="274"/>
      <c r="AY70" s="256" t="s">
        <v>407</v>
      </c>
      <c r="AZ70" s="257" t="s">
        <v>272</v>
      </c>
      <c r="BA70" s="258" t="s">
        <v>309</v>
      </c>
      <c r="BB70" s="259" t="s">
        <v>425</v>
      </c>
      <c r="BC70" s="259" t="s">
        <v>425</v>
      </c>
      <c r="BD70" s="259" t="s">
        <v>262</v>
      </c>
      <c r="BE70" s="261">
        <f t="shared" si="2"/>
        <v>59</v>
      </c>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233"/>
      <c r="CD70" s="233"/>
      <c r="CE70" s="233"/>
      <c r="CF70" s="233"/>
      <c r="CG70" s="233"/>
      <c r="CH70" s="233"/>
      <c r="CI70" s="233"/>
      <c r="CJ70" s="233"/>
      <c r="CK70" s="233"/>
      <c r="CL70" s="233"/>
      <c r="CM70" s="233"/>
      <c r="CN70" s="233"/>
      <c r="CO70" s="233"/>
      <c r="CP70" s="233"/>
      <c r="CQ70" s="233"/>
      <c r="CR70" s="233"/>
      <c r="CS70" s="233"/>
      <c r="CT70" s="233"/>
      <c r="CU70" s="233"/>
      <c r="CV70" s="233"/>
      <c r="CW70" s="233"/>
      <c r="CX70" s="233"/>
      <c r="CY70" s="233"/>
      <c r="CZ70" s="233"/>
      <c r="DA70" s="233"/>
      <c r="DB70" s="233"/>
      <c r="DC70" s="233"/>
      <c r="DD70" s="233"/>
      <c r="DE70" s="233"/>
      <c r="DF70" s="233"/>
      <c r="DG70" s="233"/>
      <c r="DH70" s="233"/>
      <c r="DI70" s="233"/>
      <c r="DJ70" s="233"/>
      <c r="DK70" s="233"/>
    </row>
    <row r="71" spans="1:115" hidden="1">
      <c r="A71" s="332"/>
      <c r="B71" s="332"/>
      <c r="C71" s="332"/>
      <c r="E71" s="329"/>
      <c r="F71" s="329"/>
      <c r="G71" s="329"/>
      <c r="H71" s="329"/>
      <c r="I71" s="329"/>
      <c r="J71" s="329"/>
      <c r="K71" s="329"/>
      <c r="L71" s="329"/>
      <c r="N71" s="330" t="s">
        <v>1533</v>
      </c>
      <c r="O71" s="233"/>
      <c r="P71" s="325"/>
      <c r="Q71" s="325"/>
      <c r="R71" s="325"/>
      <c r="S71" s="325"/>
      <c r="T71" s="325"/>
      <c r="U71" s="325"/>
      <c r="V71" s="325"/>
      <c r="W71" s="325"/>
      <c r="X71" s="233"/>
      <c r="Y71" s="325"/>
      <c r="Z71" s="325"/>
      <c r="AA71" s="325"/>
      <c r="AB71" s="325"/>
      <c r="AC71" s="325"/>
      <c r="AD71" s="325"/>
      <c r="AE71" s="325"/>
      <c r="AF71" s="325"/>
      <c r="AG71" s="233"/>
      <c r="AH71" s="233"/>
      <c r="AI71" s="325"/>
      <c r="AJ71" s="325"/>
      <c r="AK71" s="325"/>
      <c r="AL71" s="325"/>
      <c r="AM71" s="325"/>
      <c r="AN71" s="325"/>
      <c r="AO71" s="325"/>
      <c r="AP71" s="325"/>
      <c r="AQ71" s="233"/>
      <c r="AR71" s="233"/>
      <c r="AS71" s="233"/>
      <c r="AT71" s="254" t="s">
        <v>145</v>
      </c>
      <c r="AU71" s="233"/>
      <c r="AV71" s="233"/>
      <c r="AW71" s="274"/>
      <c r="AX71" s="274"/>
      <c r="AY71" s="256" t="s">
        <v>409</v>
      </c>
      <c r="AZ71" s="257" t="s">
        <v>279</v>
      </c>
      <c r="BA71" s="258" t="s">
        <v>313</v>
      </c>
      <c r="BB71" s="259" t="s">
        <v>460</v>
      </c>
      <c r="BC71" s="259" t="s">
        <v>460</v>
      </c>
      <c r="BD71" s="259" t="s">
        <v>264</v>
      </c>
      <c r="BE71" s="261">
        <f t="shared" si="2"/>
        <v>60</v>
      </c>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233"/>
      <c r="CD71" s="233"/>
      <c r="CE71" s="233"/>
      <c r="CF71" s="233"/>
      <c r="CG71" s="233"/>
      <c r="CH71" s="233"/>
      <c r="CI71" s="233"/>
      <c r="CJ71" s="233"/>
      <c r="CK71" s="233"/>
      <c r="CL71" s="233"/>
      <c r="CM71" s="233"/>
      <c r="CN71" s="233"/>
      <c r="CO71" s="233"/>
      <c r="CP71" s="233"/>
      <c r="CQ71" s="233"/>
      <c r="CR71" s="233"/>
      <c r="CS71" s="233"/>
      <c r="CT71" s="233"/>
      <c r="CU71" s="233"/>
      <c r="CV71" s="233"/>
      <c r="CW71" s="233"/>
      <c r="CX71" s="233"/>
      <c r="CY71" s="233"/>
      <c r="CZ71" s="233"/>
      <c r="DA71" s="233"/>
      <c r="DB71" s="233"/>
      <c r="DC71" s="233"/>
      <c r="DD71" s="233"/>
      <c r="DE71" s="233"/>
      <c r="DF71" s="233"/>
      <c r="DG71" s="233"/>
      <c r="DH71" s="233"/>
      <c r="DI71" s="233"/>
      <c r="DJ71" s="233"/>
      <c r="DK71" s="233"/>
    </row>
    <row r="72" spans="1:115" hidden="1">
      <c r="A72" s="332"/>
      <c r="B72" s="332"/>
      <c r="C72" s="332"/>
      <c r="E72" s="319"/>
      <c r="F72" s="319"/>
      <c r="G72" s="319"/>
      <c r="H72" s="319"/>
      <c r="I72" s="319"/>
      <c r="J72" s="319"/>
      <c r="K72" s="319"/>
      <c r="L72" s="319"/>
      <c r="N72" s="333" t="s">
        <v>1429</v>
      </c>
      <c r="O72" s="233"/>
      <c r="P72" s="321">
        <f t="shared" ref="P72:W72" si="14">+P108/5*3</f>
        <v>11160</v>
      </c>
      <c r="Q72" s="321">
        <f t="shared" si="14"/>
        <v>12750</v>
      </c>
      <c r="R72" s="321">
        <f t="shared" si="14"/>
        <v>14340</v>
      </c>
      <c r="S72" s="321">
        <f t="shared" si="14"/>
        <v>15930</v>
      </c>
      <c r="T72" s="321">
        <f t="shared" si="14"/>
        <v>17220</v>
      </c>
      <c r="U72" s="321">
        <f t="shared" si="14"/>
        <v>18480</v>
      </c>
      <c r="V72" s="321">
        <f t="shared" si="14"/>
        <v>19770</v>
      </c>
      <c r="W72" s="321">
        <f t="shared" si="14"/>
        <v>21030</v>
      </c>
      <c r="X72" s="233"/>
      <c r="Y72" s="321">
        <f t="shared" ref="Y72:AF72" si="15">+Y108/5*3</f>
        <v>0</v>
      </c>
      <c r="Z72" s="321">
        <f t="shared" si="15"/>
        <v>0</v>
      </c>
      <c r="AA72" s="321">
        <f t="shared" si="15"/>
        <v>0</v>
      </c>
      <c r="AB72" s="321">
        <f t="shared" si="15"/>
        <v>0</v>
      </c>
      <c r="AC72" s="321">
        <f t="shared" si="15"/>
        <v>0</v>
      </c>
      <c r="AD72" s="321">
        <f t="shared" si="15"/>
        <v>0</v>
      </c>
      <c r="AE72" s="321">
        <f t="shared" si="15"/>
        <v>0</v>
      </c>
      <c r="AF72" s="321">
        <f t="shared" si="15"/>
        <v>0</v>
      </c>
      <c r="AG72" s="233"/>
      <c r="AH72" s="233"/>
      <c r="AI72" s="321">
        <f t="shared" ref="AI72:AP72" si="16">+AI108*0.6</f>
        <v>0</v>
      </c>
      <c r="AJ72" s="321">
        <f t="shared" si="16"/>
        <v>0</v>
      </c>
      <c r="AK72" s="321">
        <f t="shared" si="16"/>
        <v>0</v>
      </c>
      <c r="AL72" s="321">
        <f t="shared" si="16"/>
        <v>0</v>
      </c>
      <c r="AM72" s="321">
        <f t="shared" si="16"/>
        <v>0</v>
      </c>
      <c r="AN72" s="321">
        <f t="shared" si="16"/>
        <v>0</v>
      </c>
      <c r="AO72" s="321">
        <f t="shared" si="16"/>
        <v>0</v>
      </c>
      <c r="AP72" s="321">
        <f t="shared" si="16"/>
        <v>0</v>
      </c>
      <c r="AQ72" s="233"/>
      <c r="AR72" s="233"/>
      <c r="AS72" s="233"/>
      <c r="AT72" s="254" t="s">
        <v>147</v>
      </c>
      <c r="AU72" s="233"/>
      <c r="AV72" s="233"/>
      <c r="AW72" s="274"/>
      <c r="AX72" s="274"/>
      <c r="AY72" s="256" t="s">
        <v>414</v>
      </c>
      <c r="AZ72" s="257" t="s">
        <v>281</v>
      </c>
      <c r="BA72" s="258" t="s">
        <v>320</v>
      </c>
      <c r="BB72" s="259" t="s">
        <v>143</v>
      </c>
      <c r="BC72" s="259" t="s">
        <v>143</v>
      </c>
      <c r="BD72" s="259" t="s">
        <v>272</v>
      </c>
      <c r="BE72" s="261">
        <f t="shared" si="2"/>
        <v>61</v>
      </c>
      <c r="BF72" s="233"/>
      <c r="BG72" s="233"/>
      <c r="BH72" s="233"/>
      <c r="BI72" s="233"/>
      <c r="BJ72" s="233"/>
      <c r="BK72" s="233"/>
      <c r="BL72" s="233"/>
      <c r="BM72" s="233"/>
      <c r="BN72" s="233"/>
      <c r="BO72" s="233"/>
      <c r="BP72" s="233"/>
      <c r="BQ72" s="233"/>
      <c r="BR72" s="233"/>
      <c r="BS72" s="233"/>
      <c r="BT72" s="233"/>
      <c r="BU72" s="233"/>
      <c r="BV72" s="233"/>
      <c r="BW72" s="233"/>
      <c r="BX72" s="233"/>
      <c r="BY72" s="233"/>
      <c r="BZ72" s="233"/>
      <c r="CA72" s="233"/>
      <c r="CB72" s="233"/>
      <c r="CC72" s="233"/>
      <c r="CD72" s="233"/>
      <c r="CE72" s="233"/>
      <c r="CF72" s="233"/>
      <c r="CG72" s="233"/>
      <c r="CH72" s="233"/>
      <c r="CI72" s="233"/>
      <c r="CJ72" s="233"/>
      <c r="CK72" s="233"/>
      <c r="CL72" s="233"/>
      <c r="CM72" s="233"/>
      <c r="CN72" s="233"/>
      <c r="CO72" s="233"/>
      <c r="CP72" s="233"/>
      <c r="CQ72" s="233"/>
      <c r="CR72" s="233"/>
      <c r="CS72" s="233"/>
      <c r="CT72" s="233"/>
      <c r="CU72" s="233"/>
      <c r="CV72" s="233"/>
      <c r="CW72" s="233"/>
      <c r="CX72" s="233"/>
      <c r="CY72" s="233"/>
      <c r="CZ72" s="233"/>
      <c r="DA72" s="233"/>
      <c r="DB72" s="233"/>
      <c r="DC72" s="233"/>
      <c r="DD72" s="233"/>
      <c r="DE72" s="233"/>
      <c r="DF72" s="233"/>
      <c r="DG72" s="233"/>
      <c r="DH72" s="233"/>
      <c r="DI72" s="233"/>
      <c r="DJ72" s="233"/>
      <c r="DK72" s="233"/>
    </row>
    <row r="73" spans="1:115" hidden="1">
      <c r="A73" s="332"/>
      <c r="B73" s="332"/>
      <c r="C73" s="332"/>
      <c r="E73" s="334"/>
      <c r="F73" s="334"/>
      <c r="G73" s="334"/>
      <c r="H73" s="334"/>
      <c r="I73" s="334"/>
      <c r="J73" s="334"/>
      <c r="K73" s="334"/>
      <c r="L73" s="334"/>
      <c r="N73" s="330" t="s">
        <v>1533</v>
      </c>
      <c r="O73" s="233"/>
      <c r="P73" s="335"/>
      <c r="Q73" s="335"/>
      <c r="R73" s="335"/>
      <c r="S73" s="335"/>
      <c r="T73" s="335"/>
      <c r="U73" s="335"/>
      <c r="V73" s="335"/>
      <c r="W73" s="335"/>
      <c r="X73" s="233"/>
      <c r="Y73" s="325"/>
      <c r="Z73" s="325"/>
      <c r="AA73" s="325"/>
      <c r="AB73" s="325"/>
      <c r="AC73" s="325"/>
      <c r="AD73" s="325"/>
      <c r="AE73" s="325"/>
      <c r="AF73" s="325"/>
      <c r="AG73" s="233"/>
      <c r="AH73" s="233"/>
      <c r="AI73" s="325"/>
      <c r="AJ73" s="325"/>
      <c r="AK73" s="325"/>
      <c r="AL73" s="325"/>
      <c r="AM73" s="325"/>
      <c r="AN73" s="325"/>
      <c r="AO73" s="325"/>
      <c r="AP73" s="325"/>
      <c r="AQ73" s="233"/>
      <c r="AR73" s="233"/>
      <c r="AS73" s="233"/>
      <c r="AT73" s="254" t="s">
        <v>149</v>
      </c>
      <c r="AU73" s="233"/>
      <c r="AV73" s="233"/>
      <c r="AW73" s="274"/>
      <c r="AX73" s="274"/>
      <c r="AY73" s="256"/>
      <c r="AZ73" s="257"/>
      <c r="BA73" s="258"/>
      <c r="BB73" s="259" t="s">
        <v>488</v>
      </c>
      <c r="BC73" s="259" t="s">
        <v>488</v>
      </c>
      <c r="BD73" s="259" t="s">
        <v>279</v>
      </c>
      <c r="BE73" s="261"/>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33"/>
      <c r="CN73" s="233"/>
      <c r="CO73" s="233"/>
      <c r="CP73" s="233"/>
      <c r="CQ73" s="233"/>
      <c r="CR73" s="233"/>
      <c r="CS73" s="233"/>
      <c r="CT73" s="233"/>
      <c r="CU73" s="233"/>
      <c r="CV73" s="233"/>
      <c r="CW73" s="233"/>
      <c r="CX73" s="233"/>
      <c r="CY73" s="233"/>
      <c r="CZ73" s="233"/>
      <c r="DA73" s="233"/>
      <c r="DB73" s="233"/>
      <c r="DC73" s="233"/>
      <c r="DD73" s="233"/>
      <c r="DE73" s="233"/>
      <c r="DF73" s="233"/>
      <c r="DG73" s="233"/>
      <c r="DH73" s="233"/>
      <c r="DI73" s="233"/>
      <c r="DJ73" s="233"/>
      <c r="DK73" s="233"/>
    </row>
    <row r="74" spans="1:115" hidden="1">
      <c r="A74" s="332"/>
      <c r="B74" s="332"/>
      <c r="C74" s="332"/>
      <c r="E74" s="336"/>
      <c r="F74" s="336"/>
      <c r="G74" s="336"/>
      <c r="H74" s="336"/>
      <c r="I74" s="336"/>
      <c r="J74" s="336"/>
      <c r="K74" s="336"/>
      <c r="L74" s="336"/>
      <c r="N74" s="333" t="s">
        <v>1431</v>
      </c>
      <c r="O74" s="233"/>
      <c r="P74" s="321">
        <f t="shared" ref="P74:W74" si="17">+P110/5*3</f>
        <v>11250</v>
      </c>
      <c r="Q74" s="321">
        <f t="shared" si="17"/>
        <v>12840</v>
      </c>
      <c r="R74" s="321">
        <f t="shared" si="17"/>
        <v>14460</v>
      </c>
      <c r="S74" s="321">
        <f t="shared" si="17"/>
        <v>16050</v>
      </c>
      <c r="T74" s="321">
        <f t="shared" si="17"/>
        <v>17340</v>
      </c>
      <c r="U74" s="321">
        <f t="shared" si="17"/>
        <v>18630</v>
      </c>
      <c r="V74" s="321">
        <f t="shared" si="17"/>
        <v>19920</v>
      </c>
      <c r="W74" s="321">
        <f t="shared" si="17"/>
        <v>21210</v>
      </c>
      <c r="X74" s="233"/>
      <c r="Y74" s="321">
        <f t="shared" ref="Y74:AF74" si="18">+Y110/5*3</f>
        <v>0</v>
      </c>
      <c r="Z74" s="321">
        <f t="shared" si="18"/>
        <v>0</v>
      </c>
      <c r="AA74" s="321">
        <f t="shared" si="18"/>
        <v>0</v>
      </c>
      <c r="AB74" s="321">
        <f t="shared" si="18"/>
        <v>0</v>
      </c>
      <c r="AC74" s="321">
        <f t="shared" si="18"/>
        <v>0</v>
      </c>
      <c r="AD74" s="321">
        <f t="shared" si="18"/>
        <v>0</v>
      </c>
      <c r="AE74" s="321">
        <f t="shared" si="18"/>
        <v>0</v>
      </c>
      <c r="AF74" s="321">
        <f t="shared" si="18"/>
        <v>0</v>
      </c>
      <c r="AG74" s="233"/>
      <c r="AH74" s="233"/>
      <c r="AI74" s="321">
        <f t="shared" ref="AI74:AP74" si="19">+AI110*0.6</f>
        <v>0</v>
      </c>
      <c r="AJ74" s="321">
        <f t="shared" si="19"/>
        <v>0</v>
      </c>
      <c r="AK74" s="321">
        <f t="shared" si="19"/>
        <v>0</v>
      </c>
      <c r="AL74" s="321">
        <f t="shared" si="19"/>
        <v>0</v>
      </c>
      <c r="AM74" s="321">
        <f t="shared" si="19"/>
        <v>0</v>
      </c>
      <c r="AN74" s="321">
        <f t="shared" si="19"/>
        <v>0</v>
      </c>
      <c r="AO74" s="321">
        <f t="shared" si="19"/>
        <v>0</v>
      </c>
      <c r="AP74" s="321">
        <f t="shared" si="19"/>
        <v>0</v>
      </c>
      <c r="AQ74" s="233"/>
      <c r="AR74" s="233"/>
      <c r="AS74" s="233"/>
      <c r="AT74" s="254" t="s">
        <v>151</v>
      </c>
      <c r="AU74" s="233"/>
      <c r="AV74" s="233"/>
      <c r="AW74" s="274"/>
      <c r="AX74" s="274"/>
      <c r="AY74" s="256"/>
      <c r="AZ74" s="257"/>
      <c r="BA74" s="258"/>
      <c r="BB74" s="259" t="s">
        <v>492</v>
      </c>
      <c r="BC74" s="259" t="s">
        <v>492</v>
      </c>
      <c r="BD74" s="259" t="s">
        <v>281</v>
      </c>
      <c r="BE74" s="261"/>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c r="CC74" s="233"/>
      <c r="CD74" s="233"/>
      <c r="CE74" s="233"/>
      <c r="CF74" s="233"/>
      <c r="CG74" s="233"/>
      <c r="CH74" s="233"/>
      <c r="CI74" s="233"/>
      <c r="CJ74" s="233"/>
      <c r="CK74" s="233"/>
      <c r="CL74" s="233"/>
      <c r="CM74" s="233"/>
      <c r="CN74" s="233"/>
      <c r="CO74" s="233"/>
      <c r="CP74" s="233"/>
      <c r="CQ74" s="233"/>
      <c r="CR74" s="233"/>
      <c r="CS74" s="233"/>
      <c r="CT74" s="233"/>
      <c r="CU74" s="233"/>
      <c r="CV74" s="233"/>
      <c r="CW74" s="233"/>
      <c r="CX74" s="233"/>
      <c r="CY74" s="233"/>
      <c r="CZ74" s="233"/>
      <c r="DA74" s="233"/>
      <c r="DB74" s="233"/>
      <c r="DC74" s="233"/>
      <c r="DD74" s="233"/>
      <c r="DE74" s="233"/>
      <c r="DF74" s="233"/>
      <c r="DG74" s="233"/>
      <c r="DH74" s="233"/>
      <c r="DI74" s="233"/>
      <c r="DJ74" s="233"/>
      <c r="DK74" s="233"/>
    </row>
    <row r="75" spans="1:115" hidden="1">
      <c r="A75" s="337"/>
      <c r="B75" s="337"/>
      <c r="C75" s="337"/>
      <c r="E75" s="334"/>
      <c r="F75" s="334"/>
      <c r="G75" s="334"/>
      <c r="H75" s="334"/>
      <c r="I75" s="334"/>
      <c r="J75" s="334"/>
      <c r="K75" s="334"/>
      <c r="L75" s="334"/>
      <c r="N75" s="330" t="s">
        <v>1533</v>
      </c>
      <c r="O75" s="233"/>
      <c r="P75" s="335"/>
      <c r="Q75" s="335"/>
      <c r="R75" s="335"/>
      <c r="S75" s="335"/>
      <c r="T75" s="335"/>
      <c r="U75" s="335"/>
      <c r="V75" s="335"/>
      <c r="W75" s="335"/>
      <c r="X75" s="233"/>
      <c r="Y75" s="325"/>
      <c r="Z75" s="325"/>
      <c r="AA75" s="325"/>
      <c r="AB75" s="325"/>
      <c r="AC75" s="325"/>
      <c r="AD75" s="325"/>
      <c r="AE75" s="325"/>
      <c r="AF75" s="325"/>
      <c r="AG75" s="233"/>
      <c r="AH75" s="233"/>
      <c r="AI75" s="325"/>
      <c r="AJ75" s="325"/>
      <c r="AK75" s="325"/>
      <c r="AL75" s="325"/>
      <c r="AM75" s="325"/>
      <c r="AN75" s="325"/>
      <c r="AO75" s="325"/>
      <c r="AP75" s="325"/>
      <c r="AQ75" s="233"/>
      <c r="AR75" s="233"/>
      <c r="AS75" s="233"/>
      <c r="AT75" s="254" t="s">
        <v>153</v>
      </c>
      <c r="AU75" s="233"/>
      <c r="AV75" s="233"/>
      <c r="AW75" s="274"/>
      <c r="AX75" s="274"/>
      <c r="AY75" s="256" t="s">
        <v>416</v>
      </c>
      <c r="AZ75" s="257" t="s">
        <v>283</v>
      </c>
      <c r="BA75" s="258" t="s">
        <v>325</v>
      </c>
      <c r="BB75" s="259" t="s">
        <v>496</v>
      </c>
      <c r="BC75" s="259" t="s">
        <v>496</v>
      </c>
      <c r="BD75" s="259" t="s">
        <v>283</v>
      </c>
      <c r="BE75" s="261">
        <f t="shared" ref="BE75:BE88" si="20">+MATCH(BD$10:BD$547,AZ$10:AZ$539,0)</f>
        <v>66</v>
      </c>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row>
    <row r="76" spans="1:115" hidden="1">
      <c r="A76" s="338"/>
      <c r="B76" s="338"/>
      <c r="C76" s="338"/>
      <c r="E76" s="339"/>
      <c r="F76" s="339"/>
      <c r="G76" s="339"/>
      <c r="H76" s="339"/>
      <c r="I76" s="339"/>
      <c r="J76" s="339"/>
      <c r="K76" s="339"/>
      <c r="L76" s="339"/>
      <c r="N76" s="333" t="s">
        <v>1535</v>
      </c>
      <c r="O76" s="233"/>
      <c r="P76" s="321">
        <f t="shared" ref="P76:W76" si="21">+P112*0.6</f>
        <v>11010</v>
      </c>
      <c r="Q76" s="321">
        <f t="shared" si="21"/>
        <v>12600</v>
      </c>
      <c r="R76" s="321">
        <f t="shared" si="21"/>
        <v>14160</v>
      </c>
      <c r="S76" s="321">
        <f t="shared" si="21"/>
        <v>15720</v>
      </c>
      <c r="T76" s="321">
        <f t="shared" si="21"/>
        <v>16980</v>
      </c>
      <c r="U76" s="321">
        <f t="shared" si="21"/>
        <v>18240</v>
      </c>
      <c r="V76" s="321">
        <f t="shared" si="21"/>
        <v>19500</v>
      </c>
      <c r="W76" s="321">
        <f t="shared" si="21"/>
        <v>20760</v>
      </c>
      <c r="X76" s="233"/>
      <c r="Y76" s="321">
        <f t="shared" ref="Y76:AF76" si="22">+Y112*0.6</f>
        <v>0</v>
      </c>
      <c r="Z76" s="321">
        <f t="shared" si="22"/>
        <v>0</v>
      </c>
      <c r="AA76" s="321">
        <f t="shared" si="22"/>
        <v>0</v>
      </c>
      <c r="AB76" s="321">
        <f t="shared" si="22"/>
        <v>0</v>
      </c>
      <c r="AC76" s="321">
        <f t="shared" si="22"/>
        <v>0</v>
      </c>
      <c r="AD76" s="321">
        <f t="shared" si="22"/>
        <v>0</v>
      </c>
      <c r="AE76" s="321">
        <f t="shared" si="22"/>
        <v>0</v>
      </c>
      <c r="AF76" s="321">
        <f t="shared" si="22"/>
        <v>0</v>
      </c>
      <c r="AG76" s="233"/>
      <c r="AH76" s="233"/>
      <c r="AI76" s="321">
        <f t="shared" ref="AI76:AP76" si="23">+AI112*0.6</f>
        <v>0</v>
      </c>
      <c r="AJ76" s="321">
        <f t="shared" si="23"/>
        <v>0</v>
      </c>
      <c r="AK76" s="321">
        <f t="shared" si="23"/>
        <v>0</v>
      </c>
      <c r="AL76" s="321">
        <f t="shared" si="23"/>
        <v>0</v>
      </c>
      <c r="AM76" s="321">
        <f t="shared" si="23"/>
        <v>0</v>
      </c>
      <c r="AN76" s="321">
        <f t="shared" si="23"/>
        <v>0</v>
      </c>
      <c r="AO76" s="321">
        <f t="shared" si="23"/>
        <v>0</v>
      </c>
      <c r="AP76" s="321">
        <f t="shared" si="23"/>
        <v>0</v>
      </c>
      <c r="AQ76" s="233"/>
      <c r="AR76" s="233"/>
      <c r="AS76" s="233"/>
      <c r="AT76" s="254" t="s">
        <v>154</v>
      </c>
      <c r="AU76" s="233"/>
      <c r="AV76" s="233"/>
      <c r="AW76" s="274"/>
      <c r="AX76" s="274"/>
      <c r="AY76" s="256" t="s">
        <v>418</v>
      </c>
      <c r="AZ76" s="257" t="s">
        <v>74</v>
      </c>
      <c r="BA76" s="258" t="s">
        <v>329</v>
      </c>
      <c r="BB76" s="259" t="s">
        <v>151</v>
      </c>
      <c r="BC76" s="259" t="s">
        <v>151</v>
      </c>
      <c r="BD76" s="259" t="s">
        <v>74</v>
      </c>
      <c r="BE76" s="261">
        <f t="shared" si="20"/>
        <v>67</v>
      </c>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233"/>
      <c r="CC76" s="233"/>
      <c r="CD76" s="233"/>
      <c r="CE76" s="233"/>
      <c r="CF76" s="233"/>
      <c r="CG76" s="233"/>
      <c r="CH76" s="233"/>
      <c r="CI76" s="233"/>
      <c r="CJ76" s="233"/>
      <c r="CK76" s="233"/>
      <c r="CL76" s="233"/>
      <c r="CM76" s="233"/>
      <c r="CN76" s="233"/>
      <c r="CO76" s="233"/>
      <c r="CP76" s="233"/>
      <c r="CQ76" s="233"/>
      <c r="CR76" s="233"/>
      <c r="CS76" s="233"/>
      <c r="CT76" s="233"/>
      <c r="CU76" s="233"/>
      <c r="CV76" s="233"/>
      <c r="CW76" s="233"/>
      <c r="CX76" s="233"/>
      <c r="CY76" s="233"/>
      <c r="CZ76" s="233"/>
      <c r="DA76" s="233"/>
      <c r="DB76" s="233"/>
      <c r="DC76" s="233"/>
      <c r="DD76" s="233"/>
      <c r="DE76" s="233"/>
      <c r="DF76" s="233"/>
      <c r="DG76" s="233"/>
      <c r="DH76" s="233"/>
      <c r="DI76" s="233"/>
      <c r="DJ76" s="233"/>
      <c r="DK76" s="233"/>
    </row>
    <row r="77" spans="1:115" hidden="1">
      <c r="A77" s="340"/>
      <c r="B77" s="341"/>
      <c r="C77" s="342"/>
      <c r="D77" s="341"/>
      <c r="E77" s="341"/>
      <c r="F77" s="341"/>
      <c r="G77" s="341"/>
      <c r="H77" s="341"/>
      <c r="I77" s="341"/>
      <c r="J77" s="341"/>
      <c r="K77" s="341"/>
      <c r="L77" s="341"/>
      <c r="M77" s="341"/>
      <c r="N77" s="343"/>
      <c r="O77" s="343"/>
      <c r="P77" s="343"/>
      <c r="Q77" s="343"/>
      <c r="R77" s="343"/>
      <c r="S77" s="343"/>
      <c r="T77" s="343"/>
      <c r="U77" s="343"/>
      <c r="V77" s="343"/>
      <c r="W77" s="343"/>
      <c r="X77" s="343"/>
      <c r="Y77" s="343"/>
      <c r="Z77" s="343"/>
      <c r="AA77" s="343"/>
      <c r="AB77" s="343"/>
      <c r="AC77" s="343"/>
      <c r="AD77" s="343"/>
      <c r="AE77" s="343"/>
      <c r="AF77" s="343"/>
      <c r="AG77" s="343"/>
      <c r="AH77" s="343"/>
      <c r="AI77" s="343"/>
      <c r="AJ77" s="343"/>
      <c r="AK77" s="343"/>
      <c r="AL77" s="343"/>
      <c r="AM77" s="343"/>
      <c r="AN77" s="343"/>
      <c r="AO77" s="343"/>
      <c r="AP77" s="343"/>
      <c r="AQ77" s="344" t="s">
        <v>1536</v>
      </c>
      <c r="AR77" s="233"/>
      <c r="AS77" s="233"/>
      <c r="AT77" s="254" t="s">
        <v>156</v>
      </c>
      <c r="AU77" s="233"/>
      <c r="AV77" s="233"/>
      <c r="AW77" s="274"/>
      <c r="AX77" s="274"/>
      <c r="AY77" s="256" t="s">
        <v>420</v>
      </c>
      <c r="AZ77" s="257" t="s">
        <v>294</v>
      </c>
      <c r="BA77" s="258" t="s">
        <v>331</v>
      </c>
      <c r="BB77" s="259" t="s">
        <v>498</v>
      </c>
      <c r="BC77" s="259" t="s">
        <v>498</v>
      </c>
      <c r="BD77" s="259" t="s">
        <v>294</v>
      </c>
      <c r="BE77" s="261">
        <f t="shared" si="20"/>
        <v>68</v>
      </c>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33"/>
      <c r="CN77" s="233"/>
      <c r="CO77" s="233"/>
      <c r="CP77" s="233"/>
      <c r="CQ77" s="233"/>
      <c r="CR77" s="233"/>
      <c r="CS77" s="233"/>
      <c r="CT77" s="233"/>
      <c r="CU77" s="233"/>
      <c r="CV77" s="233"/>
      <c r="CW77" s="233"/>
      <c r="CX77" s="233"/>
      <c r="CY77" s="233"/>
      <c r="CZ77" s="233"/>
      <c r="DA77" s="233"/>
      <c r="DB77" s="233"/>
      <c r="DC77" s="233"/>
      <c r="DD77" s="233"/>
      <c r="DE77" s="233"/>
      <c r="DF77" s="233"/>
      <c r="DG77" s="233"/>
      <c r="DH77" s="233"/>
      <c r="DI77" s="233"/>
      <c r="DJ77" s="233"/>
      <c r="DK77" s="233"/>
    </row>
    <row r="78" spans="1:115" ht="15.75" hidden="1">
      <c r="A78" s="312"/>
      <c r="B78" s="313"/>
      <c r="C78" s="314"/>
      <c r="E78" s="315"/>
      <c r="F78" s="315"/>
      <c r="G78" s="315"/>
      <c r="H78" s="315"/>
      <c r="I78" s="315"/>
      <c r="J78" s="315"/>
      <c r="K78" s="315"/>
      <c r="L78" s="315"/>
      <c r="M78" s="228"/>
      <c r="N78" s="316">
        <v>40</v>
      </c>
      <c r="O78" s="233"/>
      <c r="P78" s="1519" t="s">
        <v>1529</v>
      </c>
      <c r="Q78" s="1519"/>
      <c r="R78" s="1519"/>
      <c r="S78" s="1519"/>
      <c r="T78" s="1519"/>
      <c r="U78" s="1519"/>
      <c r="V78" s="1519"/>
      <c r="W78" s="1519"/>
      <c r="X78" s="233"/>
      <c r="Y78" s="1520" t="s">
        <v>1530</v>
      </c>
      <c r="Z78" s="1520"/>
      <c r="AA78" s="1520"/>
      <c r="AB78" s="1520"/>
      <c r="AC78" s="1520"/>
      <c r="AD78" s="1520"/>
      <c r="AE78" s="1520"/>
      <c r="AF78" s="1520"/>
      <c r="AG78" s="233"/>
      <c r="AH78" s="233"/>
      <c r="AI78" s="1521" t="s">
        <v>1532</v>
      </c>
      <c r="AJ78" s="1521"/>
      <c r="AK78" s="1521"/>
      <c r="AL78" s="1521"/>
      <c r="AM78" s="1521"/>
      <c r="AN78" s="1521"/>
      <c r="AO78" s="1521"/>
      <c r="AP78" s="1521"/>
      <c r="AQ78" s="233"/>
      <c r="AR78" s="233"/>
      <c r="AS78" s="233"/>
      <c r="AT78" s="254" t="s">
        <v>158</v>
      </c>
      <c r="AU78" s="233"/>
      <c r="AV78" s="233"/>
      <c r="AW78" s="274"/>
      <c r="AX78" s="274"/>
      <c r="AY78" s="256" t="s">
        <v>422</v>
      </c>
      <c r="AZ78" s="257" t="s">
        <v>298</v>
      </c>
      <c r="BA78" s="258" t="s">
        <v>335</v>
      </c>
      <c r="BB78" s="259" t="s">
        <v>502</v>
      </c>
      <c r="BC78" s="259" t="s">
        <v>502</v>
      </c>
      <c r="BD78" s="259" t="s">
        <v>298</v>
      </c>
      <c r="BE78" s="261">
        <f t="shared" si="20"/>
        <v>69</v>
      </c>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233"/>
      <c r="CC78" s="233"/>
      <c r="CD78" s="233"/>
      <c r="CE78" s="233"/>
      <c r="CF78" s="233"/>
      <c r="CG78" s="233"/>
      <c r="CH78" s="233"/>
      <c r="CI78" s="233"/>
      <c r="CJ78" s="233"/>
      <c r="CK78" s="233"/>
      <c r="CL78" s="233"/>
      <c r="CM78" s="233"/>
      <c r="CN78" s="233"/>
      <c r="CO78" s="233"/>
      <c r="CP78" s="233"/>
      <c r="CQ78" s="233"/>
      <c r="CR78" s="233"/>
      <c r="CS78" s="233"/>
      <c r="CT78" s="233"/>
      <c r="CU78" s="233"/>
      <c r="CV78" s="233"/>
      <c r="CW78" s="233"/>
      <c r="CX78" s="233"/>
      <c r="CY78" s="233"/>
      <c r="CZ78" s="233"/>
      <c r="DA78" s="233"/>
      <c r="DB78" s="233"/>
      <c r="DC78" s="233"/>
      <c r="DD78" s="233"/>
      <c r="DE78" s="233"/>
      <c r="DF78" s="233"/>
      <c r="DG78" s="233"/>
      <c r="DH78" s="233"/>
      <c r="DI78" s="233"/>
      <c r="DJ78" s="233"/>
      <c r="DK78" s="233"/>
    </row>
    <row r="79" spans="1:115" hidden="1">
      <c r="A79" s="318"/>
      <c r="B79" s="318"/>
      <c r="C79" s="318"/>
      <c r="E79" s="319"/>
      <c r="F79" s="319"/>
      <c r="G79" s="319"/>
      <c r="H79" s="319"/>
      <c r="I79" s="319"/>
      <c r="J79" s="319"/>
      <c r="K79" s="319"/>
      <c r="L79" s="319"/>
      <c r="N79" s="320" t="str">
        <f>CONCATENATE($AU$10,$B$11,N78)</f>
        <v>Before 12-31-200840</v>
      </c>
      <c r="O79" s="233"/>
      <c r="P79" s="321">
        <v>13640</v>
      </c>
      <c r="Q79" s="321">
        <v>15560</v>
      </c>
      <c r="R79" s="321">
        <v>17520</v>
      </c>
      <c r="S79" s="321">
        <v>19440</v>
      </c>
      <c r="T79" s="321">
        <v>21000</v>
      </c>
      <c r="U79" s="321">
        <v>22560</v>
      </c>
      <c r="V79" s="321">
        <v>24120</v>
      </c>
      <c r="W79" s="321">
        <v>25680</v>
      </c>
      <c r="X79" s="233"/>
      <c r="Y79" s="322"/>
      <c r="Z79" s="323"/>
      <c r="AA79" s="323"/>
      <c r="AB79" s="323"/>
      <c r="AC79" s="323"/>
      <c r="AD79" s="323"/>
      <c r="AE79" s="323"/>
      <c r="AF79" s="324"/>
      <c r="AG79" s="233"/>
      <c r="AH79" s="233"/>
      <c r="AI79" s="325"/>
      <c r="AJ79" s="325"/>
      <c r="AK79" s="325"/>
      <c r="AL79" s="325"/>
      <c r="AM79" s="325"/>
      <c r="AN79" s="325"/>
      <c r="AO79" s="325"/>
      <c r="AP79" s="325"/>
      <c r="AQ79" s="233"/>
      <c r="AR79" s="233"/>
      <c r="AS79" s="233"/>
      <c r="AT79" s="254" t="s">
        <v>160</v>
      </c>
      <c r="AU79" s="233"/>
      <c r="AV79" s="233"/>
      <c r="AW79" s="274"/>
      <c r="AX79" s="274"/>
      <c r="AY79" s="345" t="s">
        <v>425</v>
      </c>
      <c r="AZ79" s="257" t="s">
        <v>307</v>
      </c>
      <c r="BA79" s="258" t="s">
        <v>338</v>
      </c>
      <c r="BB79" s="259" t="s">
        <v>504</v>
      </c>
      <c r="BC79" s="259" t="s">
        <v>504</v>
      </c>
      <c r="BD79" s="259" t="s">
        <v>307</v>
      </c>
      <c r="BE79" s="261">
        <f t="shared" si="20"/>
        <v>70</v>
      </c>
      <c r="BF79" s="233"/>
      <c r="BG79" s="233"/>
      <c r="BH79" s="233"/>
      <c r="BI79" s="233"/>
      <c r="BJ79" s="233"/>
      <c r="BK79" s="233"/>
      <c r="BL79" s="233"/>
      <c r="BM79" s="233"/>
      <c r="BN79" s="233"/>
      <c r="BO79" s="233"/>
      <c r="BP79" s="233"/>
      <c r="BQ79" s="233"/>
      <c r="BR79" s="233"/>
      <c r="BS79" s="233"/>
      <c r="BT79" s="233"/>
      <c r="BU79" s="233"/>
      <c r="BV79" s="233"/>
      <c r="BW79" s="233"/>
      <c r="BX79" s="233"/>
      <c r="BY79" s="233"/>
      <c r="BZ79" s="233"/>
      <c r="CA79" s="233"/>
      <c r="CB79" s="233"/>
      <c r="CC79" s="233"/>
      <c r="CD79" s="233"/>
      <c r="CE79" s="233"/>
      <c r="CF79" s="233"/>
      <c r="CG79" s="233"/>
      <c r="CH79" s="233"/>
      <c r="CI79" s="233"/>
      <c r="CJ79" s="233"/>
      <c r="CK79" s="233"/>
      <c r="CL79" s="233"/>
      <c r="CM79" s="233"/>
      <c r="CN79" s="233"/>
      <c r="CO79" s="233"/>
      <c r="CP79" s="233"/>
      <c r="CQ79" s="233"/>
      <c r="CR79" s="233"/>
      <c r="CS79" s="233"/>
      <c r="CT79" s="233"/>
      <c r="CU79" s="233"/>
      <c r="CV79" s="233"/>
      <c r="CW79" s="233"/>
      <c r="CX79" s="233"/>
      <c r="CY79" s="233"/>
      <c r="CZ79" s="233"/>
      <c r="DA79" s="233"/>
      <c r="DB79" s="233"/>
      <c r="DC79" s="233"/>
      <c r="DD79" s="233"/>
      <c r="DE79" s="233"/>
      <c r="DF79" s="233"/>
      <c r="DG79" s="233"/>
      <c r="DH79" s="233"/>
      <c r="DI79" s="233"/>
      <c r="DJ79" s="233"/>
      <c r="DK79" s="233"/>
    </row>
    <row r="80" spans="1:115" hidden="1">
      <c r="A80" s="318"/>
      <c r="B80" s="318"/>
      <c r="C80" s="318"/>
      <c r="E80" s="319"/>
      <c r="F80" s="319"/>
      <c r="G80" s="319"/>
      <c r="H80" s="319"/>
      <c r="I80" s="319"/>
      <c r="J80" s="319"/>
      <c r="K80" s="319"/>
      <c r="L80" s="319"/>
      <c r="N80" s="320" t="str">
        <f>CONCATENATE($AU$11,$B$11,$N$78)</f>
        <v>1/1/2009 - 5/13/201040</v>
      </c>
      <c r="O80" s="233"/>
      <c r="P80" s="321">
        <v>13640</v>
      </c>
      <c r="Q80" s="321">
        <v>15560</v>
      </c>
      <c r="R80" s="321">
        <v>17520</v>
      </c>
      <c r="S80" s="321">
        <v>19440</v>
      </c>
      <c r="T80" s="321">
        <v>21000</v>
      </c>
      <c r="U80" s="321">
        <v>22560</v>
      </c>
      <c r="V80" s="321">
        <v>24120</v>
      </c>
      <c r="W80" s="321">
        <v>25680</v>
      </c>
      <c r="X80" s="233"/>
      <c r="Y80" s="326"/>
      <c r="Z80" s="327"/>
      <c r="AA80" s="327"/>
      <c r="AB80" s="327"/>
      <c r="AC80" s="327"/>
      <c r="AD80" s="327"/>
      <c r="AE80" s="327"/>
      <c r="AF80" s="328"/>
      <c r="AG80" s="233"/>
      <c r="AH80" s="233"/>
      <c r="AI80" s="321">
        <f t="shared" ref="AI80:AP80" si="24">+AI98/5*4</f>
        <v>0</v>
      </c>
      <c r="AJ80" s="321">
        <f t="shared" si="24"/>
        <v>0</v>
      </c>
      <c r="AK80" s="321">
        <f t="shared" si="24"/>
        <v>0</v>
      </c>
      <c r="AL80" s="321">
        <f t="shared" si="24"/>
        <v>0</v>
      </c>
      <c r="AM80" s="321">
        <f t="shared" si="24"/>
        <v>0</v>
      </c>
      <c r="AN80" s="321">
        <f t="shared" si="24"/>
        <v>0</v>
      </c>
      <c r="AO80" s="321">
        <f t="shared" si="24"/>
        <v>0</v>
      </c>
      <c r="AP80" s="321">
        <f t="shared" si="24"/>
        <v>0</v>
      </c>
      <c r="AQ80" s="233"/>
      <c r="AR80" s="233"/>
      <c r="AS80" s="233"/>
      <c r="AT80" s="254" t="s">
        <v>161</v>
      </c>
      <c r="AU80" s="233"/>
      <c r="AV80" s="233"/>
      <c r="AW80" s="274"/>
      <c r="AX80" s="274"/>
      <c r="AY80" s="256" t="s">
        <v>452</v>
      </c>
      <c r="AZ80" s="257" t="s">
        <v>309</v>
      </c>
      <c r="BA80" s="258" t="s">
        <v>1537</v>
      </c>
      <c r="BB80" s="259" t="s">
        <v>505</v>
      </c>
      <c r="BC80" s="259" t="s">
        <v>505</v>
      </c>
      <c r="BD80" s="259" t="s">
        <v>309</v>
      </c>
      <c r="BE80" s="261">
        <f t="shared" si="20"/>
        <v>71</v>
      </c>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3"/>
      <c r="CB80" s="233"/>
      <c r="CC80" s="233"/>
      <c r="CD80" s="233"/>
      <c r="CE80" s="233"/>
      <c r="CF80" s="233"/>
      <c r="CG80" s="233"/>
      <c r="CH80" s="233"/>
      <c r="CI80" s="233"/>
      <c r="CJ80" s="233"/>
      <c r="CK80" s="233"/>
      <c r="CL80" s="233"/>
      <c r="CM80" s="233"/>
      <c r="CN80" s="233"/>
      <c r="CO80" s="233"/>
      <c r="CP80" s="233"/>
      <c r="CQ80" s="233"/>
      <c r="CR80" s="233"/>
      <c r="CS80" s="233"/>
      <c r="CT80" s="233"/>
      <c r="CU80" s="233"/>
      <c r="CV80" s="233"/>
      <c r="CW80" s="233"/>
      <c r="CX80" s="233"/>
      <c r="CY80" s="233"/>
      <c r="CZ80" s="233"/>
      <c r="DA80" s="233"/>
      <c r="DB80" s="233"/>
      <c r="DC80" s="233"/>
      <c r="DD80" s="233"/>
      <c r="DE80" s="233"/>
      <c r="DF80" s="233"/>
      <c r="DG80" s="233"/>
      <c r="DH80" s="233"/>
      <c r="DI80" s="233"/>
      <c r="DJ80" s="233"/>
      <c r="DK80" s="233"/>
    </row>
    <row r="81" spans="1:115" hidden="1">
      <c r="A81" s="318"/>
      <c r="B81" s="318"/>
      <c r="C81" s="318"/>
      <c r="E81" s="329"/>
      <c r="F81" s="329"/>
      <c r="G81" s="329"/>
      <c r="H81" s="329"/>
      <c r="I81" s="329"/>
      <c r="J81" s="329"/>
      <c r="K81" s="329"/>
      <c r="L81" s="329"/>
      <c r="N81" s="330" t="s">
        <v>1533</v>
      </c>
      <c r="O81" s="233"/>
      <c r="P81" s="325"/>
      <c r="Q81" s="325"/>
      <c r="R81" s="325"/>
      <c r="S81" s="325"/>
      <c r="T81" s="325"/>
      <c r="U81" s="325"/>
      <c r="V81" s="325"/>
      <c r="W81" s="325"/>
      <c r="X81" s="233"/>
      <c r="Y81" s="326"/>
      <c r="Z81" s="327"/>
      <c r="AA81" s="327"/>
      <c r="AB81" s="327"/>
      <c r="AC81" s="327"/>
      <c r="AD81" s="327"/>
      <c r="AE81" s="327"/>
      <c r="AF81" s="328"/>
      <c r="AG81" s="233"/>
      <c r="AH81" s="233"/>
      <c r="AI81" s="325"/>
      <c r="AJ81" s="325"/>
      <c r="AK81" s="325"/>
      <c r="AL81" s="325"/>
      <c r="AM81" s="325"/>
      <c r="AN81" s="325"/>
      <c r="AO81" s="325"/>
      <c r="AP81" s="325"/>
      <c r="AQ81" s="233"/>
      <c r="AR81" s="233"/>
      <c r="AS81" s="233"/>
      <c r="AT81" s="254" t="s">
        <v>163</v>
      </c>
      <c r="AU81" s="233"/>
      <c r="AV81" s="233"/>
      <c r="AW81" s="274"/>
      <c r="AX81" s="274"/>
      <c r="AY81" s="256" t="s">
        <v>460</v>
      </c>
      <c r="AZ81" s="257" t="s">
        <v>313</v>
      </c>
      <c r="BA81" s="258" t="s">
        <v>343</v>
      </c>
      <c r="BB81" s="259" t="s">
        <v>506</v>
      </c>
      <c r="BC81" s="259" t="s">
        <v>506</v>
      </c>
      <c r="BD81" s="259" t="s">
        <v>313</v>
      </c>
      <c r="BE81" s="261">
        <f t="shared" si="20"/>
        <v>72</v>
      </c>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3"/>
      <c r="CB81" s="233"/>
      <c r="CC81" s="233"/>
      <c r="CD81" s="233"/>
      <c r="CE81" s="233"/>
      <c r="CF81" s="233"/>
      <c r="CG81" s="233"/>
      <c r="CH81" s="233"/>
      <c r="CI81" s="233"/>
      <c r="CJ81" s="233"/>
      <c r="CK81" s="233"/>
      <c r="CL81" s="233"/>
      <c r="CM81" s="233"/>
      <c r="CN81" s="233"/>
      <c r="CO81" s="233"/>
      <c r="CP81" s="233"/>
      <c r="CQ81" s="233"/>
      <c r="CR81" s="233"/>
      <c r="CS81" s="233"/>
      <c r="CT81" s="233"/>
      <c r="CU81" s="233"/>
      <c r="CV81" s="233"/>
      <c r="CW81" s="233"/>
      <c r="CX81" s="233"/>
      <c r="CY81" s="233"/>
      <c r="CZ81" s="233"/>
      <c r="DA81" s="233"/>
      <c r="DB81" s="233"/>
      <c r="DC81" s="233"/>
      <c r="DD81" s="233"/>
      <c r="DE81" s="233"/>
      <c r="DF81" s="233"/>
      <c r="DG81" s="233"/>
      <c r="DH81" s="233"/>
      <c r="DI81" s="233"/>
      <c r="DJ81" s="233"/>
      <c r="DK81" s="233"/>
    </row>
    <row r="82" spans="1:115" hidden="1">
      <c r="A82" s="318"/>
      <c r="B82" s="318"/>
      <c r="C82" s="318"/>
      <c r="E82" s="319"/>
      <c r="F82" s="319"/>
      <c r="G82" s="319"/>
      <c r="H82" s="319"/>
      <c r="I82" s="319"/>
      <c r="J82" s="319"/>
      <c r="K82" s="319"/>
      <c r="L82" s="319"/>
      <c r="N82" s="320" t="str">
        <f>CONCATENATE($AU$13,$B$11,$N$78)</f>
        <v>6/29/2010 - 5/30/201140</v>
      </c>
      <c r="O82" s="233"/>
      <c r="P82" s="321">
        <v>13640</v>
      </c>
      <c r="Q82" s="321">
        <v>15560</v>
      </c>
      <c r="R82" s="321">
        <v>17520</v>
      </c>
      <c r="S82" s="321">
        <v>19440</v>
      </c>
      <c r="T82" s="321">
        <v>21000</v>
      </c>
      <c r="U82" s="321">
        <v>22560</v>
      </c>
      <c r="V82" s="321">
        <v>24120</v>
      </c>
      <c r="W82" s="321">
        <v>25680</v>
      </c>
      <c r="X82" s="233"/>
      <c r="Y82" s="326"/>
      <c r="Z82" s="327"/>
      <c r="AA82" s="327"/>
      <c r="AB82" s="327"/>
      <c r="AC82" s="327"/>
      <c r="AD82" s="327"/>
      <c r="AE82" s="327"/>
      <c r="AF82" s="328"/>
      <c r="AG82" s="233"/>
      <c r="AH82" s="233"/>
      <c r="AI82" s="321">
        <f t="shared" ref="AI82:AP82" si="25">+AI100/5*4</f>
        <v>0</v>
      </c>
      <c r="AJ82" s="321">
        <f t="shared" si="25"/>
        <v>0</v>
      </c>
      <c r="AK82" s="321">
        <f t="shared" si="25"/>
        <v>0</v>
      </c>
      <c r="AL82" s="321">
        <f t="shared" si="25"/>
        <v>0</v>
      </c>
      <c r="AM82" s="321">
        <f t="shared" si="25"/>
        <v>0</v>
      </c>
      <c r="AN82" s="321">
        <f t="shared" si="25"/>
        <v>0</v>
      </c>
      <c r="AO82" s="321">
        <f t="shared" si="25"/>
        <v>0</v>
      </c>
      <c r="AP82" s="321">
        <f t="shared" si="25"/>
        <v>0</v>
      </c>
      <c r="AQ82" s="233"/>
      <c r="AR82" s="233"/>
      <c r="AS82" s="233"/>
      <c r="AT82" s="254" t="s">
        <v>165</v>
      </c>
      <c r="AU82" s="233"/>
      <c r="AV82" s="233"/>
      <c r="AW82" s="274"/>
      <c r="AX82" s="274"/>
      <c r="AY82" s="256" t="s">
        <v>466</v>
      </c>
      <c r="AZ82" s="257" t="s">
        <v>320</v>
      </c>
      <c r="BA82" s="258" t="s">
        <v>353</v>
      </c>
      <c r="BB82" s="259" t="s">
        <v>513</v>
      </c>
      <c r="BC82" s="259" t="s">
        <v>513</v>
      </c>
      <c r="BD82" s="259" t="s">
        <v>320</v>
      </c>
      <c r="BE82" s="261">
        <f t="shared" si="20"/>
        <v>73</v>
      </c>
      <c r="BF82" s="233"/>
      <c r="BG82" s="233"/>
      <c r="BH82" s="233"/>
      <c r="BI82" s="233"/>
      <c r="BJ82" s="233"/>
      <c r="BK82" s="233"/>
      <c r="BL82" s="233"/>
      <c r="BM82" s="233"/>
      <c r="BN82" s="233"/>
      <c r="BO82" s="233"/>
      <c r="BP82" s="233"/>
      <c r="BQ82" s="233"/>
      <c r="BR82" s="233"/>
      <c r="BS82" s="233"/>
      <c r="BT82" s="233"/>
      <c r="BU82" s="233"/>
      <c r="BV82" s="233"/>
      <c r="BW82" s="233"/>
      <c r="BX82" s="233"/>
      <c r="BY82" s="233"/>
      <c r="BZ82" s="233"/>
      <c r="CA82" s="233"/>
      <c r="CB82" s="233"/>
      <c r="CC82" s="233"/>
      <c r="CD82" s="233"/>
      <c r="CE82" s="233"/>
      <c r="CF82" s="233"/>
      <c r="CG82" s="233"/>
      <c r="CH82" s="233"/>
      <c r="CI82" s="233"/>
      <c r="CJ82" s="233"/>
      <c r="CK82" s="233"/>
      <c r="CL82" s="233"/>
      <c r="CM82" s="233"/>
      <c r="CN82" s="233"/>
      <c r="CO82" s="233"/>
      <c r="CP82" s="233"/>
      <c r="CQ82" s="233"/>
      <c r="CR82" s="233"/>
      <c r="CS82" s="233"/>
      <c r="CT82" s="233"/>
      <c r="CU82" s="233"/>
      <c r="CV82" s="233"/>
      <c r="CW82" s="233"/>
      <c r="CX82" s="233"/>
      <c r="CY82" s="233"/>
      <c r="CZ82" s="233"/>
      <c r="DA82" s="233"/>
      <c r="DB82" s="233"/>
      <c r="DC82" s="233"/>
      <c r="DD82" s="233"/>
      <c r="DE82" s="233"/>
      <c r="DF82" s="233"/>
      <c r="DG82" s="233"/>
      <c r="DH82" s="233"/>
      <c r="DI82" s="233"/>
      <c r="DJ82" s="233"/>
      <c r="DK82" s="233"/>
    </row>
    <row r="83" spans="1:115" hidden="1">
      <c r="A83" s="318"/>
      <c r="B83" s="318"/>
      <c r="C83" s="318"/>
      <c r="E83" s="329"/>
      <c r="F83" s="329"/>
      <c r="G83" s="329"/>
      <c r="H83" s="329"/>
      <c r="I83" s="329"/>
      <c r="J83" s="329"/>
      <c r="K83" s="329"/>
      <c r="L83" s="329"/>
      <c r="N83" s="330" t="s">
        <v>1533</v>
      </c>
      <c r="O83" s="233"/>
      <c r="P83" s="325"/>
      <c r="Q83" s="325"/>
      <c r="R83" s="325"/>
      <c r="S83" s="325"/>
      <c r="T83" s="325"/>
      <c r="U83" s="325"/>
      <c r="V83" s="325"/>
      <c r="W83" s="325"/>
      <c r="X83" s="233"/>
      <c r="Y83" s="326"/>
      <c r="Z83" s="327"/>
      <c r="AA83" s="327"/>
      <c r="AB83" s="327"/>
      <c r="AC83" s="327"/>
      <c r="AD83" s="327"/>
      <c r="AE83" s="327"/>
      <c r="AF83" s="328"/>
      <c r="AG83" s="233"/>
      <c r="AH83" s="233"/>
      <c r="AI83" s="325"/>
      <c r="AJ83" s="325"/>
      <c r="AK83" s="325"/>
      <c r="AL83" s="325"/>
      <c r="AM83" s="325"/>
      <c r="AN83" s="325"/>
      <c r="AO83" s="325"/>
      <c r="AP83" s="325"/>
      <c r="AQ83" s="233"/>
      <c r="AR83" s="233"/>
      <c r="AS83" s="233"/>
      <c r="AT83" s="254" t="s">
        <v>167</v>
      </c>
      <c r="AU83" s="233"/>
      <c r="AV83" s="233"/>
      <c r="AW83" s="274"/>
      <c r="AX83" s="274"/>
      <c r="AY83" s="256" t="s">
        <v>143</v>
      </c>
      <c r="AZ83" s="257" t="s">
        <v>325</v>
      </c>
      <c r="BA83" s="258" t="s">
        <v>355</v>
      </c>
      <c r="BB83" s="259" t="s">
        <v>515</v>
      </c>
      <c r="BC83" s="259" t="s">
        <v>515</v>
      </c>
      <c r="BD83" s="259" t="s">
        <v>325</v>
      </c>
      <c r="BE83" s="261">
        <f t="shared" si="20"/>
        <v>74</v>
      </c>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3"/>
      <c r="CB83" s="233"/>
      <c r="CC83" s="233"/>
      <c r="CD83" s="233"/>
      <c r="CE83" s="233"/>
      <c r="CF83" s="233"/>
      <c r="CG83" s="233"/>
      <c r="CH83" s="233"/>
      <c r="CI83" s="233"/>
      <c r="CJ83" s="233"/>
      <c r="CK83" s="233"/>
      <c r="CL83" s="233"/>
      <c r="CM83" s="233"/>
      <c r="CN83" s="233"/>
      <c r="CO83" s="233"/>
      <c r="CP83" s="233"/>
      <c r="CQ83" s="233"/>
      <c r="CR83" s="233"/>
      <c r="CS83" s="233"/>
      <c r="CT83" s="233"/>
      <c r="CU83" s="233"/>
      <c r="CV83" s="233"/>
      <c r="CW83" s="233"/>
      <c r="CX83" s="233"/>
      <c r="CY83" s="233"/>
      <c r="CZ83" s="233"/>
      <c r="DA83" s="233"/>
      <c r="DB83" s="233"/>
      <c r="DC83" s="233"/>
      <c r="DD83" s="233"/>
      <c r="DE83" s="233"/>
      <c r="DF83" s="233"/>
      <c r="DG83" s="233"/>
      <c r="DH83" s="233"/>
      <c r="DI83" s="233"/>
      <c r="DJ83" s="233"/>
      <c r="DK83" s="233"/>
    </row>
    <row r="84" spans="1:115" ht="23.25" hidden="1">
      <c r="A84" s="318"/>
      <c r="B84" s="318"/>
      <c r="C84" s="318"/>
      <c r="E84" s="319"/>
      <c r="F84" s="319"/>
      <c r="G84" s="319"/>
      <c r="H84" s="319"/>
      <c r="I84" s="319"/>
      <c r="J84" s="319"/>
      <c r="K84" s="319"/>
      <c r="L84" s="319"/>
      <c r="N84" s="331" t="s">
        <v>1509</v>
      </c>
      <c r="O84" s="233"/>
      <c r="P84" s="321">
        <f t="shared" ref="P84:W84" si="26">+P102/5*4</f>
        <v>14240</v>
      </c>
      <c r="Q84" s="321">
        <f t="shared" si="26"/>
        <v>16280</v>
      </c>
      <c r="R84" s="321">
        <f t="shared" si="26"/>
        <v>18320</v>
      </c>
      <c r="S84" s="321">
        <f t="shared" si="26"/>
        <v>20320</v>
      </c>
      <c r="T84" s="321">
        <f t="shared" si="26"/>
        <v>21960</v>
      </c>
      <c r="U84" s="321">
        <f t="shared" si="26"/>
        <v>23600</v>
      </c>
      <c r="V84" s="321">
        <f t="shared" si="26"/>
        <v>25200</v>
      </c>
      <c r="W84" s="321">
        <f t="shared" si="26"/>
        <v>26840</v>
      </c>
      <c r="X84" s="233"/>
      <c r="Y84" s="321">
        <f t="shared" ref="Y84:AF84" si="27">+Y102/5*4</f>
        <v>0</v>
      </c>
      <c r="Z84" s="321">
        <f t="shared" si="27"/>
        <v>0</v>
      </c>
      <c r="AA84" s="321">
        <f t="shared" si="27"/>
        <v>0</v>
      </c>
      <c r="AB84" s="321">
        <f t="shared" si="27"/>
        <v>0</v>
      </c>
      <c r="AC84" s="321">
        <f t="shared" si="27"/>
        <v>0</v>
      </c>
      <c r="AD84" s="321">
        <f t="shared" si="27"/>
        <v>0</v>
      </c>
      <c r="AE84" s="321">
        <f t="shared" si="27"/>
        <v>0</v>
      </c>
      <c r="AF84" s="321">
        <f t="shared" si="27"/>
        <v>0</v>
      </c>
      <c r="AG84" s="233"/>
      <c r="AH84" s="233"/>
      <c r="AI84" s="321">
        <f t="shared" ref="AI84:AP84" si="28">+AI102/5*4</f>
        <v>0</v>
      </c>
      <c r="AJ84" s="321">
        <f t="shared" si="28"/>
        <v>0</v>
      </c>
      <c r="AK84" s="321">
        <f t="shared" si="28"/>
        <v>0</v>
      </c>
      <c r="AL84" s="321">
        <f t="shared" si="28"/>
        <v>0</v>
      </c>
      <c r="AM84" s="321">
        <f t="shared" si="28"/>
        <v>0</v>
      </c>
      <c r="AN84" s="321">
        <f t="shared" si="28"/>
        <v>0</v>
      </c>
      <c r="AO84" s="321">
        <f t="shared" si="28"/>
        <v>0</v>
      </c>
      <c r="AP84" s="321">
        <f t="shared" si="28"/>
        <v>0</v>
      </c>
      <c r="AQ84" s="233"/>
      <c r="AR84" s="233"/>
      <c r="AS84" s="233"/>
      <c r="AT84" s="254" t="s">
        <v>168</v>
      </c>
      <c r="AU84" s="233"/>
      <c r="AV84" s="233"/>
      <c r="AW84" s="274"/>
      <c r="AX84" s="274"/>
      <c r="AY84" s="256" t="s">
        <v>471</v>
      </c>
      <c r="AZ84" s="257" t="s">
        <v>329</v>
      </c>
      <c r="BA84" s="258" t="s">
        <v>1448</v>
      </c>
      <c r="BB84" s="259" t="s">
        <v>519</v>
      </c>
      <c r="BC84" s="259" t="s">
        <v>519</v>
      </c>
      <c r="BD84" s="259" t="s">
        <v>329</v>
      </c>
      <c r="BE84" s="261">
        <f t="shared" si="20"/>
        <v>75</v>
      </c>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3"/>
      <c r="CB84" s="233"/>
      <c r="CC84" s="233"/>
      <c r="CD84" s="233"/>
      <c r="CE84" s="233"/>
      <c r="CF84" s="233"/>
      <c r="CG84" s="233"/>
      <c r="CH84" s="233"/>
      <c r="CI84" s="233"/>
      <c r="CJ84" s="233"/>
      <c r="CK84" s="233"/>
      <c r="CL84" s="233"/>
      <c r="CM84" s="233"/>
      <c r="CN84" s="233"/>
      <c r="CO84" s="233"/>
      <c r="CP84" s="233"/>
      <c r="CQ84" s="233"/>
      <c r="CR84" s="233"/>
      <c r="CS84" s="233"/>
      <c r="CT84" s="233"/>
      <c r="CU84" s="233"/>
      <c r="CV84" s="233"/>
      <c r="CW84" s="233"/>
      <c r="CX84" s="233"/>
      <c r="CY84" s="233"/>
      <c r="CZ84" s="233"/>
      <c r="DA84" s="233"/>
      <c r="DB84" s="233"/>
      <c r="DC84" s="233"/>
      <c r="DD84" s="233"/>
      <c r="DE84" s="233"/>
      <c r="DF84" s="233"/>
      <c r="DG84" s="233"/>
      <c r="DH84" s="233"/>
      <c r="DI84" s="233"/>
      <c r="DJ84" s="233"/>
      <c r="DK84" s="233"/>
    </row>
    <row r="85" spans="1:115" ht="15" hidden="1" customHeight="1">
      <c r="A85" s="318"/>
      <c r="B85" s="318"/>
      <c r="C85" s="318"/>
      <c r="E85" s="329"/>
      <c r="F85" s="329"/>
      <c r="G85" s="329"/>
      <c r="H85" s="329"/>
      <c r="I85" s="329"/>
      <c r="J85" s="329"/>
      <c r="K85" s="329"/>
      <c r="L85" s="329"/>
      <c r="N85" s="330" t="s">
        <v>1533</v>
      </c>
      <c r="O85" s="233"/>
      <c r="P85" s="325"/>
      <c r="Q85" s="325"/>
      <c r="R85" s="325"/>
      <c r="S85" s="325"/>
      <c r="T85" s="325"/>
      <c r="U85" s="325"/>
      <c r="V85" s="325"/>
      <c r="W85" s="325"/>
      <c r="X85" s="233"/>
      <c r="Y85" s="325"/>
      <c r="Z85" s="325"/>
      <c r="AA85" s="325"/>
      <c r="AB85" s="325"/>
      <c r="AC85" s="325"/>
      <c r="AD85" s="325"/>
      <c r="AE85" s="325"/>
      <c r="AF85" s="325"/>
      <c r="AG85" s="233"/>
      <c r="AH85" s="233"/>
      <c r="AI85" s="325"/>
      <c r="AJ85" s="325"/>
      <c r="AK85" s="325"/>
      <c r="AL85" s="325"/>
      <c r="AM85" s="325"/>
      <c r="AN85" s="325"/>
      <c r="AO85" s="325"/>
      <c r="AP85" s="325"/>
      <c r="AQ85" s="233"/>
      <c r="AR85" s="233"/>
      <c r="AS85" s="233"/>
      <c r="AT85" s="254" t="s">
        <v>170</v>
      </c>
      <c r="AU85" s="233"/>
      <c r="AV85" s="233"/>
      <c r="AW85" s="274"/>
      <c r="AX85" s="274"/>
      <c r="AY85" s="256" t="s">
        <v>488</v>
      </c>
      <c r="AZ85" s="257" t="s">
        <v>331</v>
      </c>
      <c r="BA85" s="258" t="s">
        <v>361</v>
      </c>
      <c r="BB85" s="259" t="s">
        <v>521</v>
      </c>
      <c r="BC85" s="259" t="s">
        <v>521</v>
      </c>
      <c r="BD85" s="259" t="s">
        <v>331</v>
      </c>
      <c r="BE85" s="261">
        <f t="shared" si="20"/>
        <v>76</v>
      </c>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233"/>
      <c r="CC85" s="233"/>
      <c r="CD85" s="233"/>
      <c r="CE85" s="233"/>
      <c r="CF85" s="233"/>
      <c r="CG85" s="233"/>
      <c r="CH85" s="233"/>
      <c r="CI85" s="233"/>
      <c r="CJ85" s="233"/>
      <c r="CK85" s="233"/>
      <c r="CL85" s="233"/>
      <c r="CM85" s="233"/>
      <c r="CN85" s="233"/>
      <c r="CO85" s="233"/>
      <c r="CP85" s="233"/>
      <c r="CQ85" s="233"/>
      <c r="CR85" s="233"/>
      <c r="CS85" s="233"/>
      <c r="CT85" s="233"/>
      <c r="CU85" s="233"/>
      <c r="CV85" s="233"/>
      <c r="CW85" s="233"/>
      <c r="CX85" s="233"/>
      <c r="CY85" s="233"/>
      <c r="CZ85" s="233"/>
      <c r="DA85" s="233"/>
      <c r="DB85" s="233"/>
      <c r="DC85" s="233"/>
      <c r="DD85" s="233"/>
      <c r="DE85" s="233"/>
      <c r="DF85" s="233"/>
      <c r="DG85" s="233"/>
      <c r="DH85" s="233"/>
      <c r="DI85" s="233"/>
      <c r="DJ85" s="233"/>
      <c r="DK85" s="233"/>
    </row>
    <row r="86" spans="1:115" hidden="1">
      <c r="A86" s="318"/>
      <c r="B86" s="318"/>
      <c r="C86" s="318"/>
      <c r="E86" s="319"/>
      <c r="F86" s="319"/>
      <c r="G86" s="319"/>
      <c r="H86" s="319"/>
      <c r="I86" s="319"/>
      <c r="J86" s="319"/>
      <c r="K86" s="319"/>
      <c r="L86" s="319"/>
      <c r="N86" s="331" t="s">
        <v>1534</v>
      </c>
      <c r="O86" s="233"/>
      <c r="P86" s="321">
        <f t="shared" ref="P86:W86" si="29">+P104/5*4</f>
        <v>14440</v>
      </c>
      <c r="Q86" s="321">
        <f t="shared" si="29"/>
        <v>16480</v>
      </c>
      <c r="R86" s="321">
        <f t="shared" si="29"/>
        <v>18560</v>
      </c>
      <c r="S86" s="321">
        <f t="shared" si="29"/>
        <v>20600</v>
      </c>
      <c r="T86" s="321">
        <f t="shared" si="29"/>
        <v>22280</v>
      </c>
      <c r="U86" s="321">
        <f t="shared" si="29"/>
        <v>23920</v>
      </c>
      <c r="V86" s="321">
        <f t="shared" si="29"/>
        <v>25560</v>
      </c>
      <c r="W86" s="321">
        <f t="shared" si="29"/>
        <v>27200</v>
      </c>
      <c r="X86" s="233"/>
      <c r="Y86" s="321">
        <f t="shared" ref="Y86:AF86" si="30">+Y104/5*4</f>
        <v>0</v>
      </c>
      <c r="Z86" s="321">
        <f t="shared" si="30"/>
        <v>0</v>
      </c>
      <c r="AA86" s="321">
        <f t="shared" si="30"/>
        <v>0</v>
      </c>
      <c r="AB86" s="321">
        <f t="shared" si="30"/>
        <v>0</v>
      </c>
      <c r="AC86" s="321">
        <f t="shared" si="30"/>
        <v>0</v>
      </c>
      <c r="AD86" s="321">
        <f t="shared" si="30"/>
        <v>0</v>
      </c>
      <c r="AE86" s="321">
        <f t="shared" si="30"/>
        <v>0</v>
      </c>
      <c r="AF86" s="321">
        <f t="shared" si="30"/>
        <v>0</v>
      </c>
      <c r="AG86" s="233"/>
      <c r="AH86" s="233"/>
      <c r="AI86" s="321">
        <f t="shared" ref="AI86:AP86" si="31">+AI104/5*4</f>
        <v>0</v>
      </c>
      <c r="AJ86" s="321">
        <f t="shared" si="31"/>
        <v>0</v>
      </c>
      <c r="AK86" s="321">
        <f t="shared" si="31"/>
        <v>0</v>
      </c>
      <c r="AL86" s="321">
        <f t="shared" si="31"/>
        <v>0</v>
      </c>
      <c r="AM86" s="321">
        <f t="shared" si="31"/>
        <v>0</v>
      </c>
      <c r="AN86" s="321">
        <f t="shared" si="31"/>
        <v>0</v>
      </c>
      <c r="AO86" s="321">
        <f t="shared" si="31"/>
        <v>0</v>
      </c>
      <c r="AP86" s="321">
        <f t="shared" si="31"/>
        <v>0</v>
      </c>
      <c r="AQ86" s="233"/>
      <c r="AR86" s="233"/>
      <c r="AS86" s="233"/>
      <c r="AT86" s="254" t="s">
        <v>171</v>
      </c>
      <c r="AU86" s="233"/>
      <c r="AV86" s="233"/>
      <c r="AW86" s="274"/>
      <c r="AX86" s="274"/>
      <c r="AY86" s="256" t="s">
        <v>492</v>
      </c>
      <c r="AZ86" s="257" t="s">
        <v>335</v>
      </c>
      <c r="BA86" s="258" t="s">
        <v>363</v>
      </c>
      <c r="BB86" s="259" t="s">
        <v>525</v>
      </c>
      <c r="BC86" s="259" t="s">
        <v>525</v>
      </c>
      <c r="BD86" s="259" t="s">
        <v>335</v>
      </c>
      <c r="BE86" s="261">
        <f t="shared" si="20"/>
        <v>77</v>
      </c>
      <c r="BF86" s="233"/>
      <c r="BG86" s="233"/>
      <c r="BH86" s="233"/>
      <c r="BI86" s="233"/>
      <c r="BJ86" s="233"/>
      <c r="BK86" s="233"/>
      <c r="BL86" s="233"/>
      <c r="BM86" s="233"/>
      <c r="BN86" s="233"/>
      <c r="BO86" s="233"/>
      <c r="BP86" s="233"/>
      <c r="BQ86" s="233"/>
      <c r="BR86" s="233"/>
      <c r="BS86" s="233"/>
      <c r="BT86" s="233"/>
      <c r="BU86" s="233"/>
      <c r="BV86" s="233"/>
      <c r="BW86" s="233"/>
      <c r="BX86" s="233"/>
      <c r="BY86" s="233"/>
      <c r="BZ86" s="233"/>
      <c r="CA86" s="233"/>
      <c r="CB86" s="233"/>
      <c r="CC86" s="233"/>
      <c r="CD86" s="233"/>
      <c r="CE86" s="233"/>
      <c r="CF86" s="233"/>
      <c r="CG86" s="233"/>
      <c r="CH86" s="233"/>
      <c r="CI86" s="233"/>
      <c r="CJ86" s="233"/>
      <c r="CK86" s="233"/>
      <c r="CL86" s="233"/>
      <c r="CM86" s="233"/>
      <c r="CN86" s="233"/>
      <c r="CO86" s="233"/>
      <c r="CP86" s="233"/>
      <c r="CQ86" s="233"/>
      <c r="CR86" s="233"/>
      <c r="CS86" s="233"/>
      <c r="CT86" s="233"/>
      <c r="CU86" s="233"/>
      <c r="CV86" s="233"/>
      <c r="CW86" s="233"/>
      <c r="CX86" s="233"/>
      <c r="CY86" s="233"/>
      <c r="CZ86" s="233"/>
      <c r="DA86" s="233"/>
      <c r="DB86" s="233"/>
      <c r="DC86" s="233"/>
      <c r="DD86" s="233"/>
      <c r="DE86" s="233"/>
      <c r="DF86" s="233"/>
      <c r="DG86" s="233"/>
      <c r="DH86" s="233"/>
      <c r="DI86" s="233"/>
      <c r="DJ86" s="233"/>
      <c r="DK86" s="233"/>
    </row>
    <row r="87" spans="1:115" hidden="1">
      <c r="A87" s="318"/>
      <c r="B87" s="318"/>
      <c r="C87" s="318"/>
      <c r="E87" s="329"/>
      <c r="F87" s="329"/>
      <c r="G87" s="329"/>
      <c r="H87" s="329"/>
      <c r="I87" s="329"/>
      <c r="J87" s="329"/>
      <c r="K87" s="329"/>
      <c r="L87" s="329"/>
      <c r="N87" s="330" t="s">
        <v>1533</v>
      </c>
      <c r="O87" s="233"/>
      <c r="P87" s="325"/>
      <c r="Q87" s="325"/>
      <c r="R87" s="325"/>
      <c r="S87" s="325"/>
      <c r="T87" s="325"/>
      <c r="U87" s="325"/>
      <c r="V87" s="325"/>
      <c r="W87" s="325"/>
      <c r="X87" s="233"/>
      <c r="Y87" s="325"/>
      <c r="Z87" s="325"/>
      <c r="AA87" s="325"/>
      <c r="AB87" s="325"/>
      <c r="AC87" s="325"/>
      <c r="AD87" s="325"/>
      <c r="AE87" s="325"/>
      <c r="AF87" s="325"/>
      <c r="AG87" s="233"/>
      <c r="AH87" s="233"/>
      <c r="AI87" s="325"/>
      <c r="AJ87" s="325"/>
      <c r="AK87" s="325"/>
      <c r="AL87" s="325"/>
      <c r="AM87" s="325"/>
      <c r="AN87" s="325"/>
      <c r="AO87" s="325"/>
      <c r="AP87" s="325"/>
      <c r="AQ87" s="233"/>
      <c r="AR87" s="233"/>
      <c r="AS87" s="233"/>
      <c r="AT87" s="254" t="s">
        <v>173</v>
      </c>
      <c r="AU87" s="233"/>
      <c r="AV87" s="233"/>
      <c r="AW87" s="274"/>
      <c r="AX87" s="274"/>
      <c r="AY87" s="256" t="s">
        <v>496</v>
      </c>
      <c r="AZ87" s="257" t="s">
        <v>338</v>
      </c>
      <c r="BA87" s="258" t="s">
        <v>1449</v>
      </c>
      <c r="BB87" s="259" t="s">
        <v>167</v>
      </c>
      <c r="BC87" s="259" t="s">
        <v>167</v>
      </c>
      <c r="BD87" s="259" t="s">
        <v>338</v>
      </c>
      <c r="BE87" s="261">
        <f t="shared" si="20"/>
        <v>78</v>
      </c>
      <c r="BF87" s="233"/>
      <c r="BG87" s="233"/>
      <c r="BH87" s="233"/>
      <c r="BI87" s="233"/>
      <c r="BJ87" s="233"/>
      <c r="BK87" s="233"/>
      <c r="BL87" s="233"/>
      <c r="BM87" s="233"/>
      <c r="BN87" s="233"/>
      <c r="BO87" s="233"/>
      <c r="BP87" s="233"/>
      <c r="BQ87" s="233"/>
      <c r="BR87" s="233"/>
      <c r="BS87" s="233"/>
      <c r="BT87" s="233"/>
      <c r="BU87" s="233"/>
      <c r="BV87" s="233"/>
      <c r="BW87" s="233"/>
      <c r="BX87" s="233"/>
      <c r="BY87" s="233"/>
      <c r="BZ87" s="233"/>
      <c r="CA87" s="233"/>
      <c r="CB87" s="233"/>
      <c r="CC87" s="233"/>
      <c r="CD87" s="233"/>
      <c r="CE87" s="233"/>
      <c r="CF87" s="233"/>
      <c r="CG87" s="233"/>
      <c r="CH87" s="233"/>
      <c r="CI87" s="233"/>
      <c r="CJ87" s="233"/>
      <c r="CK87" s="233"/>
      <c r="CL87" s="233"/>
      <c r="CM87" s="233"/>
      <c r="CN87" s="233"/>
      <c r="CO87" s="233"/>
      <c r="CP87" s="233"/>
      <c r="CQ87" s="233"/>
      <c r="CR87" s="233"/>
      <c r="CS87" s="233"/>
      <c r="CT87" s="233"/>
      <c r="CU87" s="233"/>
      <c r="CV87" s="233"/>
      <c r="CW87" s="233"/>
      <c r="CX87" s="233"/>
      <c r="CY87" s="233"/>
      <c r="CZ87" s="233"/>
      <c r="DA87" s="233"/>
      <c r="DB87" s="233"/>
      <c r="DC87" s="233"/>
      <c r="DD87" s="233"/>
      <c r="DE87" s="233"/>
      <c r="DF87" s="233"/>
      <c r="DG87" s="233"/>
      <c r="DH87" s="233"/>
      <c r="DI87" s="233"/>
      <c r="DJ87" s="233"/>
      <c r="DK87" s="233"/>
    </row>
    <row r="88" spans="1:115" hidden="1">
      <c r="A88" s="318"/>
      <c r="B88" s="318"/>
      <c r="C88" s="318"/>
      <c r="E88" s="319"/>
      <c r="F88" s="319"/>
      <c r="G88" s="319"/>
      <c r="H88" s="319"/>
      <c r="I88" s="319"/>
      <c r="J88" s="319"/>
      <c r="K88" s="319"/>
      <c r="L88" s="319"/>
      <c r="N88" s="331" t="s">
        <v>1389</v>
      </c>
      <c r="O88" s="233"/>
      <c r="P88" s="321">
        <f t="shared" ref="P88:W88" si="32">+P106/5*4</f>
        <v>14640</v>
      </c>
      <c r="Q88" s="321">
        <f t="shared" si="32"/>
        <v>16720</v>
      </c>
      <c r="R88" s="321">
        <f t="shared" si="32"/>
        <v>18800</v>
      </c>
      <c r="S88" s="321">
        <f t="shared" si="32"/>
        <v>20880</v>
      </c>
      <c r="T88" s="321">
        <f t="shared" si="32"/>
        <v>22560</v>
      </c>
      <c r="U88" s="321">
        <f t="shared" si="32"/>
        <v>24240</v>
      </c>
      <c r="V88" s="321">
        <f t="shared" si="32"/>
        <v>25920</v>
      </c>
      <c r="W88" s="321">
        <f t="shared" si="32"/>
        <v>27600</v>
      </c>
      <c r="X88" s="233"/>
      <c r="Y88" s="321">
        <f t="shared" ref="Y88:AF88" si="33">+Y106/5*4</f>
        <v>0</v>
      </c>
      <c r="Z88" s="321">
        <f t="shared" si="33"/>
        <v>0</v>
      </c>
      <c r="AA88" s="321">
        <f t="shared" si="33"/>
        <v>0</v>
      </c>
      <c r="AB88" s="321">
        <f t="shared" si="33"/>
        <v>0</v>
      </c>
      <c r="AC88" s="321">
        <f t="shared" si="33"/>
        <v>0</v>
      </c>
      <c r="AD88" s="321">
        <f t="shared" si="33"/>
        <v>0</v>
      </c>
      <c r="AE88" s="321">
        <f t="shared" si="33"/>
        <v>0</v>
      </c>
      <c r="AF88" s="321">
        <f t="shared" si="33"/>
        <v>0</v>
      </c>
      <c r="AG88" s="233"/>
      <c r="AH88" s="233"/>
      <c r="AI88" s="321">
        <f t="shared" ref="AI88:AP88" si="34">+AI106*0.8</f>
        <v>0</v>
      </c>
      <c r="AJ88" s="321">
        <f t="shared" si="34"/>
        <v>0</v>
      </c>
      <c r="AK88" s="321">
        <f t="shared" si="34"/>
        <v>0</v>
      </c>
      <c r="AL88" s="321">
        <f t="shared" si="34"/>
        <v>0</v>
      </c>
      <c r="AM88" s="321">
        <f t="shared" si="34"/>
        <v>0</v>
      </c>
      <c r="AN88" s="321">
        <f t="shared" si="34"/>
        <v>0</v>
      </c>
      <c r="AO88" s="321">
        <f t="shared" si="34"/>
        <v>0</v>
      </c>
      <c r="AP88" s="321">
        <f t="shared" si="34"/>
        <v>0</v>
      </c>
      <c r="AQ88" s="233"/>
      <c r="AR88" s="233"/>
      <c r="AS88" s="233"/>
      <c r="AT88" s="254" t="s">
        <v>175</v>
      </c>
      <c r="AU88" s="233"/>
      <c r="AV88" s="233"/>
      <c r="AW88" s="274"/>
      <c r="AX88" s="274"/>
      <c r="AY88" s="256" t="s">
        <v>151</v>
      </c>
      <c r="AZ88" s="257" t="s">
        <v>340</v>
      </c>
      <c r="BA88" s="258" t="s">
        <v>370</v>
      </c>
      <c r="BB88" s="259" t="s">
        <v>534</v>
      </c>
      <c r="BC88" s="259" t="s">
        <v>534</v>
      </c>
      <c r="BD88" s="259" t="s">
        <v>340</v>
      </c>
      <c r="BE88" s="261">
        <f t="shared" si="20"/>
        <v>79</v>
      </c>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233"/>
      <c r="CC88" s="233"/>
      <c r="CD88" s="233"/>
      <c r="CE88" s="233"/>
      <c r="CF88" s="233"/>
      <c r="CG88" s="233"/>
      <c r="CH88" s="233"/>
      <c r="CI88" s="233"/>
      <c r="CJ88" s="233"/>
      <c r="CK88" s="233"/>
      <c r="CL88" s="233"/>
      <c r="CM88" s="233"/>
      <c r="CN88" s="233"/>
      <c r="CO88" s="233"/>
      <c r="CP88" s="233"/>
      <c r="CQ88" s="233"/>
      <c r="CR88" s="233"/>
      <c r="CS88" s="233"/>
      <c r="CT88" s="233"/>
      <c r="CU88" s="233"/>
      <c r="CV88" s="233"/>
      <c r="CW88" s="233"/>
      <c r="CX88" s="233"/>
      <c r="CY88" s="233"/>
      <c r="CZ88" s="233"/>
      <c r="DA88" s="233"/>
      <c r="DB88" s="233"/>
      <c r="DC88" s="233"/>
      <c r="DD88" s="233"/>
      <c r="DE88" s="233"/>
      <c r="DF88" s="233"/>
      <c r="DG88" s="233"/>
      <c r="DH88" s="233"/>
      <c r="DI88" s="233"/>
      <c r="DJ88" s="233"/>
      <c r="DK88" s="233"/>
    </row>
    <row r="89" spans="1:115" hidden="1">
      <c r="A89" s="332"/>
      <c r="B89" s="332"/>
      <c r="C89" s="332"/>
      <c r="E89" s="329"/>
      <c r="F89" s="329"/>
      <c r="G89" s="329"/>
      <c r="H89" s="329"/>
      <c r="I89" s="329"/>
      <c r="J89" s="329"/>
      <c r="K89" s="329"/>
      <c r="L89" s="329"/>
      <c r="N89" s="330" t="s">
        <v>1533</v>
      </c>
      <c r="O89" s="233"/>
      <c r="P89" s="325"/>
      <c r="Q89" s="325"/>
      <c r="R89" s="325"/>
      <c r="S89" s="325"/>
      <c r="T89" s="325"/>
      <c r="U89" s="325"/>
      <c r="V89" s="325"/>
      <c r="W89" s="325"/>
      <c r="X89" s="233"/>
      <c r="Y89" s="325"/>
      <c r="Z89" s="325"/>
      <c r="AA89" s="325"/>
      <c r="AB89" s="325"/>
      <c r="AC89" s="325"/>
      <c r="AD89" s="325"/>
      <c r="AE89" s="325"/>
      <c r="AF89" s="325"/>
      <c r="AG89" s="233"/>
      <c r="AH89" s="233"/>
      <c r="AI89" s="325"/>
      <c r="AJ89" s="325"/>
      <c r="AK89" s="325"/>
      <c r="AL89" s="325"/>
      <c r="AM89" s="325"/>
      <c r="AN89" s="325"/>
      <c r="AO89" s="325"/>
      <c r="AP89" s="325"/>
      <c r="AQ89" s="233"/>
      <c r="AR89" s="233"/>
      <c r="AS89" s="233"/>
      <c r="AT89" s="254" t="s">
        <v>177</v>
      </c>
      <c r="AU89" s="233"/>
      <c r="AV89" s="233"/>
      <c r="AW89" s="274"/>
      <c r="AX89" s="274"/>
      <c r="AY89" s="256"/>
      <c r="AZ89" s="257"/>
      <c r="BA89" s="258"/>
      <c r="BB89" s="259" t="s">
        <v>535</v>
      </c>
      <c r="BC89" s="259" t="s">
        <v>535</v>
      </c>
      <c r="BD89" s="259" t="s">
        <v>343</v>
      </c>
      <c r="BE89" s="261"/>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3"/>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c r="DI89" s="233"/>
      <c r="DJ89" s="233"/>
      <c r="DK89" s="233"/>
    </row>
    <row r="90" spans="1:115" hidden="1">
      <c r="A90" s="332"/>
      <c r="B90" s="332"/>
      <c r="C90" s="332"/>
      <c r="E90" s="319"/>
      <c r="F90" s="319"/>
      <c r="G90" s="319"/>
      <c r="H90" s="319"/>
      <c r="I90" s="319"/>
      <c r="J90" s="319"/>
      <c r="K90" s="319"/>
      <c r="L90" s="319"/>
      <c r="N90" s="333" t="s">
        <v>1429</v>
      </c>
      <c r="O90" s="233"/>
      <c r="P90" s="321">
        <f t="shared" ref="P90:W90" si="35">+P108/5*4</f>
        <v>14880</v>
      </c>
      <c r="Q90" s="321">
        <f t="shared" si="35"/>
        <v>17000</v>
      </c>
      <c r="R90" s="321">
        <f t="shared" si="35"/>
        <v>19120</v>
      </c>
      <c r="S90" s="321">
        <f t="shared" si="35"/>
        <v>21240</v>
      </c>
      <c r="T90" s="321">
        <f t="shared" si="35"/>
        <v>22960</v>
      </c>
      <c r="U90" s="321">
        <f t="shared" si="35"/>
        <v>24640</v>
      </c>
      <c r="V90" s="321">
        <f t="shared" si="35"/>
        <v>26360</v>
      </c>
      <c r="W90" s="321">
        <f t="shared" si="35"/>
        <v>28040</v>
      </c>
      <c r="X90" s="233"/>
      <c r="Y90" s="321">
        <f t="shared" ref="Y90:AF90" si="36">+Y108/5*4</f>
        <v>0</v>
      </c>
      <c r="Z90" s="321">
        <f t="shared" si="36"/>
        <v>0</v>
      </c>
      <c r="AA90" s="321">
        <f t="shared" si="36"/>
        <v>0</v>
      </c>
      <c r="AB90" s="321">
        <f t="shared" si="36"/>
        <v>0</v>
      </c>
      <c r="AC90" s="321">
        <f t="shared" si="36"/>
        <v>0</v>
      </c>
      <c r="AD90" s="321">
        <f t="shared" si="36"/>
        <v>0</v>
      </c>
      <c r="AE90" s="321">
        <f t="shared" si="36"/>
        <v>0</v>
      </c>
      <c r="AF90" s="321">
        <f t="shared" si="36"/>
        <v>0</v>
      </c>
      <c r="AG90" s="233"/>
      <c r="AH90" s="233"/>
      <c r="AI90" s="321">
        <f t="shared" ref="AI90:AP90" si="37">+AI108*0.8</f>
        <v>0</v>
      </c>
      <c r="AJ90" s="321">
        <f t="shared" si="37"/>
        <v>0</v>
      </c>
      <c r="AK90" s="321">
        <f t="shared" si="37"/>
        <v>0</v>
      </c>
      <c r="AL90" s="321">
        <f t="shared" si="37"/>
        <v>0</v>
      </c>
      <c r="AM90" s="321">
        <f t="shared" si="37"/>
        <v>0</v>
      </c>
      <c r="AN90" s="321">
        <f t="shared" si="37"/>
        <v>0</v>
      </c>
      <c r="AO90" s="321">
        <f t="shared" si="37"/>
        <v>0</v>
      </c>
      <c r="AP90" s="321">
        <f t="shared" si="37"/>
        <v>0</v>
      </c>
      <c r="AQ90" s="233"/>
      <c r="AR90" s="233"/>
      <c r="AS90" s="233"/>
      <c r="AT90" s="254" t="s">
        <v>179</v>
      </c>
      <c r="AU90" s="233"/>
      <c r="AV90" s="233"/>
      <c r="AW90" s="274"/>
      <c r="AX90" s="274"/>
      <c r="AY90" s="256"/>
      <c r="AZ90" s="257"/>
      <c r="BA90" s="258"/>
      <c r="BB90" s="259" t="s">
        <v>537</v>
      </c>
      <c r="BC90" s="259" t="s">
        <v>537</v>
      </c>
      <c r="BD90" s="259" t="s">
        <v>353</v>
      </c>
      <c r="BE90" s="261"/>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233"/>
      <c r="CC90" s="233"/>
      <c r="CD90" s="233"/>
      <c r="CE90" s="233"/>
      <c r="CF90" s="233"/>
      <c r="CG90" s="233"/>
      <c r="CH90" s="233"/>
      <c r="CI90" s="233"/>
      <c r="CJ90" s="233"/>
      <c r="CK90" s="233"/>
      <c r="CL90" s="233"/>
      <c r="CM90" s="233"/>
      <c r="CN90" s="233"/>
      <c r="CO90" s="233"/>
      <c r="CP90" s="233"/>
      <c r="CQ90" s="233"/>
      <c r="CR90" s="233"/>
      <c r="CS90" s="233"/>
      <c r="CT90" s="233"/>
      <c r="CU90" s="233"/>
      <c r="CV90" s="233"/>
      <c r="CW90" s="233"/>
      <c r="CX90" s="233"/>
      <c r="CY90" s="233"/>
      <c r="CZ90" s="233"/>
      <c r="DA90" s="233"/>
      <c r="DB90" s="233"/>
      <c r="DC90" s="233"/>
      <c r="DD90" s="233"/>
      <c r="DE90" s="233"/>
      <c r="DF90" s="233"/>
      <c r="DG90" s="233"/>
      <c r="DH90" s="233"/>
      <c r="DI90" s="233"/>
      <c r="DJ90" s="233"/>
      <c r="DK90" s="233"/>
    </row>
    <row r="91" spans="1:115" hidden="1">
      <c r="A91" s="332"/>
      <c r="B91" s="332"/>
      <c r="C91" s="332"/>
      <c r="E91" s="329"/>
      <c r="F91" s="329"/>
      <c r="G91" s="329"/>
      <c r="H91" s="329"/>
      <c r="I91" s="329"/>
      <c r="J91" s="329"/>
      <c r="K91" s="329"/>
      <c r="L91" s="329"/>
      <c r="N91" s="330" t="s">
        <v>1533</v>
      </c>
      <c r="O91" s="233"/>
      <c r="P91" s="325"/>
      <c r="Q91" s="325"/>
      <c r="R91" s="325"/>
      <c r="S91" s="325"/>
      <c r="T91" s="325"/>
      <c r="U91" s="325"/>
      <c r="V91" s="325"/>
      <c r="W91" s="325"/>
      <c r="X91" s="233"/>
      <c r="Y91" s="325"/>
      <c r="Z91" s="325"/>
      <c r="AA91" s="325"/>
      <c r="AB91" s="325"/>
      <c r="AC91" s="325"/>
      <c r="AD91" s="325"/>
      <c r="AE91" s="325"/>
      <c r="AF91" s="325"/>
      <c r="AG91" s="233"/>
      <c r="AH91" s="233"/>
      <c r="AI91" s="325"/>
      <c r="AJ91" s="325"/>
      <c r="AK91" s="325"/>
      <c r="AL91" s="325"/>
      <c r="AM91" s="325"/>
      <c r="AN91" s="325"/>
      <c r="AO91" s="325"/>
      <c r="AP91" s="325"/>
      <c r="AQ91" s="233"/>
      <c r="AR91" s="233"/>
      <c r="AS91" s="233"/>
      <c r="AT91" s="254" t="s">
        <v>181</v>
      </c>
      <c r="AU91" s="233"/>
      <c r="AV91" s="233"/>
      <c r="AW91" s="274"/>
      <c r="AX91" s="274"/>
      <c r="AY91" s="256" t="s">
        <v>498</v>
      </c>
      <c r="AZ91" s="257" t="s">
        <v>343</v>
      </c>
      <c r="BA91" s="258" t="s">
        <v>372</v>
      </c>
      <c r="BB91" s="259" t="s">
        <v>543</v>
      </c>
      <c r="BC91" s="259" t="s">
        <v>543</v>
      </c>
      <c r="BD91" s="259" t="s">
        <v>355</v>
      </c>
      <c r="BE91" s="261">
        <f t="shared" ref="BE91:BE104" si="38">+MATCH(BD$10:BD$547,AZ$10:AZ$539,0)</f>
        <v>84</v>
      </c>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233"/>
      <c r="CC91" s="233"/>
      <c r="CD91" s="233"/>
      <c r="CE91" s="233"/>
      <c r="CF91" s="233"/>
      <c r="CG91" s="233"/>
      <c r="CH91" s="233"/>
      <c r="CI91" s="233"/>
      <c r="CJ91" s="233"/>
      <c r="CK91" s="233"/>
      <c r="CL91" s="233"/>
      <c r="CM91" s="233"/>
      <c r="CN91" s="233"/>
      <c r="CO91" s="233"/>
      <c r="CP91" s="233"/>
      <c r="CQ91" s="233"/>
      <c r="CR91" s="233"/>
      <c r="CS91" s="233"/>
      <c r="CT91" s="233"/>
      <c r="CU91" s="233"/>
      <c r="CV91" s="233"/>
      <c r="CW91" s="233"/>
      <c r="CX91" s="233"/>
      <c r="CY91" s="233"/>
      <c r="CZ91" s="233"/>
      <c r="DA91" s="233"/>
      <c r="DB91" s="233"/>
      <c r="DC91" s="233"/>
      <c r="DD91" s="233"/>
      <c r="DE91" s="233"/>
      <c r="DF91" s="233"/>
      <c r="DG91" s="233"/>
      <c r="DH91" s="233"/>
      <c r="DI91" s="233"/>
      <c r="DJ91" s="233"/>
      <c r="DK91" s="233"/>
    </row>
    <row r="92" spans="1:115" hidden="1">
      <c r="A92" s="332"/>
      <c r="B92" s="332"/>
      <c r="C92" s="332"/>
      <c r="E92" s="336"/>
      <c r="F92" s="336"/>
      <c r="G92" s="336"/>
      <c r="H92" s="336"/>
      <c r="I92" s="336"/>
      <c r="J92" s="336"/>
      <c r="K92" s="336"/>
      <c r="L92" s="336"/>
      <c r="N92" s="333" t="s">
        <v>1431</v>
      </c>
      <c r="O92" s="233"/>
      <c r="P92" s="321">
        <f t="shared" ref="P92:W92" si="39">+P110/5*4</f>
        <v>15000</v>
      </c>
      <c r="Q92" s="321">
        <f t="shared" si="39"/>
        <v>17120</v>
      </c>
      <c r="R92" s="321">
        <f t="shared" si="39"/>
        <v>19280</v>
      </c>
      <c r="S92" s="321">
        <f t="shared" si="39"/>
        <v>21400</v>
      </c>
      <c r="T92" s="321">
        <f t="shared" si="39"/>
        <v>23120</v>
      </c>
      <c r="U92" s="321">
        <f t="shared" si="39"/>
        <v>24840</v>
      </c>
      <c r="V92" s="321">
        <f t="shared" si="39"/>
        <v>26560</v>
      </c>
      <c r="W92" s="321">
        <f t="shared" si="39"/>
        <v>28280</v>
      </c>
      <c r="X92" s="233"/>
      <c r="Y92" s="321">
        <f t="shared" ref="Y92:AF92" si="40">+Y110/5*4</f>
        <v>0</v>
      </c>
      <c r="Z92" s="321">
        <f t="shared" si="40"/>
        <v>0</v>
      </c>
      <c r="AA92" s="321">
        <f t="shared" si="40"/>
        <v>0</v>
      </c>
      <c r="AB92" s="321">
        <f t="shared" si="40"/>
        <v>0</v>
      </c>
      <c r="AC92" s="321">
        <f t="shared" si="40"/>
        <v>0</v>
      </c>
      <c r="AD92" s="321">
        <f t="shared" si="40"/>
        <v>0</v>
      </c>
      <c r="AE92" s="321">
        <f t="shared" si="40"/>
        <v>0</v>
      </c>
      <c r="AF92" s="321">
        <f t="shared" si="40"/>
        <v>0</v>
      </c>
      <c r="AG92" s="233"/>
      <c r="AH92" s="233"/>
      <c r="AI92" s="321">
        <f t="shared" ref="AI92:AP92" si="41">+AI110*0.8</f>
        <v>0</v>
      </c>
      <c r="AJ92" s="321">
        <f t="shared" si="41"/>
        <v>0</v>
      </c>
      <c r="AK92" s="321">
        <f t="shared" si="41"/>
        <v>0</v>
      </c>
      <c r="AL92" s="321">
        <f t="shared" si="41"/>
        <v>0</v>
      </c>
      <c r="AM92" s="321">
        <f t="shared" si="41"/>
        <v>0</v>
      </c>
      <c r="AN92" s="321">
        <f t="shared" si="41"/>
        <v>0</v>
      </c>
      <c r="AO92" s="321">
        <f t="shared" si="41"/>
        <v>0</v>
      </c>
      <c r="AP92" s="321">
        <f t="shared" si="41"/>
        <v>0</v>
      </c>
      <c r="AQ92" s="233"/>
      <c r="AR92" s="233"/>
      <c r="AS92" s="233"/>
      <c r="AT92" s="254" t="s">
        <v>183</v>
      </c>
      <c r="AU92" s="233"/>
      <c r="AV92" s="233"/>
      <c r="AW92" s="274"/>
      <c r="AX92" s="274"/>
      <c r="AY92" s="256" t="s">
        <v>502</v>
      </c>
      <c r="AZ92" s="257" t="s">
        <v>353</v>
      </c>
      <c r="BA92" s="258" t="s">
        <v>376</v>
      </c>
      <c r="BB92" s="259" t="s">
        <v>553</v>
      </c>
      <c r="BC92" s="259" t="s">
        <v>553</v>
      </c>
      <c r="BD92" s="259" t="s">
        <v>1447</v>
      </c>
      <c r="BE92" s="261">
        <f t="shared" si="38"/>
        <v>85</v>
      </c>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233"/>
      <c r="CC92" s="233"/>
      <c r="CD92" s="233"/>
      <c r="CE92" s="233"/>
      <c r="CF92" s="233"/>
      <c r="CG92" s="233"/>
      <c r="CH92" s="233"/>
      <c r="CI92" s="233"/>
      <c r="CJ92" s="233"/>
      <c r="CK92" s="233"/>
      <c r="CL92" s="233"/>
      <c r="CM92" s="233"/>
      <c r="CN92" s="233"/>
      <c r="CO92" s="233"/>
      <c r="CP92" s="233"/>
      <c r="CQ92" s="233"/>
      <c r="CR92" s="233"/>
      <c r="CS92" s="233"/>
      <c r="CT92" s="233"/>
      <c r="CU92" s="233"/>
      <c r="CV92" s="233"/>
      <c r="CW92" s="233"/>
      <c r="CX92" s="233"/>
      <c r="CY92" s="233"/>
      <c r="CZ92" s="233"/>
      <c r="DA92" s="233"/>
      <c r="DB92" s="233"/>
      <c r="DC92" s="233"/>
      <c r="DD92" s="233"/>
      <c r="DE92" s="233"/>
      <c r="DF92" s="233"/>
      <c r="DG92" s="233"/>
      <c r="DH92" s="233"/>
      <c r="DI92" s="233"/>
      <c r="DJ92" s="233"/>
      <c r="DK92" s="233"/>
    </row>
    <row r="93" spans="1:115" hidden="1">
      <c r="A93" s="337"/>
      <c r="B93" s="337"/>
      <c r="C93" s="337"/>
      <c r="E93" s="329"/>
      <c r="F93" s="329"/>
      <c r="G93" s="329"/>
      <c r="H93" s="329"/>
      <c r="I93" s="329"/>
      <c r="J93" s="329"/>
      <c r="K93" s="329"/>
      <c r="L93" s="329"/>
      <c r="N93" s="330" t="s">
        <v>1533</v>
      </c>
      <c r="O93" s="233"/>
      <c r="P93" s="325"/>
      <c r="Q93" s="325"/>
      <c r="R93" s="325"/>
      <c r="S93" s="325"/>
      <c r="T93" s="325"/>
      <c r="U93" s="325"/>
      <c r="V93" s="325"/>
      <c r="W93" s="325"/>
      <c r="X93" s="233"/>
      <c r="Y93" s="325"/>
      <c r="Z93" s="325"/>
      <c r="AA93" s="325"/>
      <c r="AB93" s="325"/>
      <c r="AC93" s="325"/>
      <c r="AD93" s="325"/>
      <c r="AE93" s="325"/>
      <c r="AF93" s="325"/>
      <c r="AG93" s="233"/>
      <c r="AH93" s="233"/>
      <c r="AI93" s="325"/>
      <c r="AJ93" s="325"/>
      <c r="AK93" s="325"/>
      <c r="AL93" s="325"/>
      <c r="AM93" s="325"/>
      <c r="AN93" s="325"/>
      <c r="AO93" s="325"/>
      <c r="AP93" s="325"/>
      <c r="AQ93" s="233"/>
      <c r="AR93" s="233"/>
      <c r="AS93" s="233"/>
      <c r="AT93" s="254" t="s">
        <v>185</v>
      </c>
      <c r="AU93" s="233"/>
      <c r="AV93" s="233"/>
      <c r="AW93" s="274"/>
      <c r="AX93" s="274"/>
      <c r="AY93" s="256" t="s">
        <v>506</v>
      </c>
      <c r="AZ93" s="257" t="s">
        <v>355</v>
      </c>
      <c r="BA93" s="258" t="s">
        <v>378</v>
      </c>
      <c r="BB93" s="259" t="s">
        <v>555</v>
      </c>
      <c r="BC93" s="259" t="s">
        <v>555</v>
      </c>
      <c r="BD93" s="259" t="s">
        <v>1448</v>
      </c>
      <c r="BE93" s="261" t="e">
        <f t="shared" si="38"/>
        <v>#N/A</v>
      </c>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233"/>
      <c r="CD93" s="233"/>
      <c r="CE93" s="233"/>
      <c r="CF93" s="233"/>
      <c r="CG93" s="233"/>
      <c r="CH93" s="233"/>
      <c r="CI93" s="233"/>
      <c r="CJ93" s="233"/>
      <c r="CK93" s="233"/>
      <c r="CL93" s="233"/>
      <c r="CM93" s="233"/>
      <c r="CN93" s="233"/>
      <c r="CO93" s="233"/>
      <c r="CP93" s="233"/>
      <c r="CQ93" s="233"/>
      <c r="CR93" s="233"/>
      <c r="CS93" s="233"/>
      <c r="CT93" s="233"/>
      <c r="CU93" s="233"/>
      <c r="CV93" s="233"/>
      <c r="CW93" s="233"/>
      <c r="CX93" s="233"/>
      <c r="CY93" s="233"/>
      <c r="CZ93" s="233"/>
      <c r="DA93" s="233"/>
      <c r="DB93" s="233"/>
      <c r="DC93" s="233"/>
      <c r="DD93" s="233"/>
      <c r="DE93" s="233"/>
      <c r="DF93" s="233"/>
      <c r="DG93" s="233"/>
      <c r="DH93" s="233"/>
      <c r="DI93" s="233"/>
      <c r="DJ93" s="233"/>
      <c r="DK93" s="233"/>
    </row>
    <row r="94" spans="1:115" hidden="1">
      <c r="A94" s="338"/>
      <c r="B94" s="338"/>
      <c r="C94" s="338"/>
      <c r="E94" s="346"/>
      <c r="F94" s="346"/>
      <c r="G94" s="346"/>
      <c r="H94" s="346"/>
      <c r="I94" s="346"/>
      <c r="J94" s="346"/>
      <c r="K94" s="346"/>
      <c r="L94" s="346"/>
      <c r="N94" s="333" t="s">
        <v>1535</v>
      </c>
      <c r="O94" s="233"/>
      <c r="P94" s="321">
        <f t="shared" ref="P94:W94" si="42">+P112*0.8</f>
        <v>14680</v>
      </c>
      <c r="Q94" s="321">
        <f t="shared" si="42"/>
        <v>16800</v>
      </c>
      <c r="R94" s="321">
        <f t="shared" si="42"/>
        <v>18880</v>
      </c>
      <c r="S94" s="321">
        <f t="shared" si="42"/>
        <v>20960</v>
      </c>
      <c r="T94" s="321">
        <f t="shared" si="42"/>
        <v>22640</v>
      </c>
      <c r="U94" s="321">
        <f t="shared" si="42"/>
        <v>24320</v>
      </c>
      <c r="V94" s="321">
        <f t="shared" si="42"/>
        <v>26000</v>
      </c>
      <c r="W94" s="321">
        <f t="shared" si="42"/>
        <v>27680</v>
      </c>
      <c r="X94" s="233"/>
      <c r="Y94" s="321">
        <f t="shared" ref="Y94:AF94" si="43">+Y112*0.8</f>
        <v>0</v>
      </c>
      <c r="Z94" s="321">
        <f t="shared" si="43"/>
        <v>0</v>
      </c>
      <c r="AA94" s="321">
        <f t="shared" si="43"/>
        <v>0</v>
      </c>
      <c r="AB94" s="321">
        <f t="shared" si="43"/>
        <v>0</v>
      </c>
      <c r="AC94" s="321">
        <f t="shared" si="43"/>
        <v>0</v>
      </c>
      <c r="AD94" s="321">
        <f t="shared" si="43"/>
        <v>0</v>
      </c>
      <c r="AE94" s="321">
        <f t="shared" si="43"/>
        <v>0</v>
      </c>
      <c r="AF94" s="321">
        <f t="shared" si="43"/>
        <v>0</v>
      </c>
      <c r="AG94" s="233"/>
      <c r="AH94" s="233"/>
      <c r="AI94" s="321">
        <f t="shared" ref="AI94:AP94" si="44">+AI112*0.8</f>
        <v>0</v>
      </c>
      <c r="AJ94" s="321">
        <f t="shared" si="44"/>
        <v>0</v>
      </c>
      <c r="AK94" s="321">
        <f t="shared" si="44"/>
        <v>0</v>
      </c>
      <c r="AL94" s="321">
        <f t="shared" si="44"/>
        <v>0</v>
      </c>
      <c r="AM94" s="321">
        <f t="shared" si="44"/>
        <v>0</v>
      </c>
      <c r="AN94" s="321">
        <f t="shared" si="44"/>
        <v>0</v>
      </c>
      <c r="AO94" s="321">
        <f t="shared" si="44"/>
        <v>0</v>
      </c>
      <c r="AP94" s="321">
        <f t="shared" si="44"/>
        <v>0</v>
      </c>
      <c r="AQ94" s="233"/>
      <c r="AR94" s="233"/>
      <c r="AS94" s="233"/>
      <c r="AT94" s="254" t="s">
        <v>187</v>
      </c>
      <c r="AU94" s="233"/>
      <c r="AV94" s="233"/>
      <c r="AW94" s="274"/>
      <c r="AX94" s="274"/>
      <c r="AY94" s="256" t="s">
        <v>507</v>
      </c>
      <c r="AZ94" s="257" t="s">
        <v>1447</v>
      </c>
      <c r="BA94" s="258" t="s">
        <v>380</v>
      </c>
      <c r="BB94" s="259" t="s">
        <v>558</v>
      </c>
      <c r="BC94" s="259" t="s">
        <v>558</v>
      </c>
      <c r="BD94" s="259" t="s">
        <v>361</v>
      </c>
      <c r="BE94" s="261">
        <f t="shared" si="38"/>
        <v>86</v>
      </c>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233"/>
      <c r="CD94" s="233"/>
      <c r="CE94" s="233"/>
      <c r="CF94" s="233"/>
      <c r="CG94" s="233"/>
      <c r="CH94" s="233"/>
      <c r="CI94" s="233"/>
      <c r="CJ94" s="233"/>
      <c r="CK94" s="233"/>
      <c r="CL94" s="233"/>
      <c r="CM94" s="233"/>
      <c r="CN94" s="233"/>
      <c r="CO94" s="233"/>
      <c r="CP94" s="233"/>
      <c r="CQ94" s="233"/>
      <c r="CR94" s="233"/>
      <c r="CS94" s="233"/>
      <c r="CT94" s="233"/>
      <c r="CU94" s="233"/>
      <c r="CV94" s="233"/>
      <c r="CW94" s="233"/>
      <c r="CX94" s="233"/>
      <c r="CY94" s="233"/>
      <c r="CZ94" s="233"/>
      <c r="DA94" s="233"/>
      <c r="DB94" s="233"/>
      <c r="DC94" s="233"/>
      <c r="DD94" s="233"/>
      <c r="DE94" s="233"/>
      <c r="DF94" s="233"/>
      <c r="DG94" s="233"/>
      <c r="DH94" s="233"/>
      <c r="DI94" s="233"/>
      <c r="DJ94" s="233"/>
      <c r="DK94" s="233"/>
    </row>
    <row r="95" spans="1:115" hidden="1">
      <c r="A95" s="340"/>
      <c r="B95" s="341"/>
      <c r="C95" s="342"/>
      <c r="D95" s="341"/>
      <c r="E95" s="341"/>
      <c r="F95" s="341"/>
      <c r="G95" s="341"/>
      <c r="H95" s="341"/>
      <c r="I95" s="341"/>
      <c r="J95" s="341"/>
      <c r="K95" s="341"/>
      <c r="L95" s="341"/>
      <c r="M95" s="341"/>
      <c r="N95" s="343"/>
      <c r="O95" s="343"/>
      <c r="P95" s="343"/>
      <c r="Q95" s="343"/>
      <c r="R95" s="343"/>
      <c r="S95" s="343"/>
      <c r="T95" s="343"/>
      <c r="U95" s="343"/>
      <c r="V95" s="343"/>
      <c r="W95" s="343"/>
      <c r="X95" s="343"/>
      <c r="Y95" s="343"/>
      <c r="Z95" s="343"/>
      <c r="AA95" s="343"/>
      <c r="AB95" s="343"/>
      <c r="AC95" s="343"/>
      <c r="AD95" s="343"/>
      <c r="AE95" s="343"/>
      <c r="AF95" s="343"/>
      <c r="AG95" s="343"/>
      <c r="AH95" s="343"/>
      <c r="AI95" s="343"/>
      <c r="AJ95" s="343"/>
      <c r="AK95" s="343"/>
      <c r="AL95" s="343"/>
      <c r="AM95" s="343"/>
      <c r="AN95" s="343"/>
      <c r="AO95" s="343"/>
      <c r="AP95" s="343"/>
      <c r="AQ95" s="344" t="s">
        <v>1536</v>
      </c>
      <c r="AR95" s="233"/>
      <c r="AS95" s="233"/>
      <c r="AT95" s="254" t="s">
        <v>188</v>
      </c>
      <c r="AU95" s="233"/>
      <c r="AV95" s="233"/>
      <c r="AW95" s="274"/>
      <c r="AX95" s="274"/>
      <c r="AY95" s="256" t="s">
        <v>508</v>
      </c>
      <c r="AZ95" s="257" t="s">
        <v>361</v>
      </c>
      <c r="BA95" s="258" t="s">
        <v>386</v>
      </c>
      <c r="BB95" s="259" t="s">
        <v>560</v>
      </c>
      <c r="BC95" s="259" t="s">
        <v>560</v>
      </c>
      <c r="BD95" s="259" t="s">
        <v>363</v>
      </c>
      <c r="BE95" s="261">
        <f t="shared" si="38"/>
        <v>87</v>
      </c>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233"/>
      <c r="CD95" s="233"/>
      <c r="CE95" s="233"/>
      <c r="CF95" s="233"/>
      <c r="CG95" s="233"/>
      <c r="CH95" s="233"/>
      <c r="CI95" s="233"/>
      <c r="CJ95" s="233"/>
      <c r="CK95" s="233"/>
      <c r="CL95" s="233"/>
      <c r="CM95" s="233"/>
      <c r="CN95" s="233"/>
      <c r="CO95" s="233"/>
      <c r="CP95" s="233"/>
      <c r="CQ95" s="233"/>
      <c r="CR95" s="233"/>
      <c r="CS95" s="233"/>
      <c r="CT95" s="233"/>
      <c r="CU95" s="233"/>
      <c r="CV95" s="233"/>
      <c r="CW95" s="233"/>
      <c r="CX95" s="233"/>
      <c r="CY95" s="233"/>
      <c r="CZ95" s="233"/>
      <c r="DA95" s="233"/>
      <c r="DB95" s="233"/>
      <c r="DC95" s="233"/>
      <c r="DD95" s="233"/>
      <c r="DE95" s="233"/>
      <c r="DF95" s="233"/>
      <c r="DG95" s="233"/>
      <c r="DH95" s="233"/>
      <c r="DI95" s="233"/>
      <c r="DJ95" s="233"/>
      <c r="DK95" s="233"/>
    </row>
    <row r="96" spans="1:115" ht="15.75" hidden="1">
      <c r="A96" s="312"/>
      <c r="B96" s="313"/>
      <c r="C96" s="314"/>
      <c r="E96" s="315"/>
      <c r="F96" s="315"/>
      <c r="G96" s="315"/>
      <c r="H96" s="315"/>
      <c r="I96" s="315"/>
      <c r="J96" s="315"/>
      <c r="K96" s="315"/>
      <c r="L96" s="315"/>
      <c r="M96" s="228"/>
      <c r="N96" s="316">
        <v>50</v>
      </c>
      <c r="O96" s="233"/>
      <c r="P96" s="1519" t="s">
        <v>1529</v>
      </c>
      <c r="Q96" s="1519"/>
      <c r="R96" s="1519"/>
      <c r="S96" s="1519"/>
      <c r="T96" s="1519"/>
      <c r="U96" s="1519"/>
      <c r="V96" s="1519"/>
      <c r="W96" s="1519"/>
      <c r="X96" s="233"/>
      <c r="Y96" s="1520" t="s">
        <v>1530</v>
      </c>
      <c r="Z96" s="1520"/>
      <c r="AA96" s="1520"/>
      <c r="AB96" s="1520"/>
      <c r="AC96" s="1520"/>
      <c r="AD96" s="1520"/>
      <c r="AE96" s="1520"/>
      <c r="AF96" s="1520"/>
      <c r="AG96" s="233"/>
      <c r="AH96" s="233"/>
      <c r="AI96" s="1521" t="s">
        <v>1532</v>
      </c>
      <c r="AJ96" s="1521"/>
      <c r="AK96" s="1521"/>
      <c r="AL96" s="1521"/>
      <c r="AM96" s="1521"/>
      <c r="AN96" s="1521"/>
      <c r="AO96" s="1521"/>
      <c r="AP96" s="1521"/>
      <c r="AQ96" s="233"/>
      <c r="AR96" s="233"/>
      <c r="AS96" s="233"/>
      <c r="AT96" s="254" t="s">
        <v>190</v>
      </c>
      <c r="AU96" s="233"/>
      <c r="AV96" s="233"/>
      <c r="AW96" s="274"/>
      <c r="AX96" s="274"/>
      <c r="AY96" s="256" t="s">
        <v>513</v>
      </c>
      <c r="AZ96" s="257" t="s">
        <v>363</v>
      </c>
      <c r="BA96" s="258" t="s">
        <v>390</v>
      </c>
      <c r="BB96" s="259" t="s">
        <v>562</v>
      </c>
      <c r="BC96" s="259" t="s">
        <v>562</v>
      </c>
      <c r="BD96" s="259" t="s">
        <v>1449</v>
      </c>
      <c r="BE96" s="261">
        <f t="shared" si="38"/>
        <v>88</v>
      </c>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row>
    <row r="97" spans="1:115" hidden="1">
      <c r="A97" s="318"/>
      <c r="B97" s="318"/>
      <c r="C97" s="318"/>
      <c r="E97" s="319"/>
      <c r="F97" s="319"/>
      <c r="G97" s="319"/>
      <c r="H97" s="319"/>
      <c r="I97" s="319"/>
      <c r="J97" s="319"/>
      <c r="K97" s="319"/>
      <c r="L97" s="319"/>
      <c r="N97" s="320" t="str">
        <f>CONCATENATE($AU$10,$B$11,N96)</f>
        <v>Before 12-31-200850</v>
      </c>
      <c r="O97" s="233"/>
      <c r="P97" s="347">
        <v>17050</v>
      </c>
      <c r="Q97" s="347">
        <v>19450</v>
      </c>
      <c r="R97" s="347">
        <v>21900</v>
      </c>
      <c r="S97" s="347">
        <v>24300</v>
      </c>
      <c r="T97" s="347">
        <v>26250</v>
      </c>
      <c r="U97" s="347">
        <v>28200</v>
      </c>
      <c r="V97" s="347">
        <v>30150</v>
      </c>
      <c r="W97" s="347">
        <v>32100</v>
      </c>
      <c r="X97" s="233"/>
      <c r="Y97" s="322"/>
      <c r="Z97" s="323"/>
      <c r="AA97" s="323"/>
      <c r="AB97" s="323"/>
      <c r="AC97" s="323"/>
      <c r="AD97" s="323"/>
      <c r="AE97" s="323"/>
      <c r="AF97" s="324"/>
      <c r="AG97" s="233"/>
      <c r="AH97" s="233"/>
      <c r="AI97" s="325"/>
      <c r="AJ97" s="325"/>
      <c r="AK97" s="325"/>
      <c r="AL97" s="325"/>
      <c r="AM97" s="325"/>
      <c r="AN97" s="325"/>
      <c r="AO97" s="325"/>
      <c r="AP97" s="325"/>
      <c r="AQ97" s="233"/>
      <c r="AR97" s="233"/>
      <c r="AS97" s="233"/>
      <c r="AT97" s="254" t="s">
        <v>192</v>
      </c>
      <c r="AU97" s="233"/>
      <c r="AV97" s="233"/>
      <c r="AW97" s="274"/>
      <c r="AX97" s="274"/>
      <c r="AY97" s="256" t="s">
        <v>514</v>
      </c>
      <c r="AZ97" s="257" t="s">
        <v>1449</v>
      </c>
      <c r="BA97" s="258" t="s">
        <v>392</v>
      </c>
      <c r="BB97" s="259" t="s">
        <v>563</v>
      </c>
      <c r="BC97" s="259" t="s">
        <v>563</v>
      </c>
      <c r="BD97" s="259" t="s">
        <v>370</v>
      </c>
      <c r="BE97" s="261">
        <f t="shared" si="38"/>
        <v>89</v>
      </c>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233"/>
      <c r="CD97" s="233"/>
      <c r="CE97" s="233"/>
      <c r="CF97" s="233"/>
      <c r="CG97" s="233"/>
      <c r="CH97" s="233"/>
      <c r="CI97" s="233"/>
      <c r="CJ97" s="233"/>
      <c r="CK97" s="233"/>
      <c r="CL97" s="233"/>
      <c r="CM97" s="233"/>
      <c r="CN97" s="233"/>
      <c r="CO97" s="233"/>
      <c r="CP97" s="233"/>
      <c r="CQ97" s="233"/>
      <c r="CR97" s="233"/>
      <c r="CS97" s="233"/>
      <c r="CT97" s="233"/>
      <c r="CU97" s="233"/>
      <c r="CV97" s="233"/>
      <c r="CW97" s="233"/>
      <c r="CX97" s="233"/>
      <c r="CY97" s="233"/>
      <c r="CZ97" s="233"/>
      <c r="DA97" s="233"/>
      <c r="DB97" s="233"/>
      <c r="DC97" s="233"/>
      <c r="DD97" s="233"/>
      <c r="DE97" s="233"/>
      <c r="DF97" s="233"/>
      <c r="DG97" s="233"/>
      <c r="DH97" s="233"/>
      <c r="DI97" s="233"/>
      <c r="DJ97" s="233"/>
      <c r="DK97" s="233"/>
    </row>
    <row r="98" spans="1:115" hidden="1">
      <c r="A98" s="318"/>
      <c r="B98" s="318"/>
      <c r="C98" s="318"/>
      <c r="E98" s="319"/>
      <c r="F98" s="319"/>
      <c r="G98" s="319"/>
      <c r="H98" s="319"/>
      <c r="I98" s="319"/>
      <c r="J98" s="319"/>
      <c r="K98" s="319"/>
      <c r="L98" s="319"/>
      <c r="N98" s="320" t="str">
        <f>CONCATENATE($AU$11,$B$11,N96)</f>
        <v>1/1/2009 - 5/13/201050</v>
      </c>
      <c r="O98" s="233"/>
      <c r="P98" s="347">
        <v>17050</v>
      </c>
      <c r="Q98" s="347">
        <v>19450</v>
      </c>
      <c r="R98" s="347">
        <v>21900</v>
      </c>
      <c r="S98" s="347">
        <v>24300</v>
      </c>
      <c r="T98" s="347">
        <v>26250</v>
      </c>
      <c r="U98" s="347">
        <v>28200</v>
      </c>
      <c r="V98" s="347">
        <v>30150</v>
      </c>
      <c r="W98" s="347">
        <v>32100</v>
      </c>
      <c r="X98" s="233"/>
      <c r="Y98" s="326"/>
      <c r="Z98" s="327"/>
      <c r="AA98" s="327"/>
      <c r="AB98" s="327"/>
      <c r="AC98" s="327"/>
      <c r="AD98" s="327"/>
      <c r="AE98" s="327"/>
      <c r="AF98" s="328"/>
      <c r="AG98" s="233"/>
      <c r="AH98" s="348" t="str">
        <f>IF(AND((IF(ISNA(VLOOKUP($B$13,$AW$10:$AW$544,1,FALSE)),0,VLOOKUP($B$13,$AW$10:$AW$544,1,FALSE)))=0,$AL$152&gt;$S$152,OR($B$16=$AS$11,$B$16=$AS$15)),"Yes","No")</f>
        <v>No</v>
      </c>
      <c r="AI98" s="347">
        <f>IF($AH98="No",0,18050)</f>
        <v>0</v>
      </c>
      <c r="AJ98" s="347">
        <f>IF($AH98="No",0,20650)</f>
        <v>0</v>
      </c>
      <c r="AK98" s="347">
        <f>IF($AH98="No",0,23200)</f>
        <v>0</v>
      </c>
      <c r="AL98" s="347">
        <f>IF($AH98="No",0,25800)</f>
        <v>0</v>
      </c>
      <c r="AM98" s="347">
        <f>IF($AH98="No",0,27850)</f>
        <v>0</v>
      </c>
      <c r="AN98" s="347">
        <f>IF($AH98="No",0,29950)</f>
        <v>0</v>
      </c>
      <c r="AO98" s="347">
        <f>IF($AH98="No",0,32000)</f>
        <v>0</v>
      </c>
      <c r="AP98" s="347">
        <f>IF($AH98="No",0,34050)</f>
        <v>0</v>
      </c>
      <c r="AQ98" s="233"/>
      <c r="AR98" s="233"/>
      <c r="AS98" s="233"/>
      <c r="AT98" s="254" t="s">
        <v>194</v>
      </c>
      <c r="AU98" s="233"/>
      <c r="AV98" s="233"/>
      <c r="AW98" s="274"/>
      <c r="AX98" s="274"/>
      <c r="AY98" s="345" t="s">
        <v>515</v>
      </c>
      <c r="AZ98" s="257" t="s">
        <v>370</v>
      </c>
      <c r="BA98" s="258" t="s">
        <v>399</v>
      </c>
      <c r="BB98" s="259" t="s">
        <v>565</v>
      </c>
      <c r="BC98" s="259" t="s">
        <v>565</v>
      </c>
      <c r="BD98" s="259" t="s">
        <v>372</v>
      </c>
      <c r="BE98" s="261">
        <f t="shared" si="38"/>
        <v>90</v>
      </c>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233"/>
      <c r="CD98" s="233"/>
      <c r="CE98" s="233"/>
      <c r="CF98" s="233"/>
      <c r="CG98" s="233"/>
      <c r="CH98" s="233"/>
      <c r="CI98" s="233"/>
      <c r="CJ98" s="233"/>
      <c r="CK98" s="233"/>
      <c r="CL98" s="233"/>
      <c r="CM98" s="233"/>
      <c r="CN98" s="233"/>
      <c r="CO98" s="233"/>
      <c r="CP98" s="233"/>
      <c r="CQ98" s="233"/>
      <c r="CR98" s="233"/>
      <c r="CS98" s="233"/>
      <c r="CT98" s="233"/>
      <c r="CU98" s="233"/>
      <c r="CV98" s="233"/>
      <c r="CW98" s="233"/>
      <c r="CX98" s="233"/>
      <c r="CY98" s="233"/>
      <c r="CZ98" s="233"/>
      <c r="DA98" s="233"/>
      <c r="DB98" s="233"/>
      <c r="DC98" s="233"/>
      <c r="DD98" s="233"/>
      <c r="DE98" s="233"/>
      <c r="DF98" s="233"/>
      <c r="DG98" s="233"/>
      <c r="DH98" s="233"/>
      <c r="DI98" s="233"/>
      <c r="DJ98" s="233"/>
      <c r="DK98" s="233"/>
    </row>
    <row r="99" spans="1:115" hidden="1">
      <c r="A99" s="318"/>
      <c r="B99" s="318"/>
      <c r="C99" s="318"/>
      <c r="E99" s="329"/>
      <c r="F99" s="329"/>
      <c r="G99" s="329"/>
      <c r="H99" s="329"/>
      <c r="I99" s="329"/>
      <c r="J99" s="329"/>
      <c r="K99" s="329"/>
      <c r="L99" s="329"/>
      <c r="N99" s="330" t="s">
        <v>1533</v>
      </c>
      <c r="O99" s="233"/>
      <c r="P99" s="325"/>
      <c r="Q99" s="325"/>
      <c r="R99" s="325"/>
      <c r="S99" s="325"/>
      <c r="T99" s="325"/>
      <c r="U99" s="325"/>
      <c r="V99" s="325"/>
      <c r="W99" s="325"/>
      <c r="X99" s="233"/>
      <c r="Y99" s="326"/>
      <c r="Z99" s="327"/>
      <c r="AA99" s="327"/>
      <c r="AB99" s="327"/>
      <c r="AC99" s="327"/>
      <c r="AD99" s="327"/>
      <c r="AE99" s="327"/>
      <c r="AF99" s="328"/>
      <c r="AG99" s="233"/>
      <c r="AH99" s="348"/>
      <c r="AI99" s="325"/>
      <c r="AJ99" s="325"/>
      <c r="AK99" s="325"/>
      <c r="AL99" s="325"/>
      <c r="AM99" s="325"/>
      <c r="AN99" s="325"/>
      <c r="AO99" s="325"/>
      <c r="AP99" s="325"/>
      <c r="AQ99" s="233"/>
      <c r="AR99" s="233"/>
      <c r="AS99" s="233"/>
      <c r="AT99" s="254" t="s">
        <v>196</v>
      </c>
      <c r="AU99" s="233"/>
      <c r="AV99" s="233"/>
      <c r="AW99" s="274"/>
      <c r="AX99" s="274"/>
      <c r="AY99" s="256" t="s">
        <v>519</v>
      </c>
      <c r="AZ99" s="257" t="s">
        <v>372</v>
      </c>
      <c r="BA99" s="258" t="s">
        <v>401</v>
      </c>
      <c r="BB99" s="259" t="s">
        <v>566</v>
      </c>
      <c r="BC99" s="259" t="s">
        <v>566</v>
      </c>
      <c r="BD99" s="259" t="s">
        <v>376</v>
      </c>
      <c r="BE99" s="261" t="e">
        <f t="shared" si="38"/>
        <v>#N/A</v>
      </c>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233"/>
      <c r="CD99" s="233"/>
      <c r="CE99" s="233"/>
      <c r="CF99" s="233"/>
      <c r="CG99" s="233"/>
      <c r="CH99" s="233"/>
      <c r="CI99" s="233"/>
      <c r="CJ99" s="233"/>
      <c r="CK99" s="233"/>
      <c r="CL99" s="233"/>
      <c r="CM99" s="233"/>
      <c r="CN99" s="233"/>
      <c r="CO99" s="233"/>
      <c r="CP99" s="233"/>
      <c r="CQ99" s="233"/>
      <c r="CR99" s="233"/>
      <c r="CS99" s="233"/>
      <c r="CT99" s="233"/>
      <c r="CU99" s="233"/>
      <c r="CV99" s="233"/>
      <c r="CW99" s="233"/>
      <c r="CX99" s="233"/>
      <c r="CY99" s="233"/>
      <c r="CZ99" s="233"/>
      <c r="DA99" s="233"/>
      <c r="DB99" s="233"/>
      <c r="DC99" s="233"/>
      <c r="DD99" s="233"/>
      <c r="DE99" s="233"/>
      <c r="DF99" s="233"/>
      <c r="DG99" s="233"/>
      <c r="DH99" s="233"/>
      <c r="DI99" s="233"/>
      <c r="DJ99" s="233"/>
      <c r="DK99" s="233"/>
    </row>
    <row r="100" spans="1:115" hidden="1">
      <c r="A100" s="318"/>
      <c r="B100" s="318"/>
      <c r="C100" s="318"/>
      <c r="E100" s="319"/>
      <c r="F100" s="319"/>
      <c r="G100" s="319"/>
      <c r="H100" s="319"/>
      <c r="I100" s="319"/>
      <c r="J100" s="319"/>
      <c r="K100" s="319"/>
      <c r="L100" s="319"/>
      <c r="N100" s="320" t="str">
        <f>CONCATENATE($AU$13,$B$11,N96)</f>
        <v>6/29/2010 - 5/30/201150</v>
      </c>
      <c r="O100" s="233"/>
      <c r="P100" s="347">
        <v>17050</v>
      </c>
      <c r="Q100" s="347">
        <v>19450</v>
      </c>
      <c r="R100" s="347">
        <v>21900</v>
      </c>
      <c r="S100" s="347">
        <v>24300</v>
      </c>
      <c r="T100" s="347">
        <v>26250</v>
      </c>
      <c r="U100" s="347">
        <v>28200</v>
      </c>
      <c r="V100" s="347">
        <v>30150</v>
      </c>
      <c r="W100" s="347">
        <v>32100</v>
      </c>
      <c r="X100" s="233"/>
      <c r="Y100" s="326"/>
      <c r="Z100" s="327"/>
      <c r="AA100" s="327"/>
      <c r="AB100" s="327"/>
      <c r="AC100" s="327"/>
      <c r="AD100" s="327"/>
      <c r="AE100" s="327"/>
      <c r="AF100" s="328"/>
      <c r="AG100" s="233"/>
      <c r="AH100" s="348" t="str">
        <f>IF(AND((IF(ISNA(VLOOKUP($B$13,$AX$10:$AX$544,1,FALSE)),0,VLOOKUP($B$13,$AX$10:$AX$544,1,FALSE)))=0,AL154&gt;S154,OR($B$16=$AS$11,$B$16=$AS$15)),"Yes","No")</f>
        <v>No</v>
      </c>
      <c r="AI100" s="347">
        <f>IF($AH100="No",0,18050)</f>
        <v>0</v>
      </c>
      <c r="AJ100" s="347">
        <f>IF($AH100="No",0,20650)</f>
        <v>0</v>
      </c>
      <c r="AK100" s="347">
        <f>IF($AH100="No",0,23200)</f>
        <v>0</v>
      </c>
      <c r="AL100" s="347">
        <f>IF($AH100="No",0,25800)</f>
        <v>0</v>
      </c>
      <c r="AM100" s="347">
        <f>IF($AH100="No",0,27850)</f>
        <v>0</v>
      </c>
      <c r="AN100" s="347">
        <f>IF($AH100="No",0,29950)</f>
        <v>0</v>
      </c>
      <c r="AO100" s="347">
        <f>IF($AH100="No",0,32000)</f>
        <v>0</v>
      </c>
      <c r="AP100" s="347">
        <f>IF($AH100="No",0,34050)</f>
        <v>0</v>
      </c>
      <c r="AQ100" s="233"/>
      <c r="AR100" s="233"/>
      <c r="AS100" s="233"/>
      <c r="AT100" s="254" t="s">
        <v>198</v>
      </c>
      <c r="AU100" s="233"/>
      <c r="AV100" s="233"/>
      <c r="AW100" s="274"/>
      <c r="AX100" s="274"/>
      <c r="AY100" s="256" t="s">
        <v>521</v>
      </c>
      <c r="AZ100" s="257" t="s">
        <v>378</v>
      </c>
      <c r="BA100" s="258"/>
      <c r="BB100" s="259" t="s">
        <v>567</v>
      </c>
      <c r="BC100" s="259" t="s">
        <v>567</v>
      </c>
      <c r="BD100" s="259" t="s">
        <v>378</v>
      </c>
      <c r="BE100" s="261">
        <f t="shared" si="38"/>
        <v>91</v>
      </c>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33"/>
      <c r="CI100" s="233"/>
      <c r="CJ100" s="233"/>
      <c r="CK100" s="233"/>
      <c r="CL100" s="233"/>
      <c r="CM100" s="233"/>
      <c r="CN100" s="233"/>
      <c r="CO100" s="233"/>
      <c r="CP100" s="233"/>
      <c r="CQ100" s="233"/>
      <c r="CR100" s="233"/>
      <c r="CS100" s="233"/>
      <c r="CT100" s="233"/>
      <c r="CU100" s="233"/>
      <c r="CV100" s="233"/>
      <c r="CW100" s="233"/>
      <c r="CX100" s="233"/>
      <c r="CY100" s="233"/>
      <c r="CZ100" s="233"/>
      <c r="DA100" s="233"/>
      <c r="DB100" s="233"/>
      <c r="DC100" s="233"/>
      <c r="DD100" s="233"/>
      <c r="DE100" s="233"/>
      <c r="DF100" s="233"/>
      <c r="DG100" s="233"/>
      <c r="DH100" s="233"/>
      <c r="DI100" s="233"/>
      <c r="DJ100" s="233"/>
      <c r="DK100" s="233"/>
    </row>
    <row r="101" spans="1:115" hidden="1">
      <c r="A101" s="318"/>
      <c r="B101" s="318"/>
      <c r="C101" s="318"/>
      <c r="E101" s="329"/>
      <c r="F101" s="329"/>
      <c r="G101" s="329"/>
      <c r="H101" s="329"/>
      <c r="I101" s="329"/>
      <c r="J101" s="329"/>
      <c r="K101" s="329"/>
      <c r="L101" s="329"/>
      <c r="N101" s="330" t="s">
        <v>1533</v>
      </c>
      <c r="O101" s="233"/>
      <c r="P101" s="325"/>
      <c r="Q101" s="325"/>
      <c r="R101" s="325"/>
      <c r="S101" s="325"/>
      <c r="T101" s="325"/>
      <c r="U101" s="325"/>
      <c r="V101" s="325"/>
      <c r="W101" s="325"/>
      <c r="X101" s="233"/>
      <c r="Y101" s="326"/>
      <c r="Z101" s="327"/>
      <c r="AA101" s="327"/>
      <c r="AB101" s="327"/>
      <c r="AC101" s="327"/>
      <c r="AD101" s="327"/>
      <c r="AE101" s="327"/>
      <c r="AF101" s="328"/>
      <c r="AG101" s="233"/>
      <c r="AH101" s="348"/>
      <c r="AI101" s="325"/>
      <c r="AJ101" s="325"/>
      <c r="AK101" s="325"/>
      <c r="AL101" s="325"/>
      <c r="AM101" s="325"/>
      <c r="AN101" s="325"/>
      <c r="AO101" s="325"/>
      <c r="AP101" s="325"/>
      <c r="AQ101" s="233"/>
      <c r="AR101" s="233"/>
      <c r="AS101" s="233"/>
      <c r="AT101" s="254" t="s">
        <v>200</v>
      </c>
      <c r="AU101" s="233"/>
      <c r="AV101" s="233"/>
      <c r="AW101" s="274"/>
      <c r="AX101" s="274"/>
      <c r="AY101" s="256" t="s">
        <v>525</v>
      </c>
      <c r="AZ101" s="257" t="s">
        <v>380</v>
      </c>
      <c r="BA101" s="258" t="s">
        <v>409</v>
      </c>
      <c r="BB101" s="259" t="s">
        <v>568</v>
      </c>
      <c r="BC101" s="259" t="s">
        <v>568</v>
      </c>
      <c r="BD101" s="259" t="s">
        <v>380</v>
      </c>
      <c r="BE101" s="261">
        <f t="shared" si="38"/>
        <v>92</v>
      </c>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33"/>
      <c r="CI101" s="233"/>
      <c r="CJ101" s="233"/>
      <c r="CK101" s="233"/>
      <c r="CL101" s="233"/>
      <c r="CM101" s="233"/>
      <c r="CN101" s="233"/>
      <c r="CO101" s="233"/>
      <c r="CP101" s="233"/>
      <c r="CQ101" s="233"/>
      <c r="CR101" s="233"/>
      <c r="CS101" s="233"/>
      <c r="CT101" s="233"/>
      <c r="CU101" s="233"/>
      <c r="CV101" s="233"/>
      <c r="CW101" s="233"/>
      <c r="CX101" s="233"/>
      <c r="CY101" s="233"/>
      <c r="CZ101" s="233"/>
      <c r="DA101" s="233"/>
      <c r="DB101" s="233"/>
      <c r="DC101" s="233"/>
      <c r="DD101" s="233"/>
      <c r="DE101" s="233"/>
      <c r="DF101" s="233"/>
      <c r="DG101" s="233"/>
      <c r="DH101" s="233"/>
      <c r="DI101" s="233"/>
      <c r="DJ101" s="233"/>
      <c r="DK101" s="233"/>
    </row>
    <row r="102" spans="1:115" ht="15" hidden="1" customHeight="1">
      <c r="A102" s="318"/>
      <c r="B102" s="318"/>
      <c r="C102" s="318"/>
      <c r="E102" s="319"/>
      <c r="F102" s="319"/>
      <c r="G102" s="319"/>
      <c r="H102" s="319"/>
      <c r="I102" s="319"/>
      <c r="J102" s="319"/>
      <c r="K102" s="319"/>
      <c r="L102" s="319"/>
      <c r="N102" s="320" t="str">
        <f>CONCATENATE(AU15,$B$11)</f>
        <v>7/16/2011 - 11/31/2011</v>
      </c>
      <c r="O102" s="233"/>
      <c r="P102" s="347">
        <v>17800</v>
      </c>
      <c r="Q102" s="347">
        <v>20350</v>
      </c>
      <c r="R102" s="347">
        <v>22900</v>
      </c>
      <c r="S102" s="347">
        <v>25400</v>
      </c>
      <c r="T102" s="347">
        <v>27450</v>
      </c>
      <c r="U102" s="347">
        <v>29500</v>
      </c>
      <c r="V102" s="347">
        <v>31500</v>
      </c>
      <c r="W102" s="347">
        <v>33550</v>
      </c>
      <c r="X102" s="233"/>
      <c r="Y102" s="347">
        <v>0</v>
      </c>
      <c r="Z102" s="347">
        <v>0</v>
      </c>
      <c r="AA102" s="347">
        <v>0</v>
      </c>
      <c r="AB102" s="347">
        <v>0</v>
      </c>
      <c r="AC102" s="347">
        <v>0</v>
      </c>
      <c r="AD102" s="347">
        <v>0</v>
      </c>
      <c r="AE102" s="347">
        <v>0</v>
      </c>
      <c r="AF102" s="347">
        <v>0</v>
      </c>
      <c r="AG102" s="233"/>
      <c r="AH102" s="348" t="str">
        <f>IF(AND((IF(ISNA(VLOOKUP($B$13,$AY$10:$AY$544,1,FALSE)),0,VLOOKUP($B$13,$AY$10:$AY$544,1,FALSE)))=0,AL156&gt;S156,OR($B$16=$AS$11,$B$16=$AS$15)),"Yes","No")</f>
        <v>No</v>
      </c>
      <c r="AI102" s="347">
        <f>IF($AH102="No",0,18050)</f>
        <v>0</v>
      </c>
      <c r="AJ102" s="347">
        <f>IF($AH102="No",0,20650)</f>
        <v>0</v>
      </c>
      <c r="AK102" s="347">
        <f>IF($AH102="No",0,23200)</f>
        <v>0</v>
      </c>
      <c r="AL102" s="347">
        <f>IF($AH102="No",0,25800)</f>
        <v>0</v>
      </c>
      <c r="AM102" s="347">
        <f>IF($AH102="No",0,27850)</f>
        <v>0</v>
      </c>
      <c r="AN102" s="347">
        <f>IF($AH102="No",0,29950)</f>
        <v>0</v>
      </c>
      <c r="AO102" s="347">
        <f>IF($AH102="No",0,32000)</f>
        <v>0</v>
      </c>
      <c r="AP102" s="347">
        <f>IF($AH102="No",0,34050)</f>
        <v>0</v>
      </c>
      <c r="AQ102" s="233"/>
      <c r="AR102" s="233"/>
      <c r="AS102" s="233"/>
      <c r="AT102" s="254" t="s">
        <v>201</v>
      </c>
      <c r="AU102" s="233"/>
      <c r="AV102" s="233"/>
      <c r="AW102" s="274"/>
      <c r="AX102" s="274"/>
      <c r="AY102" s="256" t="s">
        <v>167</v>
      </c>
      <c r="AZ102" s="257" t="s">
        <v>386</v>
      </c>
      <c r="BA102" s="258" t="s">
        <v>414</v>
      </c>
      <c r="BB102" s="259" t="s">
        <v>573</v>
      </c>
      <c r="BC102" s="259" t="s">
        <v>573</v>
      </c>
      <c r="BD102" s="259" t="s">
        <v>386</v>
      </c>
      <c r="BE102" s="261">
        <f t="shared" si="38"/>
        <v>93</v>
      </c>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row>
    <row r="103" spans="1:115" ht="15" hidden="1" customHeight="1">
      <c r="A103" s="318"/>
      <c r="B103" s="318"/>
      <c r="C103" s="318"/>
      <c r="E103" s="329"/>
      <c r="F103" s="329"/>
      <c r="G103" s="329"/>
      <c r="H103" s="329"/>
      <c r="I103" s="329"/>
      <c r="J103" s="329"/>
      <c r="K103" s="329"/>
      <c r="L103" s="329"/>
      <c r="N103" s="330" t="s">
        <v>1533</v>
      </c>
      <c r="O103" s="233"/>
      <c r="P103" s="325"/>
      <c r="Q103" s="325"/>
      <c r="R103" s="325"/>
      <c r="S103" s="325"/>
      <c r="T103" s="325"/>
      <c r="U103" s="325"/>
      <c r="V103" s="325"/>
      <c r="W103" s="325"/>
      <c r="X103" s="233"/>
      <c r="Y103" s="325"/>
      <c r="Z103" s="325"/>
      <c r="AA103" s="325"/>
      <c r="AB103" s="325"/>
      <c r="AC103" s="325"/>
      <c r="AD103" s="325"/>
      <c r="AE103" s="325"/>
      <c r="AF103" s="325"/>
      <c r="AG103" s="233"/>
      <c r="AH103" s="348"/>
      <c r="AI103" s="325"/>
      <c r="AJ103" s="325"/>
      <c r="AK103" s="325"/>
      <c r="AL103" s="325"/>
      <c r="AM103" s="325"/>
      <c r="AN103" s="325"/>
      <c r="AO103" s="325"/>
      <c r="AP103" s="325"/>
      <c r="AQ103" s="233"/>
      <c r="AR103" s="233"/>
      <c r="AS103" s="233"/>
      <c r="AT103" s="254" t="s">
        <v>203</v>
      </c>
      <c r="AU103" s="233"/>
      <c r="AV103" s="233"/>
      <c r="AW103" s="274"/>
      <c r="AX103" s="274"/>
      <c r="AY103" s="256" t="s">
        <v>535</v>
      </c>
      <c r="AZ103" s="257" t="s">
        <v>390</v>
      </c>
      <c r="BA103" s="258" t="s">
        <v>416</v>
      </c>
      <c r="BB103" s="259" t="s">
        <v>192</v>
      </c>
      <c r="BC103" s="259" t="s">
        <v>192</v>
      </c>
      <c r="BD103" s="259" t="s">
        <v>390</v>
      </c>
      <c r="BE103" s="261">
        <f t="shared" si="38"/>
        <v>94</v>
      </c>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row>
    <row r="104" spans="1:115" hidden="1">
      <c r="A104" s="318"/>
      <c r="B104" s="318"/>
      <c r="C104" s="318"/>
      <c r="E104" s="319"/>
      <c r="F104" s="319"/>
      <c r="G104" s="319"/>
      <c r="H104" s="319"/>
      <c r="I104" s="319"/>
      <c r="J104" s="319"/>
      <c r="K104" s="319"/>
      <c r="L104" s="319"/>
      <c r="N104" s="320" t="str">
        <f>CONCATENATE(AU17,$B$11)</f>
        <v>1/16/2012 - 12/3/2012</v>
      </c>
      <c r="O104" s="233"/>
      <c r="P104" s="347">
        <v>18050</v>
      </c>
      <c r="Q104" s="347">
        <v>20600</v>
      </c>
      <c r="R104" s="347">
        <v>23200</v>
      </c>
      <c r="S104" s="347">
        <v>25750</v>
      </c>
      <c r="T104" s="347">
        <v>27850</v>
      </c>
      <c r="U104" s="347">
        <v>29900</v>
      </c>
      <c r="V104" s="347">
        <v>31950</v>
      </c>
      <c r="W104" s="347">
        <v>34000</v>
      </c>
      <c r="X104" s="233"/>
      <c r="Y104" s="347">
        <v>0</v>
      </c>
      <c r="Z104" s="347">
        <v>0</v>
      </c>
      <c r="AA104" s="347">
        <v>0</v>
      </c>
      <c r="AB104" s="347">
        <v>0</v>
      </c>
      <c r="AC104" s="347">
        <v>0</v>
      </c>
      <c r="AD104" s="347">
        <v>0</v>
      </c>
      <c r="AE104" s="347">
        <v>0</v>
      </c>
      <c r="AF104" s="347">
        <v>0</v>
      </c>
      <c r="AG104" s="233"/>
      <c r="AH104" s="348" t="str">
        <f>IF(AND((IF(ISNA(VLOOKUP($B$13,$AZ$10:$AZ$544,1,FALSE)),0,VLOOKUP($B$13,$AZ$10:$AZ$544,1,FALSE)))=0,AL158&gt;S158,OR($B$16=$AS$11,$B$16=$AS$15)),"Yes","No")</f>
        <v>No</v>
      </c>
      <c r="AI104" s="347">
        <f>IF($AH104="No",0,18350)</f>
        <v>0</v>
      </c>
      <c r="AJ104" s="347">
        <f>IF($AH104="No",0,20950)</f>
        <v>0</v>
      </c>
      <c r="AK104" s="347">
        <f>IF($AH104="No",0,23600)</f>
        <v>0</v>
      </c>
      <c r="AL104" s="347">
        <f>IF($AH104="No",0,26200)</f>
        <v>0</v>
      </c>
      <c r="AM104" s="347">
        <f>IF($AH104="No",0,28300)</f>
        <v>0</v>
      </c>
      <c r="AN104" s="347">
        <f>IF($AH104="No",0,30400)</f>
        <v>0</v>
      </c>
      <c r="AO104" s="347">
        <f>IF($AH104="No",0,32500)</f>
        <v>0</v>
      </c>
      <c r="AP104" s="347">
        <f>IF($AH104="No",0,34600)</f>
        <v>0</v>
      </c>
      <c r="AQ104" s="233"/>
      <c r="AR104" s="233"/>
      <c r="AS104" s="233"/>
      <c r="AT104" s="254" t="s">
        <v>205</v>
      </c>
      <c r="AU104" s="233"/>
      <c r="AV104" s="233"/>
      <c r="AW104" s="274"/>
      <c r="AX104" s="274"/>
      <c r="AY104" s="256" t="s">
        <v>537</v>
      </c>
      <c r="AZ104" s="257" t="s">
        <v>392</v>
      </c>
      <c r="BA104" s="258" t="s">
        <v>418</v>
      </c>
      <c r="BB104" s="259" t="s">
        <v>578</v>
      </c>
      <c r="BC104" s="259" t="s">
        <v>578</v>
      </c>
      <c r="BD104" s="259" t="s">
        <v>392</v>
      </c>
      <c r="BE104" s="261">
        <f t="shared" si="38"/>
        <v>95</v>
      </c>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row>
    <row r="105" spans="1:115" hidden="1">
      <c r="A105" s="318"/>
      <c r="B105" s="318"/>
      <c r="C105" s="318"/>
      <c r="E105" s="329"/>
      <c r="F105" s="329"/>
      <c r="G105" s="329"/>
      <c r="H105" s="329"/>
      <c r="I105" s="329"/>
      <c r="J105" s="329"/>
      <c r="K105" s="329"/>
      <c r="L105" s="329"/>
      <c r="N105" s="330" t="s">
        <v>1533</v>
      </c>
      <c r="O105" s="233"/>
      <c r="P105" s="325"/>
      <c r="Q105" s="325"/>
      <c r="R105" s="325"/>
      <c r="S105" s="325"/>
      <c r="T105" s="325"/>
      <c r="U105" s="325"/>
      <c r="V105" s="325"/>
      <c r="W105" s="325"/>
      <c r="X105" s="233"/>
      <c r="Y105" s="325"/>
      <c r="Z105" s="325"/>
      <c r="AA105" s="325"/>
      <c r="AB105" s="325"/>
      <c r="AC105" s="325"/>
      <c r="AD105" s="325"/>
      <c r="AE105" s="325"/>
      <c r="AF105" s="325"/>
      <c r="AG105" s="233"/>
      <c r="AH105" s="348"/>
      <c r="AI105" s="325"/>
      <c r="AJ105" s="325"/>
      <c r="AK105" s="325"/>
      <c r="AL105" s="325"/>
      <c r="AM105" s="325"/>
      <c r="AN105" s="325"/>
      <c r="AO105" s="325"/>
      <c r="AP105" s="325"/>
      <c r="AQ105" s="233"/>
      <c r="AR105" s="233"/>
      <c r="AS105" s="233"/>
      <c r="AT105" s="254" t="s">
        <v>207</v>
      </c>
      <c r="AU105" s="233"/>
      <c r="AV105" s="233"/>
      <c r="AW105" s="274"/>
      <c r="AX105" s="274"/>
      <c r="AY105" s="256"/>
      <c r="AZ105" s="257"/>
      <c r="BA105" s="258"/>
      <c r="BB105" s="259" t="s">
        <v>579</v>
      </c>
      <c r="BC105" s="259" t="s">
        <v>579</v>
      </c>
      <c r="BD105" s="259" t="s">
        <v>399</v>
      </c>
      <c r="BE105" s="261"/>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233"/>
      <c r="CC105" s="233"/>
      <c r="CD105" s="233"/>
      <c r="CE105" s="233"/>
      <c r="CF105" s="233"/>
      <c r="CG105" s="233"/>
      <c r="CH105" s="233"/>
      <c r="CI105" s="233"/>
      <c r="CJ105" s="233"/>
      <c r="CK105" s="233"/>
      <c r="CL105" s="233"/>
      <c r="CM105" s="233"/>
      <c r="CN105" s="233"/>
      <c r="CO105" s="233"/>
      <c r="CP105" s="233"/>
      <c r="CQ105" s="233"/>
      <c r="CR105" s="233"/>
      <c r="CS105" s="233"/>
      <c r="CT105" s="233"/>
      <c r="CU105" s="233"/>
      <c r="CV105" s="233"/>
      <c r="CW105" s="233"/>
      <c r="CX105" s="233"/>
      <c r="CY105" s="233"/>
      <c r="CZ105" s="233"/>
      <c r="DA105" s="233"/>
      <c r="DB105" s="233"/>
      <c r="DC105" s="233"/>
      <c r="DD105" s="233"/>
      <c r="DE105" s="233"/>
      <c r="DF105" s="233"/>
      <c r="DG105" s="233"/>
      <c r="DH105" s="233"/>
      <c r="DI105" s="233"/>
      <c r="DJ105" s="233"/>
      <c r="DK105" s="233"/>
    </row>
    <row r="106" spans="1:115" ht="15" hidden="1" customHeight="1">
      <c r="A106" s="318"/>
      <c r="B106" s="318"/>
      <c r="C106" s="318"/>
      <c r="E106" s="319"/>
      <c r="F106" s="319"/>
      <c r="G106" s="319"/>
      <c r="H106" s="319"/>
      <c r="I106" s="319"/>
      <c r="J106" s="319"/>
      <c r="K106" s="319"/>
      <c r="L106" s="319"/>
      <c r="N106" s="320" t="str">
        <f>CONCATENATE(AU19,$B$11)</f>
        <v>1/18/2013 - 12/17/2013</v>
      </c>
      <c r="O106" s="233"/>
      <c r="P106" s="347">
        <v>18300</v>
      </c>
      <c r="Q106" s="347">
        <v>20900</v>
      </c>
      <c r="R106" s="347">
        <v>23500</v>
      </c>
      <c r="S106" s="347">
        <v>26100</v>
      </c>
      <c r="T106" s="347">
        <v>28200</v>
      </c>
      <c r="U106" s="347">
        <v>30300</v>
      </c>
      <c r="V106" s="347">
        <v>32400</v>
      </c>
      <c r="W106" s="347">
        <v>34500</v>
      </c>
      <c r="X106" s="233"/>
      <c r="Y106" s="347">
        <v>0</v>
      </c>
      <c r="Z106" s="347">
        <v>0</v>
      </c>
      <c r="AA106" s="347">
        <v>0</v>
      </c>
      <c r="AB106" s="347">
        <v>0</v>
      </c>
      <c r="AC106" s="347">
        <v>0</v>
      </c>
      <c r="AD106" s="347">
        <v>0</v>
      </c>
      <c r="AE106" s="347">
        <v>0</v>
      </c>
      <c r="AF106" s="347">
        <v>0</v>
      </c>
      <c r="AG106" s="233"/>
      <c r="AH106" s="348" t="str">
        <f>IF(AND((IF(ISNA(VLOOKUP($B$13,$AZ$10:$AZ$544,1,FALSE)),0,VLOOKUP($B$13,$AZ$10:$AZ$544,1,FALSE)))=0,AL160&gt;S160,OR($B$16=$AS$11,$B$16=$AS$15)),"Yes","No")</f>
        <v>No</v>
      </c>
      <c r="AI106" s="347">
        <f>IF($AH106="No",0,18350)</f>
        <v>0</v>
      </c>
      <c r="AJ106" s="347">
        <f>IF($AH106="No",0,20950)</f>
        <v>0</v>
      </c>
      <c r="AK106" s="347">
        <f>IF($AH106="No",0,23600)</f>
        <v>0</v>
      </c>
      <c r="AL106" s="347">
        <f>IF($AH106="No",0,26200)</f>
        <v>0</v>
      </c>
      <c r="AM106" s="347">
        <f>IF($AH106="No",0,28300)</f>
        <v>0</v>
      </c>
      <c r="AN106" s="347">
        <f>IF($AH106="No",0,30400)</f>
        <v>0</v>
      </c>
      <c r="AO106" s="347">
        <f>IF($AH106="No",0,32500)</f>
        <v>0</v>
      </c>
      <c r="AP106" s="347">
        <f>IF($AH106="No",0,34600)</f>
        <v>0</v>
      </c>
      <c r="AQ106" s="233"/>
      <c r="AR106" s="233"/>
      <c r="AS106" s="233"/>
      <c r="AT106" s="254" t="s">
        <v>208</v>
      </c>
      <c r="AU106" s="233"/>
      <c r="AV106" s="233"/>
      <c r="AW106" s="274"/>
      <c r="AX106" s="274"/>
      <c r="AY106" s="256"/>
      <c r="AZ106" s="257"/>
      <c r="BA106" s="258"/>
      <c r="BB106" s="259" t="s">
        <v>581</v>
      </c>
      <c r="BC106" s="259" t="s">
        <v>581</v>
      </c>
      <c r="BD106" s="259" t="s">
        <v>401</v>
      </c>
      <c r="BE106" s="261"/>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233"/>
      <c r="CD106" s="233"/>
      <c r="CE106" s="233"/>
      <c r="CF106" s="233"/>
      <c r="CG106" s="233"/>
      <c r="CH106" s="233"/>
      <c r="CI106" s="233"/>
      <c r="CJ106" s="233"/>
      <c r="CK106" s="233"/>
      <c r="CL106" s="233"/>
      <c r="CM106" s="233"/>
      <c r="CN106" s="233"/>
      <c r="CO106" s="233"/>
      <c r="CP106" s="233"/>
      <c r="CQ106" s="233"/>
      <c r="CR106" s="233"/>
      <c r="CS106" s="233"/>
      <c r="CT106" s="233"/>
      <c r="CU106" s="233"/>
      <c r="CV106" s="233"/>
      <c r="CW106" s="233"/>
      <c r="CX106" s="233"/>
      <c r="CY106" s="233"/>
      <c r="CZ106" s="233"/>
      <c r="DA106" s="233"/>
      <c r="DB106" s="233"/>
      <c r="DC106" s="233"/>
      <c r="DD106" s="233"/>
      <c r="DE106" s="233"/>
      <c r="DF106" s="233"/>
      <c r="DG106" s="233"/>
      <c r="DH106" s="233"/>
      <c r="DI106" s="233"/>
      <c r="DJ106" s="233"/>
      <c r="DK106" s="233"/>
    </row>
    <row r="107" spans="1:115" ht="15" hidden="1" customHeight="1">
      <c r="A107" s="332"/>
      <c r="B107" s="332"/>
      <c r="C107" s="332"/>
      <c r="E107" s="329"/>
      <c r="F107" s="329"/>
      <c r="G107" s="329"/>
      <c r="H107" s="329"/>
      <c r="I107" s="329"/>
      <c r="J107" s="329"/>
      <c r="K107" s="329"/>
      <c r="L107" s="329"/>
      <c r="N107" s="330" t="s">
        <v>1533</v>
      </c>
      <c r="O107" s="233"/>
      <c r="P107" s="325"/>
      <c r="Q107" s="325"/>
      <c r="R107" s="325"/>
      <c r="S107" s="325"/>
      <c r="T107" s="325"/>
      <c r="U107" s="325"/>
      <c r="V107" s="325"/>
      <c r="W107" s="325"/>
      <c r="X107" s="233"/>
      <c r="Y107" s="325"/>
      <c r="Z107" s="325"/>
      <c r="AA107" s="325"/>
      <c r="AB107" s="325"/>
      <c r="AC107" s="325"/>
      <c r="AD107" s="325"/>
      <c r="AE107" s="325"/>
      <c r="AF107" s="325"/>
      <c r="AG107" s="233"/>
      <c r="AH107" s="348"/>
      <c r="AI107" s="325"/>
      <c r="AJ107" s="325"/>
      <c r="AK107" s="325"/>
      <c r="AL107" s="325"/>
      <c r="AM107" s="325"/>
      <c r="AN107" s="325"/>
      <c r="AO107" s="325"/>
      <c r="AP107" s="325"/>
      <c r="AQ107" s="233"/>
      <c r="AR107" s="233"/>
      <c r="AS107" s="233"/>
      <c r="AT107" s="254" t="s">
        <v>209</v>
      </c>
      <c r="AU107" s="233"/>
      <c r="AV107" s="233"/>
      <c r="AW107" s="274"/>
      <c r="AX107" s="274"/>
      <c r="AY107" s="256" t="s">
        <v>538</v>
      </c>
      <c r="AZ107" s="257" t="s">
        <v>399</v>
      </c>
      <c r="BA107" s="258" t="s">
        <v>420</v>
      </c>
      <c r="BB107" s="259" t="s">
        <v>586</v>
      </c>
      <c r="BC107" s="259" t="s">
        <v>586</v>
      </c>
      <c r="BD107" s="259" t="s">
        <v>407</v>
      </c>
      <c r="BE107" s="261">
        <f t="shared" ref="BE107:BE120" si="45">+MATCH(BD$10:BD$547,AZ$10:AZ$539,0)</f>
        <v>100</v>
      </c>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33"/>
      <c r="CI107" s="233"/>
      <c r="CJ107" s="233"/>
      <c r="CK107" s="233"/>
      <c r="CL107" s="233"/>
      <c r="CM107" s="233"/>
      <c r="CN107" s="233"/>
      <c r="CO107" s="233"/>
      <c r="CP107" s="233"/>
      <c r="CQ107" s="233"/>
      <c r="CR107" s="233"/>
      <c r="CS107" s="233"/>
      <c r="CT107" s="233"/>
      <c r="CU107" s="233"/>
      <c r="CV107" s="233"/>
      <c r="CW107" s="233"/>
      <c r="CX107" s="233"/>
      <c r="CY107" s="233"/>
      <c r="CZ107" s="233"/>
      <c r="DA107" s="233"/>
      <c r="DB107" s="233"/>
      <c r="DC107" s="233"/>
      <c r="DD107" s="233"/>
      <c r="DE107" s="233"/>
      <c r="DF107" s="233"/>
      <c r="DG107" s="233"/>
      <c r="DH107" s="233"/>
      <c r="DI107" s="233"/>
      <c r="DJ107" s="233"/>
      <c r="DK107" s="233"/>
    </row>
    <row r="108" spans="1:115" ht="15" hidden="1" customHeight="1">
      <c r="A108" s="332"/>
      <c r="B108" s="332"/>
      <c r="C108" s="332"/>
      <c r="E108" s="319"/>
      <c r="F108" s="319"/>
      <c r="G108" s="319"/>
      <c r="H108" s="319"/>
      <c r="I108" s="319"/>
      <c r="J108" s="319"/>
      <c r="K108" s="319"/>
      <c r="L108" s="319"/>
      <c r="N108" s="333" t="str">
        <f>CONCATENATE(AU23,$B$11)</f>
        <v>2/1/2014 - 3/5/2015</v>
      </c>
      <c r="O108" s="233"/>
      <c r="P108" s="347">
        <v>18600</v>
      </c>
      <c r="Q108" s="347">
        <v>21250</v>
      </c>
      <c r="R108" s="347">
        <v>23900</v>
      </c>
      <c r="S108" s="347">
        <v>26550</v>
      </c>
      <c r="T108" s="347">
        <v>28700</v>
      </c>
      <c r="U108" s="347">
        <v>30800</v>
      </c>
      <c r="V108" s="347">
        <v>32950</v>
      </c>
      <c r="W108" s="347">
        <v>35050</v>
      </c>
      <c r="X108" s="233"/>
      <c r="Y108" s="347">
        <v>0</v>
      </c>
      <c r="Z108" s="347">
        <v>0</v>
      </c>
      <c r="AA108" s="347">
        <v>0</v>
      </c>
      <c r="AB108" s="347">
        <v>0</v>
      </c>
      <c r="AC108" s="347">
        <v>0</v>
      </c>
      <c r="AD108" s="347">
        <v>0</v>
      </c>
      <c r="AE108" s="347">
        <v>0</v>
      </c>
      <c r="AF108" s="347">
        <v>0</v>
      </c>
      <c r="AG108" s="233"/>
      <c r="AH108" s="348" t="str">
        <f>IF(AND((IF(ISNA(VLOOKUP($B$13,$BA$10:$BA$544,1,FALSE)),0,VLOOKUP($B$13,$BA$10:$BA$544,1,FALSE)))=0,AL162&gt;S162,OR($B$16=$AS$11,$B$16=$AS$15)),"Yes","No")</f>
        <v>No</v>
      </c>
      <c r="AI108" s="347">
        <f>IF($AH108="No",0,18400)</f>
        <v>0</v>
      </c>
      <c r="AJ108" s="347">
        <f>IF($AH108="No",0,21000)</f>
        <v>0</v>
      </c>
      <c r="AK108" s="347">
        <f>IF($AH108="No",0,23650)</f>
        <v>0</v>
      </c>
      <c r="AL108" s="347">
        <f>IF($AH108="No",0,26250)</f>
        <v>0</v>
      </c>
      <c r="AM108" s="347">
        <f>IF($AH108="No",0,28350)</f>
        <v>0</v>
      </c>
      <c r="AN108" s="347">
        <f>IF($AH108="No",0,30450)</f>
        <v>0</v>
      </c>
      <c r="AO108" s="347">
        <f>IF($AH108="No",0,32550)</f>
        <v>0</v>
      </c>
      <c r="AP108" s="347">
        <f>IF($AH108="No",0,34650)</f>
        <v>0</v>
      </c>
      <c r="AQ108" s="233"/>
      <c r="AR108" s="233"/>
      <c r="AS108" s="233"/>
      <c r="AT108" s="254" t="s">
        <v>211</v>
      </c>
      <c r="AU108" s="233"/>
      <c r="AV108" s="233"/>
      <c r="AW108" s="274"/>
      <c r="AX108" s="274"/>
      <c r="AY108" s="256" t="s">
        <v>540</v>
      </c>
      <c r="AZ108" s="257" t="s">
        <v>401</v>
      </c>
      <c r="BA108" s="258" t="s">
        <v>422</v>
      </c>
      <c r="BB108" s="259" t="s">
        <v>587</v>
      </c>
      <c r="BC108" s="259" t="s">
        <v>587</v>
      </c>
      <c r="BD108" s="259" t="s">
        <v>409</v>
      </c>
      <c r="BE108" s="261">
        <f t="shared" si="45"/>
        <v>101</v>
      </c>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33"/>
      <c r="CI108" s="233"/>
      <c r="CJ108" s="233"/>
      <c r="CK108" s="233"/>
      <c r="CL108" s="233"/>
      <c r="CM108" s="233"/>
      <c r="CN108" s="233"/>
      <c r="CO108" s="233"/>
      <c r="CP108" s="233"/>
      <c r="CQ108" s="233"/>
      <c r="CR108" s="233"/>
      <c r="CS108" s="233"/>
      <c r="CT108" s="233"/>
      <c r="CU108" s="233"/>
      <c r="CV108" s="233"/>
      <c r="CW108" s="233"/>
      <c r="CX108" s="233"/>
      <c r="CY108" s="233"/>
      <c r="CZ108" s="233"/>
      <c r="DA108" s="233"/>
      <c r="DB108" s="233"/>
      <c r="DC108" s="233"/>
      <c r="DD108" s="233"/>
      <c r="DE108" s="233"/>
      <c r="DF108" s="233"/>
      <c r="DG108" s="233"/>
      <c r="DH108" s="233"/>
      <c r="DI108" s="233"/>
      <c r="DJ108" s="233"/>
      <c r="DK108" s="233"/>
    </row>
    <row r="109" spans="1:115" ht="15" hidden="1" customHeight="1">
      <c r="A109" s="332"/>
      <c r="B109" s="332"/>
      <c r="C109" s="332"/>
      <c r="E109" s="329"/>
      <c r="F109" s="329"/>
      <c r="G109" s="329"/>
      <c r="H109" s="329"/>
      <c r="I109" s="329"/>
      <c r="J109" s="329"/>
      <c r="K109" s="329"/>
      <c r="L109" s="329"/>
      <c r="N109" s="330" t="s">
        <v>1533</v>
      </c>
      <c r="O109" s="233"/>
      <c r="P109" s="325"/>
      <c r="Q109" s="325"/>
      <c r="R109" s="325"/>
      <c r="S109" s="325"/>
      <c r="T109" s="325"/>
      <c r="U109" s="325"/>
      <c r="V109" s="325"/>
      <c r="W109" s="325"/>
      <c r="X109" s="233"/>
      <c r="Y109" s="325"/>
      <c r="Z109" s="325"/>
      <c r="AA109" s="325"/>
      <c r="AB109" s="325"/>
      <c r="AC109" s="325"/>
      <c r="AD109" s="325"/>
      <c r="AE109" s="325"/>
      <c r="AF109" s="325"/>
      <c r="AG109" s="233"/>
      <c r="AH109" s="348"/>
      <c r="AI109" s="325"/>
      <c r="AJ109" s="325"/>
      <c r="AK109" s="325"/>
      <c r="AL109" s="325"/>
      <c r="AM109" s="325"/>
      <c r="AN109" s="325"/>
      <c r="AO109" s="325"/>
      <c r="AP109" s="325"/>
      <c r="AQ109" s="233"/>
      <c r="AR109" s="233"/>
      <c r="AS109" s="233"/>
      <c r="AT109" s="254" t="s">
        <v>213</v>
      </c>
      <c r="AU109" s="233"/>
      <c r="AV109" s="233"/>
      <c r="AW109" s="274"/>
      <c r="AX109" s="274"/>
      <c r="AY109" s="256" t="s">
        <v>543</v>
      </c>
      <c r="AZ109" s="257" t="s">
        <v>407</v>
      </c>
      <c r="BA109" s="258" t="s">
        <v>1450</v>
      </c>
      <c r="BB109" s="259" t="s">
        <v>591</v>
      </c>
      <c r="BC109" s="259" t="s">
        <v>591</v>
      </c>
      <c r="BD109" s="259" t="s">
        <v>414</v>
      </c>
      <c r="BE109" s="261">
        <f t="shared" si="45"/>
        <v>102</v>
      </c>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33"/>
      <c r="CI109" s="233"/>
      <c r="CJ109" s="233"/>
      <c r="CK109" s="233"/>
      <c r="CL109" s="233"/>
      <c r="CM109" s="233"/>
      <c r="CN109" s="233"/>
      <c r="CO109" s="233"/>
      <c r="CP109" s="233"/>
      <c r="CQ109" s="233"/>
      <c r="CR109" s="233"/>
      <c r="CS109" s="233"/>
      <c r="CT109" s="233"/>
      <c r="CU109" s="233"/>
      <c r="CV109" s="233"/>
      <c r="CW109" s="233"/>
      <c r="CX109" s="233"/>
      <c r="CY109" s="233"/>
      <c r="CZ109" s="233"/>
      <c r="DA109" s="233"/>
      <c r="DB109" s="233"/>
      <c r="DC109" s="233"/>
      <c r="DD109" s="233"/>
      <c r="DE109" s="233"/>
      <c r="DF109" s="233"/>
      <c r="DG109" s="233"/>
      <c r="DH109" s="233"/>
      <c r="DI109" s="233"/>
      <c r="DJ109" s="233"/>
      <c r="DK109" s="233"/>
    </row>
    <row r="110" spans="1:115" ht="15" hidden="1" customHeight="1">
      <c r="A110" s="332"/>
      <c r="B110" s="332"/>
      <c r="C110" s="332"/>
      <c r="E110" s="336"/>
      <c r="F110" s="336"/>
      <c r="G110" s="336"/>
      <c r="H110" s="336"/>
      <c r="I110" s="336"/>
      <c r="J110" s="336"/>
      <c r="K110" s="336"/>
      <c r="L110" s="336"/>
      <c r="N110" s="333" t="str">
        <f>CONCATENATE(AU25,$B$11)</f>
        <v>4/21/2015 - 3/27/2016</v>
      </c>
      <c r="O110" s="233"/>
      <c r="P110" s="347">
        <v>18750</v>
      </c>
      <c r="Q110" s="347">
        <v>21400</v>
      </c>
      <c r="R110" s="347">
        <v>24100</v>
      </c>
      <c r="S110" s="347">
        <v>26750</v>
      </c>
      <c r="T110" s="347">
        <v>28900</v>
      </c>
      <c r="U110" s="347">
        <v>31050</v>
      </c>
      <c r="V110" s="347">
        <v>33200</v>
      </c>
      <c r="W110" s="347">
        <v>35350</v>
      </c>
      <c r="X110" s="233"/>
      <c r="Y110" s="347">
        <v>0</v>
      </c>
      <c r="Z110" s="347">
        <v>0</v>
      </c>
      <c r="AA110" s="347">
        <v>0</v>
      </c>
      <c r="AB110" s="347">
        <v>0</v>
      </c>
      <c r="AC110" s="347">
        <v>0</v>
      </c>
      <c r="AD110" s="347">
        <v>0</v>
      </c>
      <c r="AE110" s="347">
        <v>0</v>
      </c>
      <c r="AF110" s="347">
        <v>0</v>
      </c>
      <c r="AG110" s="233"/>
      <c r="AH110" s="348" t="str">
        <f>IF(AND((IF(ISNA(VLOOKUP($B$13,$BB$10:$BB$544,1,FALSE)),0,VLOOKUP($B$13,$BB$10:$BB$544,1,FALSE)))=0,AL164&gt;S164,OR($B$16=$AS$11,$B$16=$AS$15)),"Yes","No")</f>
        <v>No</v>
      </c>
      <c r="AI110" s="347">
        <f>IF($AH110="No",0,18950)</f>
        <v>0</v>
      </c>
      <c r="AJ110" s="347">
        <f>IF($AH110="No",0,21650)</f>
        <v>0</v>
      </c>
      <c r="AK110" s="347">
        <f>IF($AH110="No",0,24350)</f>
        <v>0</v>
      </c>
      <c r="AL110" s="347">
        <f>IF($AH110="No",0,27050)</f>
        <v>0</v>
      </c>
      <c r="AM110" s="347">
        <f>IF($AH110="No",0,29200)</f>
        <v>0</v>
      </c>
      <c r="AN110" s="347">
        <f>IF($AH110="No",0,31400)</f>
        <v>0</v>
      </c>
      <c r="AO110" s="347">
        <f>IF($AH110="No",0,33550)</f>
        <v>0</v>
      </c>
      <c r="AP110" s="347">
        <f>IF($AH110="No",0,35700)</f>
        <v>0</v>
      </c>
      <c r="AQ110" s="233"/>
      <c r="AR110" s="233"/>
      <c r="AS110" s="233"/>
      <c r="AT110" s="254" t="s">
        <v>215</v>
      </c>
      <c r="AU110" s="233"/>
      <c r="AV110" s="233"/>
      <c r="AW110" s="274"/>
      <c r="AX110" s="274"/>
      <c r="AY110" s="256" t="s">
        <v>547</v>
      </c>
      <c r="AZ110" s="257" t="s">
        <v>409</v>
      </c>
      <c r="BA110" s="258" t="s">
        <v>425</v>
      </c>
      <c r="BB110" s="259" t="s">
        <v>598</v>
      </c>
      <c r="BC110" s="259" t="s">
        <v>598</v>
      </c>
      <c r="BD110" s="259" t="s">
        <v>416</v>
      </c>
      <c r="BE110" s="261">
        <f t="shared" si="45"/>
        <v>103</v>
      </c>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33"/>
      <c r="CN110" s="233"/>
      <c r="CO110" s="233"/>
      <c r="CP110" s="233"/>
      <c r="CQ110" s="233"/>
      <c r="CR110" s="233"/>
      <c r="CS110" s="233"/>
      <c r="CT110" s="233"/>
      <c r="CU110" s="233"/>
      <c r="CV110" s="233"/>
      <c r="CW110" s="233"/>
      <c r="CX110" s="233"/>
      <c r="CY110" s="233"/>
      <c r="CZ110" s="233"/>
      <c r="DA110" s="233"/>
      <c r="DB110" s="233"/>
      <c r="DC110" s="233"/>
      <c r="DD110" s="233"/>
      <c r="DE110" s="233"/>
      <c r="DF110" s="233"/>
      <c r="DG110" s="233"/>
      <c r="DH110" s="233"/>
      <c r="DI110" s="233"/>
      <c r="DJ110" s="233"/>
      <c r="DK110" s="233"/>
    </row>
    <row r="111" spans="1:115" ht="15" hidden="1" customHeight="1">
      <c r="A111" s="337"/>
      <c r="B111" s="337"/>
      <c r="C111" s="337"/>
      <c r="E111" s="329"/>
      <c r="F111" s="329"/>
      <c r="G111" s="329"/>
      <c r="H111" s="329"/>
      <c r="I111" s="329"/>
      <c r="J111" s="329"/>
      <c r="K111" s="329"/>
      <c r="L111" s="329"/>
      <c r="N111" s="330" t="s">
        <v>1533</v>
      </c>
      <c r="O111" s="233"/>
      <c r="P111" s="325"/>
      <c r="Q111" s="325"/>
      <c r="R111" s="325"/>
      <c r="S111" s="325"/>
      <c r="T111" s="325"/>
      <c r="U111" s="325"/>
      <c r="V111" s="325"/>
      <c r="W111" s="325"/>
      <c r="X111" s="233"/>
      <c r="Y111" s="325"/>
      <c r="Z111" s="325"/>
      <c r="AA111" s="325"/>
      <c r="AB111" s="325"/>
      <c r="AC111" s="325"/>
      <c r="AD111" s="325"/>
      <c r="AE111" s="325"/>
      <c r="AF111" s="325"/>
      <c r="AG111" s="233"/>
      <c r="AH111" s="348"/>
      <c r="AI111" s="325"/>
      <c r="AJ111" s="325"/>
      <c r="AK111" s="325"/>
      <c r="AL111" s="325"/>
      <c r="AM111" s="325"/>
      <c r="AN111" s="325"/>
      <c r="AO111" s="325"/>
      <c r="AP111" s="325"/>
      <c r="AQ111" s="233"/>
      <c r="AR111" s="233"/>
      <c r="AS111" s="233"/>
      <c r="AT111" s="254" t="s">
        <v>217</v>
      </c>
      <c r="AU111" s="233"/>
      <c r="AV111" s="233"/>
      <c r="AW111" s="274"/>
      <c r="AX111" s="274"/>
      <c r="AY111" s="256" t="s">
        <v>549</v>
      </c>
      <c r="AZ111" s="257" t="s">
        <v>414</v>
      </c>
      <c r="BA111" s="258" t="s">
        <v>431</v>
      </c>
      <c r="BB111" s="259" t="s">
        <v>599</v>
      </c>
      <c r="BC111" s="259" t="s">
        <v>599</v>
      </c>
      <c r="BD111" s="259" t="s">
        <v>418</v>
      </c>
      <c r="BE111" s="261">
        <f t="shared" si="45"/>
        <v>104</v>
      </c>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33"/>
      <c r="CN111" s="233"/>
      <c r="CO111" s="233"/>
      <c r="CP111" s="233"/>
      <c r="CQ111" s="233"/>
      <c r="CR111" s="233"/>
      <c r="CS111" s="233"/>
      <c r="CT111" s="233"/>
      <c r="CU111" s="233"/>
      <c r="CV111" s="233"/>
      <c r="CW111" s="233"/>
      <c r="CX111" s="233"/>
      <c r="CY111" s="233"/>
      <c r="CZ111" s="233"/>
      <c r="DA111" s="233"/>
      <c r="DB111" s="233"/>
      <c r="DC111" s="233"/>
      <c r="DD111" s="233"/>
      <c r="DE111" s="233"/>
      <c r="DF111" s="233"/>
      <c r="DG111" s="233"/>
      <c r="DH111" s="233"/>
      <c r="DI111" s="233"/>
      <c r="DJ111" s="233"/>
      <c r="DK111" s="233"/>
    </row>
    <row r="112" spans="1:115" ht="15" hidden="1" customHeight="1">
      <c r="A112" s="338"/>
      <c r="B112" s="338"/>
      <c r="C112" s="338"/>
      <c r="E112" s="346"/>
      <c r="F112" s="346"/>
      <c r="G112" s="346"/>
      <c r="H112" s="346"/>
      <c r="I112" s="346"/>
      <c r="J112" s="346"/>
      <c r="K112" s="346"/>
      <c r="L112" s="346"/>
      <c r="N112" s="333" t="str">
        <f>CONCATENATE(AU27,$B$11)</f>
        <v>On or After  5/13/2016</v>
      </c>
      <c r="O112" s="233"/>
      <c r="P112" s="349">
        <v>18350</v>
      </c>
      <c r="Q112" s="349">
        <v>21000</v>
      </c>
      <c r="R112" s="349">
        <v>23600</v>
      </c>
      <c r="S112" s="349">
        <v>26200</v>
      </c>
      <c r="T112" s="349">
        <v>28300</v>
      </c>
      <c r="U112" s="349">
        <v>30400</v>
      </c>
      <c r="V112" s="349">
        <v>32500</v>
      </c>
      <c r="W112" s="349">
        <v>34600</v>
      </c>
      <c r="X112" s="233"/>
      <c r="Y112" s="349">
        <v>0</v>
      </c>
      <c r="Z112" s="349">
        <v>0</v>
      </c>
      <c r="AA112" s="349">
        <v>0</v>
      </c>
      <c r="AB112" s="349">
        <v>0</v>
      </c>
      <c r="AC112" s="349">
        <v>0</v>
      </c>
      <c r="AD112" s="349">
        <v>0</v>
      </c>
      <c r="AE112" s="349">
        <v>0</v>
      </c>
      <c r="AF112" s="349">
        <v>0</v>
      </c>
      <c r="AG112" s="233"/>
      <c r="AH112" s="348" t="str">
        <f>IF(AND((IF(ISNA(VLOOKUP($B$13,$BC$10:$BC$544,1,FALSE)),0,VLOOKUP($B$13,$BC$10:$BC$544,1,FALSE)))=0,AL166&gt;S166,OR($B$16=$AS$11,$B$16=$AS$15)),"Yes","No")</f>
        <v>No</v>
      </c>
      <c r="AI112" s="347">
        <f>IF($AH112="No",0,18700)</f>
        <v>0</v>
      </c>
      <c r="AJ112" s="347">
        <f>IF($AH112="No",0,21350)</f>
        <v>0</v>
      </c>
      <c r="AK112" s="347">
        <f>IF($AH112="No",0,24000)</f>
        <v>0</v>
      </c>
      <c r="AL112" s="347">
        <f>IF($AH112="No",0,26650)</f>
        <v>0</v>
      </c>
      <c r="AM112" s="347">
        <f>IF($AH112="No",0,28800)</f>
        <v>0</v>
      </c>
      <c r="AN112" s="347">
        <f>IF($AH112="No",0,30950)</f>
        <v>0</v>
      </c>
      <c r="AO112" s="347">
        <f>IF($AH112="No",0,33050)</f>
        <v>0</v>
      </c>
      <c r="AP112" s="347">
        <f>IF($AH112="No",0,35200)</f>
        <v>0</v>
      </c>
      <c r="AQ112" s="233"/>
      <c r="AR112" s="233"/>
      <c r="AS112" s="233"/>
      <c r="AT112" s="254" t="s">
        <v>219</v>
      </c>
      <c r="AU112" s="233"/>
      <c r="AV112" s="233"/>
      <c r="AW112" s="274"/>
      <c r="AX112" s="274"/>
      <c r="AY112" s="256" t="s">
        <v>553</v>
      </c>
      <c r="AZ112" s="257" t="s">
        <v>416</v>
      </c>
      <c r="BA112" s="258" t="s">
        <v>452</v>
      </c>
      <c r="BB112" s="259" t="s">
        <v>600</v>
      </c>
      <c r="BC112" s="259" t="s">
        <v>600</v>
      </c>
      <c r="BD112" s="259" t="s">
        <v>420</v>
      </c>
      <c r="BE112" s="261">
        <f t="shared" si="45"/>
        <v>105</v>
      </c>
      <c r="BF112" s="233"/>
      <c r="BG112" s="233"/>
      <c r="BH112" s="233"/>
      <c r="BI112" s="233"/>
      <c r="BJ112" s="233"/>
      <c r="BK112" s="233"/>
      <c r="BL112" s="233"/>
      <c r="BM112" s="233"/>
      <c r="BN112" s="233"/>
      <c r="BO112" s="233"/>
      <c r="BP112" s="233"/>
      <c r="BQ112" s="233"/>
      <c r="BR112" s="233"/>
      <c r="BS112" s="233"/>
      <c r="BT112" s="233"/>
      <c r="BU112" s="233"/>
      <c r="BV112" s="233"/>
      <c r="BW112" s="233"/>
      <c r="BX112" s="233"/>
      <c r="BY112" s="233"/>
      <c r="BZ112" s="233"/>
      <c r="CA112" s="233"/>
      <c r="CB112" s="233"/>
      <c r="CC112" s="233"/>
      <c r="CD112" s="233"/>
      <c r="CE112" s="233"/>
      <c r="CF112" s="233"/>
      <c r="CG112" s="233"/>
      <c r="CH112" s="233"/>
      <c r="CI112" s="233"/>
      <c r="CJ112" s="233"/>
      <c r="CK112" s="233"/>
      <c r="CL112" s="233"/>
      <c r="CM112" s="233"/>
      <c r="CN112" s="233"/>
      <c r="CO112" s="233"/>
      <c r="CP112" s="233"/>
      <c r="CQ112" s="233"/>
      <c r="CR112" s="233"/>
      <c r="CS112" s="233"/>
      <c r="CT112" s="233"/>
      <c r="CU112" s="233"/>
      <c r="CV112" s="233"/>
      <c r="CW112" s="233"/>
      <c r="CX112" s="233"/>
      <c r="CY112" s="233"/>
      <c r="CZ112" s="233"/>
      <c r="DA112" s="233"/>
      <c r="DB112" s="233"/>
      <c r="DC112" s="233"/>
      <c r="DD112" s="233"/>
      <c r="DE112" s="233"/>
      <c r="DF112" s="233"/>
      <c r="DG112" s="233"/>
      <c r="DH112" s="233"/>
      <c r="DI112" s="233"/>
      <c r="DJ112" s="233"/>
      <c r="DK112" s="233"/>
    </row>
    <row r="113" spans="1:115" ht="15.75" hidden="1" customHeight="1">
      <c r="A113" s="340"/>
      <c r="B113" s="341"/>
      <c r="C113" s="342"/>
      <c r="D113" s="341"/>
      <c r="E113" s="341"/>
      <c r="F113" s="341"/>
      <c r="G113" s="341"/>
      <c r="H113" s="341"/>
      <c r="I113" s="341"/>
      <c r="J113" s="341"/>
      <c r="K113" s="341"/>
      <c r="L113" s="341"/>
      <c r="M113" s="341"/>
      <c r="N113" s="343"/>
      <c r="O113" s="343"/>
      <c r="P113" s="343"/>
      <c r="Q113" s="343"/>
      <c r="R113" s="343"/>
      <c r="S113" s="343"/>
      <c r="T113" s="343"/>
      <c r="U113" s="343"/>
      <c r="V113" s="343"/>
      <c r="W113" s="343"/>
      <c r="X113" s="343"/>
      <c r="Y113" s="343"/>
      <c r="Z113" s="343"/>
      <c r="AA113" s="343"/>
      <c r="AB113" s="343"/>
      <c r="AC113" s="343"/>
      <c r="AD113" s="343"/>
      <c r="AE113" s="343"/>
      <c r="AF113" s="343"/>
      <c r="AG113" s="343"/>
      <c r="AH113" s="343"/>
      <c r="AI113" s="343"/>
      <c r="AJ113" s="343"/>
      <c r="AK113" s="343"/>
      <c r="AL113" s="343"/>
      <c r="AM113" s="343"/>
      <c r="AN113" s="343"/>
      <c r="AO113" s="343"/>
      <c r="AP113" s="343"/>
      <c r="AQ113" s="344" t="s">
        <v>1536</v>
      </c>
      <c r="AR113" s="233"/>
      <c r="AS113" s="233"/>
      <c r="AT113" s="254" t="s">
        <v>221</v>
      </c>
      <c r="AU113" s="233"/>
      <c r="AV113" s="233"/>
      <c r="AW113" s="274"/>
      <c r="AX113" s="274"/>
      <c r="AY113" s="256" t="s">
        <v>555</v>
      </c>
      <c r="AZ113" s="257" t="s">
        <v>418</v>
      </c>
      <c r="BA113" s="258" t="s">
        <v>460</v>
      </c>
      <c r="BB113" s="259" t="s">
        <v>604</v>
      </c>
      <c r="BC113" s="259" t="s">
        <v>604</v>
      </c>
      <c r="BD113" s="259" t="s">
        <v>422</v>
      </c>
      <c r="BE113" s="261">
        <f t="shared" si="45"/>
        <v>106</v>
      </c>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233"/>
      <c r="CD113" s="233"/>
      <c r="CE113" s="233"/>
      <c r="CF113" s="233"/>
      <c r="CG113" s="233"/>
      <c r="CH113" s="233"/>
      <c r="CI113" s="233"/>
      <c r="CJ113" s="233"/>
      <c r="CK113" s="233"/>
      <c r="CL113" s="233"/>
      <c r="CM113" s="233"/>
      <c r="CN113" s="233"/>
      <c r="CO113" s="233"/>
      <c r="CP113" s="233"/>
      <c r="CQ113" s="233"/>
      <c r="CR113" s="233"/>
      <c r="CS113" s="233"/>
      <c r="CT113" s="233"/>
      <c r="CU113" s="233"/>
      <c r="CV113" s="233"/>
      <c r="CW113" s="233"/>
      <c r="CX113" s="233"/>
      <c r="CY113" s="233"/>
      <c r="CZ113" s="233"/>
      <c r="DA113" s="233"/>
      <c r="DB113" s="233"/>
      <c r="DC113" s="233"/>
      <c r="DD113" s="233"/>
      <c r="DE113" s="233"/>
      <c r="DF113" s="233"/>
      <c r="DG113" s="233"/>
      <c r="DH113" s="233"/>
      <c r="DI113" s="233"/>
      <c r="DJ113" s="233"/>
      <c r="DK113" s="233"/>
    </row>
    <row r="114" spans="1:115" ht="15.75" hidden="1">
      <c r="A114" s="312"/>
      <c r="B114" s="313"/>
      <c r="C114" s="314"/>
      <c r="E114" s="315"/>
      <c r="F114" s="315"/>
      <c r="G114" s="315"/>
      <c r="H114" s="315"/>
      <c r="I114" s="315"/>
      <c r="J114" s="315"/>
      <c r="K114" s="315"/>
      <c r="L114" s="315"/>
      <c r="M114" s="228"/>
      <c r="N114" s="316">
        <v>60</v>
      </c>
      <c r="O114" s="233"/>
      <c r="P114" s="1519" t="s">
        <v>1529</v>
      </c>
      <c r="Q114" s="1519"/>
      <c r="R114" s="1519"/>
      <c r="S114" s="1519"/>
      <c r="T114" s="1519"/>
      <c r="U114" s="1519"/>
      <c r="V114" s="1519"/>
      <c r="W114" s="1519"/>
      <c r="X114" s="233"/>
      <c r="Y114" s="1535" t="s">
        <v>1530</v>
      </c>
      <c r="Z114" s="1535"/>
      <c r="AA114" s="1535"/>
      <c r="AB114" s="1535"/>
      <c r="AC114" s="1535"/>
      <c r="AD114" s="1535"/>
      <c r="AE114" s="1535"/>
      <c r="AF114" s="1535"/>
      <c r="AG114" s="233"/>
      <c r="AH114" s="233"/>
      <c r="AI114" s="1521" t="s">
        <v>1532</v>
      </c>
      <c r="AJ114" s="1521"/>
      <c r="AK114" s="1521"/>
      <c r="AL114" s="1521"/>
      <c r="AM114" s="1521"/>
      <c r="AN114" s="1521"/>
      <c r="AO114" s="1521"/>
      <c r="AP114" s="1521"/>
      <c r="AQ114" s="233"/>
      <c r="AR114" s="233"/>
      <c r="AS114" s="233"/>
      <c r="AT114" s="254" t="s">
        <v>223</v>
      </c>
      <c r="AU114" s="233"/>
      <c r="AV114" s="233"/>
      <c r="AW114" s="274"/>
      <c r="AX114" s="274"/>
      <c r="AY114" s="256" t="s">
        <v>558</v>
      </c>
      <c r="AZ114" s="257" t="s">
        <v>420</v>
      </c>
      <c r="BA114" s="258" t="s">
        <v>464</v>
      </c>
      <c r="BB114" s="259" t="s">
        <v>609</v>
      </c>
      <c r="BC114" s="259" t="s">
        <v>609</v>
      </c>
      <c r="BD114" s="259" t="s">
        <v>1450</v>
      </c>
      <c r="BE114" s="261">
        <f t="shared" si="45"/>
        <v>107</v>
      </c>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33"/>
      <c r="CI114" s="233"/>
      <c r="CJ114" s="233"/>
      <c r="CK114" s="233"/>
      <c r="CL114" s="233"/>
      <c r="CM114" s="233"/>
      <c r="CN114" s="233"/>
      <c r="CO114" s="233"/>
      <c r="CP114" s="233"/>
      <c r="CQ114" s="233"/>
      <c r="CR114" s="233"/>
      <c r="CS114" s="233"/>
      <c r="CT114" s="233"/>
      <c r="CU114" s="233"/>
      <c r="CV114" s="233"/>
      <c r="CW114" s="233"/>
      <c r="CX114" s="233"/>
      <c r="CY114" s="233"/>
      <c r="CZ114" s="233"/>
      <c r="DA114" s="233"/>
      <c r="DB114" s="233"/>
      <c r="DC114" s="233"/>
      <c r="DD114" s="233"/>
      <c r="DE114" s="233"/>
      <c r="DF114" s="233"/>
      <c r="DG114" s="233"/>
      <c r="DH114" s="233"/>
      <c r="DI114" s="233"/>
      <c r="DJ114" s="233"/>
      <c r="DK114" s="233"/>
    </row>
    <row r="115" spans="1:115" hidden="1">
      <c r="A115" s="318"/>
      <c r="B115" s="318"/>
      <c r="C115" s="318"/>
      <c r="E115" s="319"/>
      <c r="F115" s="319"/>
      <c r="G115" s="319"/>
      <c r="H115" s="319"/>
      <c r="I115" s="319"/>
      <c r="J115" s="319"/>
      <c r="K115" s="319"/>
      <c r="L115" s="319"/>
      <c r="N115" s="320" t="str">
        <f>CONCATENATE($AU$10,$B$11,$N$114)</f>
        <v>Before 12-31-200860</v>
      </c>
      <c r="O115" s="233"/>
      <c r="P115" s="321">
        <v>20460</v>
      </c>
      <c r="Q115" s="321">
        <v>23340</v>
      </c>
      <c r="R115" s="321">
        <v>26280</v>
      </c>
      <c r="S115" s="321">
        <v>29160</v>
      </c>
      <c r="T115" s="321">
        <v>31500</v>
      </c>
      <c r="U115" s="321">
        <v>33840</v>
      </c>
      <c r="V115" s="321">
        <v>36180</v>
      </c>
      <c r="W115" s="321">
        <v>38520</v>
      </c>
      <c r="X115" s="233"/>
      <c r="Y115" s="322"/>
      <c r="Z115" s="323"/>
      <c r="AA115" s="323"/>
      <c r="AB115" s="323"/>
      <c r="AC115" s="323"/>
      <c r="AD115" s="323"/>
      <c r="AE115" s="323"/>
      <c r="AF115" s="324"/>
      <c r="AG115" s="233"/>
      <c r="AH115" s="233"/>
      <c r="AI115" s="325"/>
      <c r="AJ115" s="325"/>
      <c r="AK115" s="325"/>
      <c r="AL115" s="325"/>
      <c r="AM115" s="325"/>
      <c r="AN115" s="325"/>
      <c r="AO115" s="325"/>
      <c r="AP115" s="325"/>
      <c r="AQ115" s="233"/>
      <c r="AR115" s="233"/>
      <c r="AS115" s="233"/>
      <c r="AT115" s="254" t="s">
        <v>224</v>
      </c>
      <c r="AU115" s="233"/>
      <c r="AV115" s="233"/>
      <c r="AW115" s="274"/>
      <c r="AX115" s="274"/>
      <c r="AY115" s="256" t="s">
        <v>560</v>
      </c>
      <c r="AZ115" s="257" t="s">
        <v>422</v>
      </c>
      <c r="BA115" s="258" t="s">
        <v>466</v>
      </c>
      <c r="BB115" s="259" t="s">
        <v>611</v>
      </c>
      <c r="BC115" s="259" t="s">
        <v>611</v>
      </c>
      <c r="BD115" s="259" t="s">
        <v>425</v>
      </c>
      <c r="BE115" s="261">
        <f t="shared" si="45"/>
        <v>108</v>
      </c>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33"/>
      <c r="CI115" s="233"/>
      <c r="CJ115" s="233"/>
      <c r="CK115" s="233"/>
      <c r="CL115" s="233"/>
      <c r="CM115" s="233"/>
      <c r="CN115" s="233"/>
      <c r="CO115" s="233"/>
      <c r="CP115" s="233"/>
      <c r="CQ115" s="233"/>
      <c r="CR115" s="233"/>
      <c r="CS115" s="233"/>
      <c r="CT115" s="233"/>
      <c r="CU115" s="233"/>
      <c r="CV115" s="233"/>
      <c r="CW115" s="233"/>
      <c r="CX115" s="233"/>
      <c r="CY115" s="233"/>
      <c r="CZ115" s="233"/>
      <c r="DA115" s="233"/>
      <c r="DB115" s="233"/>
      <c r="DC115" s="233"/>
      <c r="DD115" s="233"/>
      <c r="DE115" s="233"/>
      <c r="DF115" s="233"/>
      <c r="DG115" s="233"/>
      <c r="DH115" s="233"/>
      <c r="DI115" s="233"/>
      <c r="DJ115" s="233"/>
      <c r="DK115" s="233"/>
    </row>
    <row r="116" spans="1:115" ht="15" hidden="1" customHeight="1">
      <c r="A116" s="318"/>
      <c r="B116" s="318"/>
      <c r="C116" s="318"/>
      <c r="E116" s="319"/>
      <c r="F116" s="319"/>
      <c r="G116" s="319"/>
      <c r="H116" s="319"/>
      <c r="I116" s="319"/>
      <c r="J116" s="319"/>
      <c r="K116" s="319"/>
      <c r="L116" s="319"/>
      <c r="N116" s="320" t="str">
        <f>CONCATENATE($AU$11,$B$11,$N$114)</f>
        <v>1/1/2009 - 5/13/201060</v>
      </c>
      <c r="O116" s="233"/>
      <c r="P116" s="321">
        <v>20460</v>
      </c>
      <c r="Q116" s="321">
        <v>23340</v>
      </c>
      <c r="R116" s="321">
        <v>26280</v>
      </c>
      <c r="S116" s="321">
        <v>29160</v>
      </c>
      <c r="T116" s="321">
        <v>31500</v>
      </c>
      <c r="U116" s="321">
        <v>33840</v>
      </c>
      <c r="V116" s="321">
        <v>36180</v>
      </c>
      <c r="W116" s="321">
        <v>38520</v>
      </c>
      <c r="X116" s="233"/>
      <c r="Y116" s="326"/>
      <c r="Z116" s="327"/>
      <c r="AA116" s="327"/>
      <c r="AB116" s="327"/>
      <c r="AC116" s="327"/>
      <c r="AD116" s="327"/>
      <c r="AE116" s="327"/>
      <c r="AF116" s="328"/>
      <c r="AG116" s="233"/>
      <c r="AH116" s="233"/>
      <c r="AI116" s="321">
        <f t="shared" ref="AI116:AP116" si="46">+AI98/5*6</f>
        <v>0</v>
      </c>
      <c r="AJ116" s="321">
        <f t="shared" si="46"/>
        <v>0</v>
      </c>
      <c r="AK116" s="321">
        <f t="shared" si="46"/>
        <v>0</v>
      </c>
      <c r="AL116" s="321">
        <f t="shared" si="46"/>
        <v>0</v>
      </c>
      <c r="AM116" s="321">
        <f t="shared" si="46"/>
        <v>0</v>
      </c>
      <c r="AN116" s="321">
        <f t="shared" si="46"/>
        <v>0</v>
      </c>
      <c r="AO116" s="321">
        <f t="shared" si="46"/>
        <v>0</v>
      </c>
      <c r="AP116" s="321">
        <f t="shared" si="46"/>
        <v>0</v>
      </c>
      <c r="AQ116" s="233"/>
      <c r="AR116" s="233"/>
      <c r="AS116" s="233"/>
      <c r="AT116" s="254" t="s">
        <v>226</v>
      </c>
      <c r="AU116" s="233"/>
      <c r="AV116" s="233"/>
      <c r="AW116" s="274"/>
      <c r="AX116" s="274"/>
      <c r="AY116" s="256" t="s">
        <v>562</v>
      </c>
      <c r="AZ116" s="257" t="s">
        <v>1450</v>
      </c>
      <c r="BA116" s="258" t="s">
        <v>143</v>
      </c>
      <c r="BB116" s="259" t="s">
        <v>612</v>
      </c>
      <c r="BC116" s="259" t="s">
        <v>612</v>
      </c>
      <c r="BD116" s="259" t="s">
        <v>431</v>
      </c>
      <c r="BE116" s="261">
        <f t="shared" si="45"/>
        <v>109</v>
      </c>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c r="CA116" s="233"/>
      <c r="CB116" s="233"/>
      <c r="CC116" s="233"/>
      <c r="CD116" s="233"/>
      <c r="CE116" s="233"/>
      <c r="CF116" s="233"/>
      <c r="CG116" s="233"/>
      <c r="CH116" s="233"/>
      <c r="CI116" s="233"/>
      <c r="CJ116" s="233"/>
      <c r="CK116" s="233"/>
      <c r="CL116" s="233"/>
      <c r="CM116" s="233"/>
      <c r="CN116" s="233"/>
      <c r="CO116" s="233"/>
      <c r="CP116" s="233"/>
      <c r="CQ116" s="233"/>
      <c r="CR116" s="233"/>
      <c r="CS116" s="233"/>
      <c r="CT116" s="233"/>
      <c r="CU116" s="233"/>
      <c r="CV116" s="233"/>
      <c r="CW116" s="233"/>
      <c r="CX116" s="233"/>
      <c r="CY116" s="233"/>
      <c r="CZ116" s="233"/>
      <c r="DA116" s="233"/>
      <c r="DB116" s="233"/>
      <c r="DC116" s="233"/>
      <c r="DD116" s="233"/>
      <c r="DE116" s="233"/>
      <c r="DF116" s="233"/>
      <c r="DG116" s="233"/>
      <c r="DH116" s="233"/>
      <c r="DI116" s="233"/>
      <c r="DJ116" s="233"/>
      <c r="DK116" s="233"/>
    </row>
    <row r="117" spans="1:115" ht="15" hidden="1" customHeight="1">
      <c r="A117" s="318"/>
      <c r="B117" s="318"/>
      <c r="C117" s="318"/>
      <c r="E117" s="329"/>
      <c r="F117" s="329"/>
      <c r="G117" s="329"/>
      <c r="H117" s="329"/>
      <c r="I117" s="329"/>
      <c r="J117" s="329"/>
      <c r="K117" s="329"/>
      <c r="L117" s="329"/>
      <c r="N117" s="330" t="s">
        <v>1533</v>
      </c>
      <c r="O117" s="233"/>
      <c r="P117" s="325"/>
      <c r="Q117" s="325"/>
      <c r="R117" s="325"/>
      <c r="S117" s="325"/>
      <c r="T117" s="325"/>
      <c r="U117" s="325"/>
      <c r="V117" s="325"/>
      <c r="W117" s="325"/>
      <c r="X117" s="233"/>
      <c r="Y117" s="326"/>
      <c r="Z117" s="327"/>
      <c r="AA117" s="327"/>
      <c r="AB117" s="327"/>
      <c r="AC117" s="327"/>
      <c r="AD117" s="327"/>
      <c r="AE117" s="327"/>
      <c r="AF117" s="328"/>
      <c r="AG117" s="233"/>
      <c r="AH117" s="233"/>
      <c r="AI117" s="325"/>
      <c r="AJ117" s="325"/>
      <c r="AK117" s="325"/>
      <c r="AL117" s="325"/>
      <c r="AM117" s="325"/>
      <c r="AN117" s="325"/>
      <c r="AO117" s="325"/>
      <c r="AP117" s="325"/>
      <c r="AQ117" s="233"/>
      <c r="AR117" s="233"/>
      <c r="AS117" s="233"/>
      <c r="AT117" s="254" t="s">
        <v>228</v>
      </c>
      <c r="AU117" s="233"/>
      <c r="AV117" s="233"/>
      <c r="AW117" s="274"/>
      <c r="AX117" s="274"/>
      <c r="AY117" s="256" t="s">
        <v>563</v>
      </c>
      <c r="AZ117" s="257" t="s">
        <v>425</v>
      </c>
      <c r="BA117" s="258" t="s">
        <v>471</v>
      </c>
      <c r="BB117" s="259" t="s">
        <v>620</v>
      </c>
      <c r="BC117" s="259" t="s">
        <v>620</v>
      </c>
      <c r="BD117" s="259" t="s">
        <v>435</v>
      </c>
      <c r="BE117" s="261">
        <f t="shared" si="45"/>
        <v>110</v>
      </c>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233"/>
      <c r="CD117" s="233"/>
      <c r="CE117" s="233"/>
      <c r="CF117" s="233"/>
      <c r="CG117" s="233"/>
      <c r="CH117" s="233"/>
      <c r="CI117" s="233"/>
      <c r="CJ117" s="233"/>
      <c r="CK117" s="233"/>
      <c r="CL117" s="233"/>
      <c r="CM117" s="233"/>
      <c r="CN117" s="233"/>
      <c r="CO117" s="233"/>
      <c r="CP117" s="233"/>
      <c r="CQ117" s="233"/>
      <c r="CR117" s="233"/>
      <c r="CS117" s="233"/>
      <c r="CT117" s="233"/>
      <c r="CU117" s="233"/>
      <c r="CV117" s="233"/>
      <c r="CW117" s="233"/>
      <c r="CX117" s="233"/>
      <c r="CY117" s="233"/>
      <c r="CZ117" s="233"/>
      <c r="DA117" s="233"/>
      <c r="DB117" s="233"/>
      <c r="DC117" s="233"/>
      <c r="DD117" s="233"/>
      <c r="DE117" s="233"/>
      <c r="DF117" s="233"/>
      <c r="DG117" s="233"/>
      <c r="DH117" s="233"/>
      <c r="DI117" s="233"/>
      <c r="DJ117" s="233"/>
      <c r="DK117" s="233"/>
    </row>
    <row r="118" spans="1:115" hidden="1">
      <c r="A118" s="318"/>
      <c r="B118" s="318"/>
      <c r="C118" s="318"/>
      <c r="E118" s="319"/>
      <c r="F118" s="319"/>
      <c r="G118" s="319"/>
      <c r="H118" s="319"/>
      <c r="I118" s="319"/>
      <c r="J118" s="319"/>
      <c r="K118" s="319"/>
      <c r="L118" s="319"/>
      <c r="N118" s="320" t="str">
        <f>CONCATENATE($AU$13,$B$11,$N$114)</f>
        <v>6/29/2010 - 5/30/201160</v>
      </c>
      <c r="O118" s="233"/>
      <c r="P118" s="321">
        <v>20460</v>
      </c>
      <c r="Q118" s="321">
        <v>23340</v>
      </c>
      <c r="R118" s="321">
        <v>26280</v>
      </c>
      <c r="S118" s="321">
        <v>29160</v>
      </c>
      <c r="T118" s="321">
        <v>31500</v>
      </c>
      <c r="U118" s="321">
        <v>33840</v>
      </c>
      <c r="V118" s="321">
        <v>36180</v>
      </c>
      <c r="W118" s="321">
        <v>38520</v>
      </c>
      <c r="X118" s="233"/>
      <c r="Y118" s="326"/>
      <c r="Z118" s="327"/>
      <c r="AA118" s="327"/>
      <c r="AB118" s="327"/>
      <c r="AC118" s="327"/>
      <c r="AD118" s="327"/>
      <c r="AE118" s="327"/>
      <c r="AF118" s="328"/>
      <c r="AG118" s="233"/>
      <c r="AH118" s="233"/>
      <c r="AI118" s="321">
        <f t="shared" ref="AI118:AP118" si="47">+AI100/5*6</f>
        <v>0</v>
      </c>
      <c r="AJ118" s="321">
        <f t="shared" si="47"/>
        <v>0</v>
      </c>
      <c r="AK118" s="321">
        <f t="shared" si="47"/>
        <v>0</v>
      </c>
      <c r="AL118" s="321">
        <f t="shared" si="47"/>
        <v>0</v>
      </c>
      <c r="AM118" s="321">
        <f t="shared" si="47"/>
        <v>0</v>
      </c>
      <c r="AN118" s="321">
        <f t="shared" si="47"/>
        <v>0</v>
      </c>
      <c r="AO118" s="321">
        <f t="shared" si="47"/>
        <v>0</v>
      </c>
      <c r="AP118" s="321">
        <f t="shared" si="47"/>
        <v>0</v>
      </c>
      <c r="AQ118" s="233"/>
      <c r="AR118" s="233"/>
      <c r="AS118" s="233"/>
      <c r="AT118" s="254" t="s">
        <v>230</v>
      </c>
      <c r="AU118" s="233"/>
      <c r="AV118" s="233"/>
      <c r="AW118" s="274"/>
      <c r="AX118" s="274"/>
      <c r="AY118" s="256" t="s">
        <v>565</v>
      </c>
      <c r="AZ118" s="257" t="s">
        <v>431</v>
      </c>
      <c r="BA118" s="258" t="s">
        <v>488</v>
      </c>
      <c r="BB118" s="259" t="s">
        <v>233</v>
      </c>
      <c r="BC118" s="259" t="s">
        <v>233</v>
      </c>
      <c r="BD118" s="259" t="s">
        <v>441</v>
      </c>
      <c r="BE118" s="261">
        <f t="shared" si="45"/>
        <v>111</v>
      </c>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233"/>
      <c r="CD118" s="233"/>
      <c r="CE118" s="233"/>
      <c r="CF118" s="233"/>
      <c r="CG118" s="233"/>
      <c r="CH118" s="233"/>
      <c r="CI118" s="233"/>
      <c r="CJ118" s="233"/>
      <c r="CK118" s="233"/>
      <c r="CL118" s="233"/>
      <c r="CM118" s="233"/>
      <c r="CN118" s="233"/>
      <c r="CO118" s="233"/>
      <c r="CP118" s="233"/>
      <c r="CQ118" s="233"/>
      <c r="CR118" s="233"/>
      <c r="CS118" s="233"/>
      <c r="CT118" s="233"/>
      <c r="CU118" s="233"/>
      <c r="CV118" s="233"/>
      <c r="CW118" s="233"/>
      <c r="CX118" s="233"/>
      <c r="CY118" s="233"/>
      <c r="CZ118" s="233"/>
      <c r="DA118" s="233"/>
      <c r="DB118" s="233"/>
      <c r="DC118" s="233"/>
      <c r="DD118" s="233"/>
      <c r="DE118" s="233"/>
      <c r="DF118" s="233"/>
      <c r="DG118" s="233"/>
      <c r="DH118" s="233"/>
      <c r="DI118" s="233"/>
      <c r="DJ118" s="233"/>
      <c r="DK118" s="233"/>
    </row>
    <row r="119" spans="1:115" hidden="1">
      <c r="A119" s="318"/>
      <c r="B119" s="318"/>
      <c r="C119" s="318"/>
      <c r="E119" s="329"/>
      <c r="F119" s="329"/>
      <c r="G119" s="329"/>
      <c r="H119" s="329"/>
      <c r="I119" s="329"/>
      <c r="J119" s="329"/>
      <c r="K119" s="329"/>
      <c r="L119" s="329"/>
      <c r="N119" s="330" t="s">
        <v>1533</v>
      </c>
      <c r="O119" s="233"/>
      <c r="P119" s="325"/>
      <c r="Q119" s="325"/>
      <c r="R119" s="325"/>
      <c r="S119" s="325"/>
      <c r="T119" s="325"/>
      <c r="U119" s="325"/>
      <c r="V119" s="325"/>
      <c r="W119" s="325"/>
      <c r="X119" s="233"/>
      <c r="Y119" s="326"/>
      <c r="Z119" s="327"/>
      <c r="AA119" s="327"/>
      <c r="AB119" s="327"/>
      <c r="AC119" s="327"/>
      <c r="AD119" s="327"/>
      <c r="AE119" s="327"/>
      <c r="AF119" s="328"/>
      <c r="AG119" s="233"/>
      <c r="AH119" s="233"/>
      <c r="AI119" s="325"/>
      <c r="AJ119" s="325"/>
      <c r="AK119" s="325"/>
      <c r="AL119" s="325"/>
      <c r="AM119" s="325"/>
      <c r="AN119" s="325"/>
      <c r="AO119" s="325"/>
      <c r="AP119" s="325"/>
      <c r="AQ119" s="233"/>
      <c r="AR119" s="233"/>
      <c r="AS119" s="233"/>
      <c r="AT119" s="254" t="s">
        <v>232</v>
      </c>
      <c r="AU119" s="233"/>
      <c r="AV119" s="233"/>
      <c r="AW119" s="274"/>
      <c r="AX119" s="274"/>
      <c r="AY119" s="256" t="s">
        <v>566</v>
      </c>
      <c r="AZ119" s="257" t="s">
        <v>435</v>
      </c>
      <c r="BA119" s="258" t="s">
        <v>490</v>
      </c>
      <c r="BB119" s="259" t="s">
        <v>626</v>
      </c>
      <c r="BC119" s="259" t="s">
        <v>626</v>
      </c>
      <c r="BD119" s="259" t="s">
        <v>452</v>
      </c>
      <c r="BE119" s="261">
        <f t="shared" si="45"/>
        <v>114</v>
      </c>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33"/>
      <c r="CI119" s="233"/>
      <c r="CJ119" s="233"/>
      <c r="CK119" s="233"/>
      <c r="CL119" s="233"/>
      <c r="CM119" s="233"/>
      <c r="CN119" s="233"/>
      <c r="CO119" s="233"/>
      <c r="CP119" s="233"/>
      <c r="CQ119" s="233"/>
      <c r="CR119" s="233"/>
      <c r="CS119" s="233"/>
      <c r="CT119" s="233"/>
      <c r="CU119" s="233"/>
      <c r="CV119" s="233"/>
      <c r="CW119" s="233"/>
      <c r="CX119" s="233"/>
      <c r="CY119" s="233"/>
      <c r="CZ119" s="233"/>
      <c r="DA119" s="233"/>
      <c r="DB119" s="233"/>
      <c r="DC119" s="233"/>
      <c r="DD119" s="233"/>
      <c r="DE119" s="233"/>
      <c r="DF119" s="233"/>
      <c r="DG119" s="233"/>
      <c r="DH119" s="233"/>
      <c r="DI119" s="233"/>
      <c r="DJ119" s="233"/>
      <c r="DK119" s="233"/>
    </row>
    <row r="120" spans="1:115" hidden="1">
      <c r="A120" s="318"/>
      <c r="B120" s="318"/>
      <c r="C120" s="318"/>
      <c r="E120" s="319"/>
      <c r="F120" s="319"/>
      <c r="G120" s="319"/>
      <c r="H120" s="319"/>
      <c r="I120" s="319"/>
      <c r="J120" s="319"/>
      <c r="K120" s="319"/>
      <c r="L120" s="319"/>
      <c r="N120" s="320" t="str">
        <f>CONCATENATE(AU15,$B$11)</f>
        <v>7/16/2011 - 11/31/2011</v>
      </c>
      <c r="O120" s="233"/>
      <c r="P120" s="321">
        <v>21360</v>
      </c>
      <c r="Q120" s="321">
        <v>24420</v>
      </c>
      <c r="R120" s="321">
        <v>27480</v>
      </c>
      <c r="S120" s="321">
        <v>30480</v>
      </c>
      <c r="T120" s="321">
        <v>32940</v>
      </c>
      <c r="U120" s="321">
        <v>35400</v>
      </c>
      <c r="V120" s="321">
        <v>37800</v>
      </c>
      <c r="W120" s="321">
        <v>40260</v>
      </c>
      <c r="X120" s="233"/>
      <c r="Y120" s="321">
        <v>0</v>
      </c>
      <c r="Z120" s="321">
        <v>0</v>
      </c>
      <c r="AA120" s="321">
        <v>0</v>
      </c>
      <c r="AB120" s="321">
        <v>0</v>
      </c>
      <c r="AC120" s="321">
        <v>0</v>
      </c>
      <c r="AD120" s="321">
        <v>0</v>
      </c>
      <c r="AE120" s="321">
        <v>0</v>
      </c>
      <c r="AF120" s="321">
        <v>0</v>
      </c>
      <c r="AG120" s="233"/>
      <c r="AH120" s="233"/>
      <c r="AI120" s="321">
        <f t="shared" ref="AI120:AP120" si="48">+AI102/5*6</f>
        <v>0</v>
      </c>
      <c r="AJ120" s="321">
        <f t="shared" si="48"/>
        <v>0</v>
      </c>
      <c r="AK120" s="321">
        <f t="shared" si="48"/>
        <v>0</v>
      </c>
      <c r="AL120" s="321">
        <f t="shared" si="48"/>
        <v>0</v>
      </c>
      <c r="AM120" s="321">
        <f t="shared" si="48"/>
        <v>0</v>
      </c>
      <c r="AN120" s="321">
        <f t="shared" si="48"/>
        <v>0</v>
      </c>
      <c r="AO120" s="321">
        <f t="shared" si="48"/>
        <v>0</v>
      </c>
      <c r="AP120" s="321">
        <f t="shared" si="48"/>
        <v>0</v>
      </c>
      <c r="AQ120" s="233"/>
      <c r="AR120" s="233"/>
      <c r="AS120" s="233"/>
      <c r="AT120" s="254" t="s">
        <v>233</v>
      </c>
      <c r="AU120" s="233"/>
      <c r="AV120" s="233"/>
      <c r="AW120" s="274"/>
      <c r="AX120" s="274"/>
      <c r="AY120" s="256" t="s">
        <v>567</v>
      </c>
      <c r="AZ120" s="257" t="s">
        <v>441</v>
      </c>
      <c r="BA120" s="258" t="s">
        <v>492</v>
      </c>
      <c r="BB120" s="259" t="s">
        <v>235</v>
      </c>
      <c r="BC120" s="259" t="s">
        <v>235</v>
      </c>
      <c r="BD120" s="259" t="s">
        <v>456</v>
      </c>
      <c r="BE120" s="261">
        <f t="shared" si="45"/>
        <v>115</v>
      </c>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233"/>
      <c r="CD120" s="233"/>
      <c r="CE120" s="233"/>
      <c r="CF120" s="233"/>
      <c r="CG120" s="233"/>
      <c r="CH120" s="233"/>
      <c r="CI120" s="233"/>
      <c r="CJ120" s="233"/>
      <c r="CK120" s="233"/>
      <c r="CL120" s="233"/>
      <c r="CM120" s="233"/>
      <c r="CN120" s="233"/>
      <c r="CO120" s="233"/>
      <c r="CP120" s="233"/>
      <c r="CQ120" s="233"/>
      <c r="CR120" s="233"/>
      <c r="CS120" s="233"/>
      <c r="CT120" s="233"/>
      <c r="CU120" s="233"/>
      <c r="CV120" s="233"/>
      <c r="CW120" s="233"/>
      <c r="CX120" s="233"/>
      <c r="CY120" s="233"/>
      <c r="CZ120" s="233"/>
      <c r="DA120" s="233"/>
      <c r="DB120" s="233"/>
      <c r="DC120" s="233"/>
      <c r="DD120" s="233"/>
      <c r="DE120" s="233"/>
      <c r="DF120" s="233"/>
      <c r="DG120" s="233"/>
      <c r="DH120" s="233"/>
      <c r="DI120" s="233"/>
      <c r="DJ120" s="233"/>
      <c r="DK120" s="233"/>
    </row>
    <row r="121" spans="1:115" hidden="1">
      <c r="A121" s="318"/>
      <c r="B121" s="318"/>
      <c r="C121" s="318"/>
      <c r="E121" s="329"/>
      <c r="F121" s="329"/>
      <c r="G121" s="329"/>
      <c r="H121" s="329"/>
      <c r="I121" s="329"/>
      <c r="J121" s="329"/>
      <c r="K121" s="329"/>
      <c r="L121" s="329"/>
      <c r="N121" s="330" t="s">
        <v>1533</v>
      </c>
      <c r="O121" s="233"/>
      <c r="P121" s="325"/>
      <c r="Q121" s="325"/>
      <c r="R121" s="325"/>
      <c r="S121" s="325"/>
      <c r="T121" s="325"/>
      <c r="U121" s="325"/>
      <c r="V121" s="325"/>
      <c r="W121" s="325"/>
      <c r="X121" s="233"/>
      <c r="Y121" s="325"/>
      <c r="Z121" s="325"/>
      <c r="AA121" s="325"/>
      <c r="AB121" s="325"/>
      <c r="AC121" s="325"/>
      <c r="AD121" s="325"/>
      <c r="AE121" s="325"/>
      <c r="AF121" s="325"/>
      <c r="AG121" s="233"/>
      <c r="AH121" s="233"/>
      <c r="AI121" s="325"/>
      <c r="AJ121" s="325"/>
      <c r="AK121" s="325"/>
      <c r="AL121" s="325"/>
      <c r="AM121" s="325"/>
      <c r="AN121" s="325"/>
      <c r="AO121" s="325"/>
      <c r="AP121" s="325"/>
      <c r="AQ121" s="233"/>
      <c r="AR121" s="233"/>
      <c r="AS121" s="233"/>
      <c r="AT121" s="254" t="s">
        <v>235</v>
      </c>
      <c r="AU121" s="233"/>
      <c r="AV121" s="233"/>
      <c r="AW121" s="274"/>
      <c r="AX121" s="274"/>
      <c r="AY121" s="256"/>
      <c r="AZ121" s="257"/>
      <c r="BA121" s="258"/>
      <c r="BB121" s="259" t="s">
        <v>632</v>
      </c>
      <c r="BC121" s="259" t="s">
        <v>632</v>
      </c>
      <c r="BD121" s="259" t="s">
        <v>460</v>
      </c>
      <c r="BE121" s="261"/>
      <c r="BF121" s="233"/>
      <c r="BG121" s="233"/>
      <c r="BH121" s="233"/>
      <c r="BI121" s="233"/>
      <c r="BJ121" s="233"/>
      <c r="BK121" s="233"/>
      <c r="BL121" s="233"/>
      <c r="BM121" s="233"/>
      <c r="BN121" s="233"/>
      <c r="BO121" s="233"/>
      <c r="BP121" s="233"/>
      <c r="BQ121" s="233"/>
      <c r="BR121" s="233"/>
      <c r="BS121" s="233"/>
      <c r="BT121" s="233"/>
      <c r="BU121" s="233"/>
      <c r="BV121" s="233"/>
      <c r="BW121" s="233"/>
      <c r="BX121" s="233"/>
      <c r="BY121" s="233"/>
      <c r="BZ121" s="233"/>
      <c r="CA121" s="233"/>
      <c r="CB121" s="233"/>
      <c r="CC121" s="233"/>
      <c r="CD121" s="233"/>
      <c r="CE121" s="233"/>
      <c r="CF121" s="233"/>
      <c r="CG121" s="233"/>
      <c r="CH121" s="233"/>
      <c r="CI121" s="233"/>
      <c r="CJ121" s="233"/>
      <c r="CK121" s="233"/>
      <c r="CL121" s="233"/>
      <c r="CM121" s="233"/>
      <c r="CN121" s="233"/>
      <c r="CO121" s="233"/>
      <c r="CP121" s="233"/>
      <c r="CQ121" s="233"/>
      <c r="CR121" s="233"/>
      <c r="CS121" s="233"/>
      <c r="CT121" s="233"/>
      <c r="CU121" s="233"/>
      <c r="CV121" s="233"/>
      <c r="CW121" s="233"/>
      <c r="CX121" s="233"/>
      <c r="CY121" s="233"/>
      <c r="CZ121" s="233"/>
      <c r="DA121" s="233"/>
      <c r="DB121" s="233"/>
      <c r="DC121" s="233"/>
      <c r="DD121" s="233"/>
      <c r="DE121" s="233"/>
      <c r="DF121" s="233"/>
      <c r="DG121" s="233"/>
      <c r="DH121" s="233"/>
      <c r="DI121" s="233"/>
      <c r="DJ121" s="233"/>
      <c r="DK121" s="233"/>
    </row>
    <row r="122" spans="1:115" hidden="1">
      <c r="A122" s="318"/>
      <c r="B122" s="318"/>
      <c r="C122" s="318"/>
      <c r="E122" s="319"/>
      <c r="F122" s="319"/>
      <c r="G122" s="319"/>
      <c r="H122" s="319"/>
      <c r="I122" s="319"/>
      <c r="J122" s="319"/>
      <c r="K122" s="319"/>
      <c r="L122" s="319"/>
      <c r="N122" s="320" t="str">
        <f>CONCATENATE(AU17,$B$11)</f>
        <v>1/16/2012 - 12/3/2012</v>
      </c>
      <c r="O122" s="233"/>
      <c r="P122" s="321">
        <v>21660</v>
      </c>
      <c r="Q122" s="321">
        <v>24720</v>
      </c>
      <c r="R122" s="321">
        <v>27840</v>
      </c>
      <c r="S122" s="321">
        <v>30900</v>
      </c>
      <c r="T122" s="321">
        <v>33420</v>
      </c>
      <c r="U122" s="321">
        <v>35880</v>
      </c>
      <c r="V122" s="321">
        <v>38340</v>
      </c>
      <c r="W122" s="321">
        <v>40800</v>
      </c>
      <c r="X122" s="233"/>
      <c r="Y122" s="321">
        <v>0</v>
      </c>
      <c r="Z122" s="321">
        <v>0</v>
      </c>
      <c r="AA122" s="321">
        <v>0</v>
      </c>
      <c r="AB122" s="321">
        <v>0</v>
      </c>
      <c r="AC122" s="321">
        <v>0</v>
      </c>
      <c r="AD122" s="321">
        <v>0</v>
      </c>
      <c r="AE122" s="321">
        <v>0</v>
      </c>
      <c r="AF122" s="321">
        <v>0</v>
      </c>
      <c r="AG122" s="233"/>
      <c r="AH122" s="233"/>
      <c r="AI122" s="321">
        <f t="shared" ref="AI122:AP122" si="49">+AI104/5*6</f>
        <v>0</v>
      </c>
      <c r="AJ122" s="321">
        <f t="shared" si="49"/>
        <v>0</v>
      </c>
      <c r="AK122" s="321">
        <f t="shared" si="49"/>
        <v>0</v>
      </c>
      <c r="AL122" s="321">
        <f t="shared" si="49"/>
        <v>0</v>
      </c>
      <c r="AM122" s="321">
        <f t="shared" si="49"/>
        <v>0</v>
      </c>
      <c r="AN122" s="321">
        <f t="shared" si="49"/>
        <v>0</v>
      </c>
      <c r="AO122" s="321">
        <f t="shared" si="49"/>
        <v>0</v>
      </c>
      <c r="AP122" s="321">
        <f t="shared" si="49"/>
        <v>0</v>
      </c>
      <c r="AQ122" s="233"/>
      <c r="AR122" s="233"/>
      <c r="AS122" s="233"/>
      <c r="AT122" s="254" t="s">
        <v>237</v>
      </c>
      <c r="AU122" s="233"/>
      <c r="AV122" s="233"/>
      <c r="AW122" s="274"/>
      <c r="AX122" s="274"/>
      <c r="AY122" s="256"/>
      <c r="AZ122" s="257"/>
      <c r="BA122" s="258"/>
      <c r="BB122" s="259" t="s">
        <v>633</v>
      </c>
      <c r="BC122" s="259" t="s">
        <v>633</v>
      </c>
      <c r="BD122" s="259" t="s">
        <v>464</v>
      </c>
      <c r="BE122" s="261"/>
      <c r="BF122" s="233"/>
      <c r="BG122" s="233"/>
      <c r="BH122" s="233"/>
      <c r="BI122" s="233"/>
      <c r="BJ122" s="233"/>
      <c r="BK122" s="233"/>
      <c r="BL122" s="233"/>
      <c r="BM122" s="233"/>
      <c r="BN122" s="233"/>
      <c r="BO122" s="233"/>
      <c r="BP122" s="233"/>
      <c r="BQ122" s="233"/>
      <c r="BR122" s="233"/>
      <c r="BS122" s="233"/>
      <c r="BT122" s="233"/>
      <c r="BU122" s="233"/>
      <c r="BV122" s="233"/>
      <c r="BW122" s="233"/>
      <c r="BX122" s="233"/>
      <c r="BY122" s="233"/>
      <c r="BZ122" s="233"/>
      <c r="CA122" s="233"/>
      <c r="CB122" s="233"/>
      <c r="CC122" s="233"/>
      <c r="CD122" s="233"/>
      <c r="CE122" s="233"/>
      <c r="CF122" s="233"/>
      <c r="CG122" s="233"/>
      <c r="CH122" s="233"/>
      <c r="CI122" s="233"/>
      <c r="CJ122" s="233"/>
      <c r="CK122" s="233"/>
      <c r="CL122" s="233"/>
      <c r="CM122" s="233"/>
      <c r="CN122" s="233"/>
      <c r="CO122" s="233"/>
      <c r="CP122" s="233"/>
      <c r="CQ122" s="233"/>
      <c r="CR122" s="233"/>
      <c r="CS122" s="233"/>
      <c r="CT122" s="233"/>
      <c r="CU122" s="233"/>
      <c r="CV122" s="233"/>
      <c r="CW122" s="233"/>
      <c r="CX122" s="233"/>
      <c r="CY122" s="233"/>
      <c r="CZ122" s="233"/>
      <c r="DA122" s="233"/>
      <c r="DB122" s="233"/>
      <c r="DC122" s="233"/>
      <c r="DD122" s="233"/>
      <c r="DE122" s="233"/>
      <c r="DF122" s="233"/>
      <c r="DG122" s="233"/>
      <c r="DH122" s="233"/>
      <c r="DI122" s="233"/>
      <c r="DJ122" s="233"/>
      <c r="DK122" s="233"/>
    </row>
    <row r="123" spans="1:115" hidden="1">
      <c r="A123" s="318"/>
      <c r="B123" s="318"/>
      <c r="C123" s="318"/>
      <c r="E123" s="329"/>
      <c r="F123" s="329"/>
      <c r="G123" s="329"/>
      <c r="H123" s="329"/>
      <c r="I123" s="329"/>
      <c r="J123" s="329"/>
      <c r="K123" s="329"/>
      <c r="L123" s="329"/>
      <c r="N123" s="330" t="s">
        <v>1533</v>
      </c>
      <c r="O123" s="233"/>
      <c r="P123" s="325"/>
      <c r="Q123" s="325"/>
      <c r="R123" s="325"/>
      <c r="S123" s="325"/>
      <c r="T123" s="325"/>
      <c r="U123" s="325"/>
      <c r="V123" s="325"/>
      <c r="W123" s="325"/>
      <c r="X123" s="233"/>
      <c r="Y123" s="325"/>
      <c r="Z123" s="325"/>
      <c r="AA123" s="325"/>
      <c r="AB123" s="325"/>
      <c r="AC123" s="325"/>
      <c r="AD123" s="325"/>
      <c r="AE123" s="325"/>
      <c r="AF123" s="325"/>
      <c r="AG123" s="233"/>
      <c r="AH123" s="233"/>
      <c r="AI123" s="325"/>
      <c r="AJ123" s="325"/>
      <c r="AK123" s="325"/>
      <c r="AL123" s="325"/>
      <c r="AM123" s="325"/>
      <c r="AN123" s="325"/>
      <c r="AO123" s="325"/>
      <c r="AP123" s="325"/>
      <c r="AQ123" s="233"/>
      <c r="AR123" s="233"/>
      <c r="AS123" s="233"/>
      <c r="AT123" s="254" t="s">
        <v>239</v>
      </c>
      <c r="AU123" s="233"/>
      <c r="AV123" s="233"/>
      <c r="AW123" s="274"/>
      <c r="AX123" s="274"/>
      <c r="AY123" s="256" t="s">
        <v>568</v>
      </c>
      <c r="AZ123" s="257" t="s">
        <v>452</v>
      </c>
      <c r="BA123" s="258" t="s">
        <v>496</v>
      </c>
      <c r="BB123" s="259" t="s">
        <v>634</v>
      </c>
      <c r="BC123" s="259" t="s">
        <v>634</v>
      </c>
      <c r="BD123" s="259" t="s">
        <v>466</v>
      </c>
      <c r="BE123" s="261">
        <f t="shared" ref="BE123:BE136" si="50">+MATCH(BD$10:BD$547,AZ$10:AZ$539,0)</f>
        <v>118</v>
      </c>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233"/>
      <c r="CD123" s="233"/>
      <c r="CE123" s="233"/>
      <c r="CF123" s="233"/>
      <c r="CG123" s="233"/>
      <c r="CH123" s="233"/>
      <c r="CI123" s="233"/>
      <c r="CJ123" s="233"/>
      <c r="CK123" s="233"/>
      <c r="CL123" s="233"/>
      <c r="CM123" s="233"/>
      <c r="CN123" s="233"/>
      <c r="CO123" s="233"/>
      <c r="CP123" s="233"/>
      <c r="CQ123" s="233"/>
      <c r="CR123" s="233"/>
      <c r="CS123" s="233"/>
      <c r="CT123" s="233"/>
      <c r="CU123" s="233"/>
      <c r="CV123" s="233"/>
      <c r="CW123" s="233"/>
      <c r="CX123" s="233"/>
      <c r="CY123" s="233"/>
      <c r="CZ123" s="233"/>
      <c r="DA123" s="233"/>
      <c r="DB123" s="233"/>
      <c r="DC123" s="233"/>
      <c r="DD123" s="233"/>
      <c r="DE123" s="233"/>
      <c r="DF123" s="233"/>
      <c r="DG123" s="233"/>
      <c r="DH123" s="233"/>
      <c r="DI123" s="233"/>
      <c r="DJ123" s="233"/>
      <c r="DK123" s="233"/>
    </row>
    <row r="124" spans="1:115" hidden="1">
      <c r="A124" s="318"/>
      <c r="B124" s="318"/>
      <c r="C124" s="318"/>
      <c r="E124" s="319"/>
      <c r="F124" s="319"/>
      <c r="G124" s="319"/>
      <c r="H124" s="319"/>
      <c r="I124" s="319"/>
      <c r="J124" s="319"/>
      <c r="K124" s="319"/>
      <c r="L124" s="319"/>
      <c r="N124" s="320" t="str">
        <f>CONCATENATE(AU19,$B$11)</f>
        <v>1/18/2013 - 12/17/2013</v>
      </c>
      <c r="O124" s="233"/>
      <c r="P124" s="321">
        <v>21960</v>
      </c>
      <c r="Q124" s="321">
        <v>25080</v>
      </c>
      <c r="R124" s="321">
        <v>28200</v>
      </c>
      <c r="S124" s="321">
        <v>31320</v>
      </c>
      <c r="T124" s="321">
        <v>33840</v>
      </c>
      <c r="U124" s="321">
        <v>36360</v>
      </c>
      <c r="V124" s="321">
        <v>38880</v>
      </c>
      <c r="W124" s="321">
        <v>41400</v>
      </c>
      <c r="X124" s="233"/>
      <c r="Y124" s="321">
        <v>0</v>
      </c>
      <c r="Z124" s="321">
        <v>0</v>
      </c>
      <c r="AA124" s="321">
        <v>0</v>
      </c>
      <c r="AB124" s="321">
        <v>0</v>
      </c>
      <c r="AC124" s="321">
        <v>0</v>
      </c>
      <c r="AD124" s="321">
        <v>0</v>
      </c>
      <c r="AE124" s="321">
        <v>0</v>
      </c>
      <c r="AF124" s="321">
        <v>0</v>
      </c>
      <c r="AG124" s="233"/>
      <c r="AH124" s="233"/>
      <c r="AI124" s="321">
        <f t="shared" ref="AI124:AP124" si="51">+AI106*1.2</f>
        <v>0</v>
      </c>
      <c r="AJ124" s="321">
        <f t="shared" si="51"/>
        <v>0</v>
      </c>
      <c r="AK124" s="321">
        <f t="shared" si="51"/>
        <v>0</v>
      </c>
      <c r="AL124" s="321">
        <f t="shared" si="51"/>
        <v>0</v>
      </c>
      <c r="AM124" s="321">
        <f t="shared" si="51"/>
        <v>0</v>
      </c>
      <c r="AN124" s="321">
        <f t="shared" si="51"/>
        <v>0</v>
      </c>
      <c r="AO124" s="321">
        <f t="shared" si="51"/>
        <v>0</v>
      </c>
      <c r="AP124" s="321">
        <f t="shared" si="51"/>
        <v>0</v>
      </c>
      <c r="AQ124" s="233"/>
      <c r="AR124" s="233"/>
      <c r="AS124" s="233"/>
      <c r="AT124" s="254" t="s">
        <v>241</v>
      </c>
      <c r="AU124" s="233"/>
      <c r="AV124" s="233"/>
      <c r="AW124" s="274"/>
      <c r="AX124" s="274"/>
      <c r="AY124" s="256" t="s">
        <v>573</v>
      </c>
      <c r="AZ124" s="257" t="s">
        <v>456</v>
      </c>
      <c r="BA124" s="258" t="s">
        <v>151</v>
      </c>
      <c r="BB124" s="259" t="s">
        <v>638</v>
      </c>
      <c r="BC124" s="259" t="s">
        <v>638</v>
      </c>
      <c r="BD124" s="259" t="s">
        <v>143</v>
      </c>
      <c r="BE124" s="261">
        <f t="shared" si="50"/>
        <v>119</v>
      </c>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33"/>
      <c r="CI124" s="233"/>
      <c r="CJ124" s="233"/>
      <c r="CK124" s="233"/>
      <c r="CL124" s="233"/>
      <c r="CM124" s="233"/>
      <c r="CN124" s="233"/>
      <c r="CO124" s="233"/>
      <c r="CP124" s="233"/>
      <c r="CQ124" s="233"/>
      <c r="CR124" s="233"/>
      <c r="CS124" s="233"/>
      <c r="CT124" s="233"/>
      <c r="CU124" s="233"/>
      <c r="CV124" s="233"/>
      <c r="CW124" s="233"/>
      <c r="CX124" s="233"/>
      <c r="CY124" s="233"/>
      <c r="CZ124" s="233"/>
      <c r="DA124" s="233"/>
      <c r="DB124" s="233"/>
      <c r="DC124" s="233"/>
      <c r="DD124" s="233"/>
      <c r="DE124" s="233"/>
      <c r="DF124" s="233"/>
      <c r="DG124" s="233"/>
      <c r="DH124" s="233"/>
      <c r="DI124" s="233"/>
      <c r="DJ124" s="233"/>
      <c r="DK124" s="233"/>
    </row>
    <row r="125" spans="1:115" hidden="1">
      <c r="A125" s="332"/>
      <c r="B125" s="332"/>
      <c r="C125" s="332"/>
      <c r="E125" s="329"/>
      <c r="F125" s="329"/>
      <c r="G125" s="329"/>
      <c r="H125" s="329"/>
      <c r="I125" s="329"/>
      <c r="J125" s="329"/>
      <c r="K125" s="329"/>
      <c r="L125" s="329"/>
      <c r="N125" s="330" t="s">
        <v>1533</v>
      </c>
      <c r="O125" s="233"/>
      <c r="P125" s="325"/>
      <c r="Q125" s="325"/>
      <c r="R125" s="325"/>
      <c r="S125" s="325"/>
      <c r="T125" s="325"/>
      <c r="U125" s="325"/>
      <c r="V125" s="325"/>
      <c r="W125" s="325"/>
      <c r="X125" s="233"/>
      <c r="Y125" s="325"/>
      <c r="Z125" s="325"/>
      <c r="AA125" s="325"/>
      <c r="AB125" s="325"/>
      <c r="AC125" s="325"/>
      <c r="AD125" s="325"/>
      <c r="AE125" s="325"/>
      <c r="AF125" s="325"/>
      <c r="AG125" s="233"/>
      <c r="AH125" s="233"/>
      <c r="AI125" s="325"/>
      <c r="AJ125" s="325"/>
      <c r="AK125" s="325"/>
      <c r="AL125" s="325"/>
      <c r="AM125" s="325"/>
      <c r="AN125" s="325"/>
      <c r="AO125" s="325"/>
      <c r="AP125" s="325"/>
      <c r="AQ125" s="233"/>
      <c r="AR125" s="233"/>
      <c r="AS125" s="233"/>
      <c r="AT125" s="254" t="s">
        <v>243</v>
      </c>
      <c r="AU125" s="233"/>
      <c r="AV125" s="233"/>
      <c r="AW125" s="274"/>
      <c r="AX125" s="274"/>
      <c r="AY125" s="256" t="s">
        <v>192</v>
      </c>
      <c r="AZ125" s="257" t="s">
        <v>460</v>
      </c>
      <c r="BA125" s="258" t="s">
        <v>498</v>
      </c>
      <c r="BB125" s="259" t="s">
        <v>642</v>
      </c>
      <c r="BC125" s="259" t="s">
        <v>642</v>
      </c>
      <c r="BD125" s="259" t="s">
        <v>471</v>
      </c>
      <c r="BE125" s="261">
        <f t="shared" si="50"/>
        <v>120</v>
      </c>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233"/>
      <c r="CD125" s="233"/>
      <c r="CE125" s="233"/>
      <c r="CF125" s="233"/>
      <c r="CG125" s="233"/>
      <c r="CH125" s="233"/>
      <c r="CI125" s="233"/>
      <c r="CJ125" s="233"/>
      <c r="CK125" s="233"/>
      <c r="CL125" s="233"/>
      <c r="CM125" s="233"/>
      <c r="CN125" s="233"/>
      <c r="CO125" s="233"/>
      <c r="CP125" s="233"/>
      <c r="CQ125" s="233"/>
      <c r="CR125" s="233"/>
      <c r="CS125" s="233"/>
      <c r="CT125" s="233"/>
      <c r="CU125" s="233"/>
      <c r="CV125" s="233"/>
      <c r="CW125" s="233"/>
      <c r="CX125" s="233"/>
      <c r="CY125" s="233"/>
      <c r="CZ125" s="233"/>
      <c r="DA125" s="233"/>
      <c r="DB125" s="233"/>
      <c r="DC125" s="233"/>
      <c r="DD125" s="233"/>
      <c r="DE125" s="233"/>
      <c r="DF125" s="233"/>
      <c r="DG125" s="233"/>
      <c r="DH125" s="233"/>
      <c r="DI125" s="233"/>
      <c r="DJ125" s="233"/>
      <c r="DK125" s="233"/>
    </row>
    <row r="126" spans="1:115" hidden="1">
      <c r="A126" s="332"/>
      <c r="B126" s="332"/>
      <c r="C126" s="332"/>
      <c r="E126" s="319"/>
      <c r="F126" s="319"/>
      <c r="G126" s="319"/>
      <c r="H126" s="319"/>
      <c r="I126" s="319"/>
      <c r="J126" s="319"/>
      <c r="K126" s="319"/>
      <c r="L126" s="319"/>
      <c r="N126" s="333" t="str">
        <f>CONCATENATE(AU23,$B$11)</f>
        <v>2/1/2014 - 3/5/2015</v>
      </c>
      <c r="O126" s="233"/>
      <c r="P126" s="347">
        <v>22320</v>
      </c>
      <c r="Q126" s="347">
        <v>25500</v>
      </c>
      <c r="R126" s="347">
        <v>28680</v>
      </c>
      <c r="S126" s="347">
        <v>31860</v>
      </c>
      <c r="T126" s="347">
        <v>34440</v>
      </c>
      <c r="U126" s="347">
        <v>36960</v>
      </c>
      <c r="V126" s="347">
        <v>39540</v>
      </c>
      <c r="W126" s="347">
        <v>42060</v>
      </c>
      <c r="X126" s="233"/>
      <c r="Y126" s="347">
        <v>0</v>
      </c>
      <c r="Z126" s="347">
        <v>0</v>
      </c>
      <c r="AA126" s="347">
        <v>0</v>
      </c>
      <c r="AB126" s="347">
        <v>0</v>
      </c>
      <c r="AC126" s="347">
        <v>0</v>
      </c>
      <c r="AD126" s="347">
        <v>0</v>
      </c>
      <c r="AE126" s="347">
        <v>0</v>
      </c>
      <c r="AF126" s="347">
        <v>0</v>
      </c>
      <c r="AG126" s="233"/>
      <c r="AH126" s="233"/>
      <c r="AI126" s="321">
        <f t="shared" ref="AI126:AP126" si="52">+AI108*1.2</f>
        <v>0</v>
      </c>
      <c r="AJ126" s="321">
        <f t="shared" si="52"/>
        <v>0</v>
      </c>
      <c r="AK126" s="321">
        <f t="shared" si="52"/>
        <v>0</v>
      </c>
      <c r="AL126" s="321">
        <f t="shared" si="52"/>
        <v>0</v>
      </c>
      <c r="AM126" s="321">
        <f t="shared" si="52"/>
        <v>0</v>
      </c>
      <c r="AN126" s="321">
        <f t="shared" si="52"/>
        <v>0</v>
      </c>
      <c r="AO126" s="321">
        <f t="shared" si="52"/>
        <v>0</v>
      </c>
      <c r="AP126" s="321">
        <f t="shared" si="52"/>
        <v>0</v>
      </c>
      <c r="AQ126" s="233"/>
      <c r="AR126" s="233"/>
      <c r="AS126" s="233"/>
      <c r="AT126" s="254" t="s">
        <v>245</v>
      </c>
      <c r="AU126" s="233"/>
      <c r="AV126" s="233"/>
      <c r="AW126" s="274"/>
      <c r="AX126" s="274"/>
      <c r="AY126" s="256" t="s">
        <v>578</v>
      </c>
      <c r="AZ126" s="257" t="s">
        <v>464</v>
      </c>
      <c r="BA126" s="258" t="s">
        <v>502</v>
      </c>
      <c r="BB126" s="259" t="s">
        <v>245</v>
      </c>
      <c r="BC126" s="259" t="s">
        <v>245</v>
      </c>
      <c r="BD126" s="259" t="s">
        <v>479</v>
      </c>
      <c r="BE126" s="261">
        <f t="shared" si="50"/>
        <v>121</v>
      </c>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33"/>
      <c r="CE126" s="233"/>
      <c r="CF126" s="233"/>
      <c r="CG126" s="233"/>
      <c r="CH126" s="233"/>
      <c r="CI126" s="233"/>
      <c r="CJ126" s="233"/>
      <c r="CK126" s="233"/>
      <c r="CL126" s="233"/>
      <c r="CM126" s="233"/>
      <c r="CN126" s="233"/>
      <c r="CO126" s="233"/>
      <c r="CP126" s="233"/>
      <c r="CQ126" s="233"/>
      <c r="CR126" s="233"/>
      <c r="CS126" s="233"/>
      <c r="CT126" s="233"/>
      <c r="CU126" s="233"/>
      <c r="CV126" s="233"/>
      <c r="CW126" s="233"/>
      <c r="CX126" s="233"/>
      <c r="CY126" s="233"/>
      <c r="CZ126" s="233"/>
      <c r="DA126" s="233"/>
      <c r="DB126" s="233"/>
      <c r="DC126" s="233"/>
      <c r="DD126" s="233"/>
      <c r="DE126" s="233"/>
      <c r="DF126" s="233"/>
      <c r="DG126" s="233"/>
      <c r="DH126" s="233"/>
      <c r="DI126" s="233"/>
      <c r="DJ126" s="233"/>
      <c r="DK126" s="233"/>
    </row>
    <row r="127" spans="1:115" hidden="1">
      <c r="A127" s="332"/>
      <c r="B127" s="332"/>
      <c r="C127" s="332"/>
      <c r="E127" s="329"/>
      <c r="F127" s="329"/>
      <c r="G127" s="329"/>
      <c r="H127" s="329"/>
      <c r="I127" s="329"/>
      <c r="J127" s="329"/>
      <c r="K127" s="329"/>
      <c r="L127" s="329"/>
      <c r="N127" s="330" t="s">
        <v>1533</v>
      </c>
      <c r="O127" s="233"/>
      <c r="P127" s="325"/>
      <c r="Q127" s="325"/>
      <c r="R127" s="325"/>
      <c r="S127" s="325"/>
      <c r="T127" s="325"/>
      <c r="U127" s="325"/>
      <c r="V127" s="325"/>
      <c r="W127" s="325"/>
      <c r="X127" s="233"/>
      <c r="Y127" s="325"/>
      <c r="Z127" s="325"/>
      <c r="AA127" s="325"/>
      <c r="AB127" s="325"/>
      <c r="AC127" s="325"/>
      <c r="AD127" s="325"/>
      <c r="AE127" s="325"/>
      <c r="AF127" s="325"/>
      <c r="AG127" s="233"/>
      <c r="AH127" s="233"/>
      <c r="AI127" s="325"/>
      <c r="AJ127" s="325"/>
      <c r="AK127" s="325"/>
      <c r="AL127" s="325"/>
      <c r="AM127" s="325"/>
      <c r="AN127" s="325"/>
      <c r="AO127" s="325"/>
      <c r="AP127" s="325"/>
      <c r="AQ127" s="233"/>
      <c r="AR127" s="233"/>
      <c r="AS127" s="233"/>
      <c r="AT127" s="254" t="s">
        <v>247</v>
      </c>
      <c r="AU127" s="233"/>
      <c r="AV127" s="233"/>
      <c r="AW127" s="274"/>
      <c r="AX127" s="274"/>
      <c r="AY127" s="256" t="s">
        <v>581</v>
      </c>
      <c r="AZ127" s="257" t="s">
        <v>466</v>
      </c>
      <c r="BA127" s="258" t="s">
        <v>504</v>
      </c>
      <c r="BB127" s="259" t="s">
        <v>648</v>
      </c>
      <c r="BC127" s="259" t="s">
        <v>648</v>
      </c>
      <c r="BD127" s="259" t="s">
        <v>488</v>
      </c>
      <c r="BE127" s="261">
        <f t="shared" si="50"/>
        <v>122</v>
      </c>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33"/>
      <c r="CI127" s="233"/>
      <c r="CJ127" s="233"/>
      <c r="CK127" s="233"/>
      <c r="CL127" s="233"/>
      <c r="CM127" s="233"/>
      <c r="CN127" s="233"/>
      <c r="CO127" s="233"/>
      <c r="CP127" s="233"/>
      <c r="CQ127" s="233"/>
      <c r="CR127" s="233"/>
      <c r="CS127" s="233"/>
      <c r="CT127" s="233"/>
      <c r="CU127" s="233"/>
      <c r="CV127" s="233"/>
      <c r="CW127" s="233"/>
      <c r="CX127" s="233"/>
      <c r="CY127" s="233"/>
      <c r="CZ127" s="233"/>
      <c r="DA127" s="233"/>
      <c r="DB127" s="233"/>
      <c r="DC127" s="233"/>
      <c r="DD127" s="233"/>
      <c r="DE127" s="233"/>
      <c r="DF127" s="233"/>
      <c r="DG127" s="233"/>
      <c r="DH127" s="233"/>
      <c r="DI127" s="233"/>
      <c r="DJ127" s="233"/>
      <c r="DK127" s="233"/>
    </row>
    <row r="128" spans="1:115" hidden="1">
      <c r="A128" s="332"/>
      <c r="B128" s="332"/>
      <c r="C128" s="332"/>
      <c r="E128" s="336"/>
      <c r="F128" s="336"/>
      <c r="G128" s="336"/>
      <c r="H128" s="336"/>
      <c r="I128" s="336"/>
      <c r="J128" s="336"/>
      <c r="K128" s="336"/>
      <c r="L128" s="336"/>
      <c r="N128" s="333" t="str">
        <f>CONCATENATE(AU25,$B$11)</f>
        <v>4/21/2015 - 3/27/2016</v>
      </c>
      <c r="O128" s="233"/>
      <c r="P128" s="347">
        <v>22500</v>
      </c>
      <c r="Q128" s="347">
        <v>25680</v>
      </c>
      <c r="R128" s="347">
        <v>28920</v>
      </c>
      <c r="S128" s="347">
        <v>32100</v>
      </c>
      <c r="T128" s="347">
        <v>34680</v>
      </c>
      <c r="U128" s="347">
        <v>37260</v>
      </c>
      <c r="V128" s="347">
        <v>39840</v>
      </c>
      <c r="W128" s="347">
        <v>42420</v>
      </c>
      <c r="X128" s="233"/>
      <c r="Y128" s="347">
        <v>0</v>
      </c>
      <c r="Z128" s="347">
        <v>0</v>
      </c>
      <c r="AA128" s="347">
        <v>0</v>
      </c>
      <c r="AB128" s="347">
        <v>0</v>
      </c>
      <c r="AC128" s="347">
        <v>0</v>
      </c>
      <c r="AD128" s="347">
        <v>0</v>
      </c>
      <c r="AE128" s="347">
        <v>0</v>
      </c>
      <c r="AF128" s="347">
        <v>0</v>
      </c>
      <c r="AG128" s="233"/>
      <c r="AH128" s="233"/>
      <c r="AI128" s="321">
        <f t="shared" ref="AI128:AP128" si="53">+AI110*1.2</f>
        <v>0</v>
      </c>
      <c r="AJ128" s="321">
        <f t="shared" si="53"/>
        <v>0</v>
      </c>
      <c r="AK128" s="321">
        <f t="shared" si="53"/>
        <v>0</v>
      </c>
      <c r="AL128" s="321">
        <f t="shared" si="53"/>
        <v>0</v>
      </c>
      <c r="AM128" s="321">
        <f t="shared" si="53"/>
        <v>0</v>
      </c>
      <c r="AN128" s="321">
        <f t="shared" si="53"/>
        <v>0</v>
      </c>
      <c r="AO128" s="321">
        <f t="shared" si="53"/>
        <v>0</v>
      </c>
      <c r="AP128" s="321">
        <f t="shared" si="53"/>
        <v>0</v>
      </c>
      <c r="AQ128" s="233"/>
      <c r="AR128" s="233"/>
      <c r="AS128" s="233"/>
      <c r="AT128" s="254" t="s">
        <v>249</v>
      </c>
      <c r="AU128" s="233"/>
      <c r="AV128" s="233"/>
      <c r="AW128" s="274"/>
      <c r="AX128" s="274"/>
      <c r="AY128" s="256" t="s">
        <v>587</v>
      </c>
      <c r="AZ128" s="257" t="s">
        <v>143</v>
      </c>
      <c r="BA128" s="258" t="s">
        <v>505</v>
      </c>
      <c r="BB128" s="259" t="s">
        <v>651</v>
      </c>
      <c r="BC128" s="259" t="s">
        <v>651</v>
      </c>
      <c r="BD128" s="259" t="s">
        <v>490</v>
      </c>
      <c r="BE128" s="261">
        <f t="shared" si="50"/>
        <v>123</v>
      </c>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33"/>
      <c r="CI128" s="233"/>
      <c r="CJ128" s="233"/>
      <c r="CK128" s="233"/>
      <c r="CL128" s="233"/>
      <c r="CM128" s="233"/>
      <c r="CN128" s="233"/>
      <c r="CO128" s="233"/>
      <c r="CP128" s="233"/>
      <c r="CQ128" s="233"/>
      <c r="CR128" s="233"/>
      <c r="CS128" s="233"/>
      <c r="CT128" s="233"/>
      <c r="CU128" s="233"/>
      <c r="CV128" s="233"/>
      <c r="CW128" s="233"/>
      <c r="CX128" s="233"/>
      <c r="CY128" s="233"/>
      <c r="CZ128" s="233"/>
      <c r="DA128" s="233"/>
      <c r="DB128" s="233"/>
      <c r="DC128" s="233"/>
      <c r="DD128" s="233"/>
      <c r="DE128" s="233"/>
      <c r="DF128" s="233"/>
      <c r="DG128" s="233"/>
      <c r="DH128" s="233"/>
      <c r="DI128" s="233"/>
      <c r="DJ128" s="233"/>
      <c r="DK128" s="233"/>
    </row>
    <row r="129" spans="1:115" hidden="1">
      <c r="A129" s="337"/>
      <c r="B129" s="337"/>
      <c r="C129" s="337"/>
      <c r="E129" s="329"/>
      <c r="F129" s="329"/>
      <c r="G129" s="329"/>
      <c r="H129" s="329"/>
      <c r="I129" s="329"/>
      <c r="J129" s="329"/>
      <c r="K129" s="329"/>
      <c r="L129" s="329"/>
      <c r="N129" s="330" t="s">
        <v>1533</v>
      </c>
      <c r="O129" s="233"/>
      <c r="P129" s="325"/>
      <c r="Q129" s="325"/>
      <c r="R129" s="325"/>
      <c r="S129" s="325"/>
      <c r="T129" s="325"/>
      <c r="U129" s="325"/>
      <c r="V129" s="325"/>
      <c r="W129" s="325"/>
      <c r="X129" s="233"/>
      <c r="Y129" s="325"/>
      <c r="Z129" s="325"/>
      <c r="AA129" s="325"/>
      <c r="AB129" s="325"/>
      <c r="AC129" s="325"/>
      <c r="AD129" s="325"/>
      <c r="AE129" s="325"/>
      <c r="AF129" s="325"/>
      <c r="AG129" s="233"/>
      <c r="AH129" s="233"/>
      <c r="AI129" s="325"/>
      <c r="AJ129" s="325"/>
      <c r="AK129" s="325"/>
      <c r="AL129" s="325"/>
      <c r="AM129" s="325"/>
      <c r="AN129" s="325"/>
      <c r="AO129" s="325"/>
      <c r="AP129" s="325"/>
      <c r="AQ129" s="233"/>
      <c r="AR129" s="233"/>
      <c r="AS129" s="233"/>
      <c r="AT129" s="254" t="s">
        <v>251</v>
      </c>
      <c r="AU129" s="233"/>
      <c r="AV129" s="233"/>
      <c r="AW129" s="274"/>
      <c r="AX129" s="274"/>
      <c r="AY129" s="256" t="s">
        <v>591</v>
      </c>
      <c r="AZ129" s="257" t="s">
        <v>471</v>
      </c>
      <c r="BA129" s="258" t="s">
        <v>506</v>
      </c>
      <c r="BB129" s="259" t="s">
        <v>652</v>
      </c>
      <c r="BC129" s="259" t="s">
        <v>652</v>
      </c>
      <c r="BD129" s="259" t="s">
        <v>492</v>
      </c>
      <c r="BE129" s="261">
        <f t="shared" si="50"/>
        <v>124</v>
      </c>
      <c r="BF129" s="233"/>
      <c r="BG129" s="233"/>
      <c r="BH129" s="233"/>
      <c r="BI129" s="233"/>
      <c r="BJ129" s="233"/>
      <c r="BK129" s="233"/>
      <c r="BL129" s="233"/>
      <c r="BM129" s="233"/>
      <c r="BN129" s="233"/>
      <c r="BO129" s="233"/>
      <c r="BP129" s="233"/>
      <c r="BQ129" s="233"/>
      <c r="BR129" s="233"/>
      <c r="BS129" s="233"/>
      <c r="BT129" s="233"/>
      <c r="BU129" s="233"/>
      <c r="BV129" s="233"/>
      <c r="BW129" s="233"/>
      <c r="BX129" s="233"/>
      <c r="BY129" s="233"/>
      <c r="BZ129" s="233"/>
      <c r="CA129" s="233"/>
      <c r="CB129" s="233"/>
      <c r="CC129" s="233"/>
      <c r="CD129" s="233"/>
      <c r="CE129" s="233"/>
      <c r="CF129" s="233"/>
      <c r="CG129" s="233"/>
      <c r="CH129" s="233"/>
      <c r="CI129" s="233"/>
      <c r="CJ129" s="233"/>
      <c r="CK129" s="233"/>
      <c r="CL129" s="233"/>
      <c r="CM129" s="233"/>
      <c r="CN129" s="233"/>
      <c r="CO129" s="233"/>
      <c r="CP129" s="233"/>
      <c r="CQ129" s="233"/>
      <c r="CR129" s="233"/>
      <c r="CS129" s="233"/>
      <c r="CT129" s="233"/>
      <c r="CU129" s="233"/>
      <c r="CV129" s="233"/>
      <c r="CW129" s="233"/>
      <c r="CX129" s="233"/>
      <c r="CY129" s="233"/>
      <c r="CZ129" s="233"/>
      <c r="DA129" s="233"/>
      <c r="DB129" s="233"/>
      <c r="DC129" s="233"/>
      <c r="DD129" s="233"/>
      <c r="DE129" s="233"/>
      <c r="DF129" s="233"/>
      <c r="DG129" s="233"/>
      <c r="DH129" s="233"/>
      <c r="DI129" s="233"/>
      <c r="DJ129" s="233"/>
      <c r="DK129" s="233"/>
    </row>
    <row r="130" spans="1:115" hidden="1">
      <c r="A130" s="338"/>
      <c r="B130" s="338"/>
      <c r="C130" s="338"/>
      <c r="E130" s="346"/>
      <c r="F130" s="346"/>
      <c r="G130" s="346"/>
      <c r="H130" s="346"/>
      <c r="I130" s="346"/>
      <c r="J130" s="346"/>
      <c r="K130" s="346"/>
      <c r="L130" s="346"/>
      <c r="N130" s="333" t="str">
        <f>CONCATENATE(AU27,$B$11)</f>
        <v>On or After  5/13/2016</v>
      </c>
      <c r="O130" s="233"/>
      <c r="P130" s="349">
        <v>22020</v>
      </c>
      <c r="Q130" s="349">
        <v>25200</v>
      </c>
      <c r="R130" s="349">
        <v>28320</v>
      </c>
      <c r="S130" s="349">
        <v>31440</v>
      </c>
      <c r="T130" s="349">
        <v>33960</v>
      </c>
      <c r="U130" s="349">
        <v>36480</v>
      </c>
      <c r="V130" s="349">
        <v>39000</v>
      </c>
      <c r="W130" s="349">
        <v>41520</v>
      </c>
      <c r="X130" s="233"/>
      <c r="Y130" s="349">
        <v>0</v>
      </c>
      <c r="Z130" s="349">
        <v>0</v>
      </c>
      <c r="AA130" s="349">
        <v>0</v>
      </c>
      <c r="AB130" s="349">
        <v>0</v>
      </c>
      <c r="AC130" s="349">
        <v>0</v>
      </c>
      <c r="AD130" s="349">
        <v>0</v>
      </c>
      <c r="AE130" s="349">
        <v>0</v>
      </c>
      <c r="AF130" s="349">
        <v>0</v>
      </c>
      <c r="AG130" s="233"/>
      <c r="AH130" s="233"/>
      <c r="AI130" s="321">
        <f t="shared" ref="AI130:AP130" si="54">+AI112*1.2</f>
        <v>0</v>
      </c>
      <c r="AJ130" s="321">
        <f t="shared" si="54"/>
        <v>0</v>
      </c>
      <c r="AK130" s="321">
        <f t="shared" si="54"/>
        <v>0</v>
      </c>
      <c r="AL130" s="321">
        <f t="shared" si="54"/>
        <v>0</v>
      </c>
      <c r="AM130" s="321">
        <f t="shared" si="54"/>
        <v>0</v>
      </c>
      <c r="AN130" s="321">
        <f t="shared" si="54"/>
        <v>0</v>
      </c>
      <c r="AO130" s="321">
        <f t="shared" si="54"/>
        <v>0</v>
      </c>
      <c r="AP130" s="321">
        <f t="shared" si="54"/>
        <v>0</v>
      </c>
      <c r="AQ130" s="233"/>
      <c r="AR130" s="233"/>
      <c r="AS130" s="233"/>
      <c r="AT130" s="254" t="s">
        <v>252</v>
      </c>
      <c r="AU130" s="233"/>
      <c r="AV130" s="233"/>
      <c r="AW130" s="274"/>
      <c r="AX130" s="274"/>
      <c r="AY130" s="256" t="s">
        <v>596</v>
      </c>
      <c r="AZ130" s="257" t="s">
        <v>479</v>
      </c>
      <c r="BA130" s="258" t="s">
        <v>508</v>
      </c>
      <c r="BB130" s="259" t="s">
        <v>653</v>
      </c>
      <c r="BC130" s="259" t="s">
        <v>653</v>
      </c>
      <c r="BD130" s="259" t="s">
        <v>496</v>
      </c>
      <c r="BE130" s="261">
        <f t="shared" si="50"/>
        <v>125</v>
      </c>
      <c r="BF130" s="233"/>
      <c r="BG130" s="233"/>
      <c r="BH130" s="233"/>
      <c r="BI130" s="233"/>
      <c r="BJ130" s="233"/>
      <c r="BK130" s="233"/>
      <c r="BL130" s="233"/>
      <c r="BM130" s="233"/>
      <c r="BN130" s="233"/>
      <c r="BO130" s="233"/>
      <c r="BP130" s="233"/>
      <c r="BQ130" s="233"/>
      <c r="BR130" s="233"/>
      <c r="BS130" s="233"/>
      <c r="BT130" s="233"/>
      <c r="BU130" s="233"/>
      <c r="BV130" s="233"/>
      <c r="BW130" s="233"/>
      <c r="BX130" s="233"/>
      <c r="BY130" s="233"/>
      <c r="BZ130" s="233"/>
      <c r="CA130" s="233"/>
      <c r="CB130" s="233"/>
      <c r="CC130" s="233"/>
      <c r="CD130" s="233"/>
      <c r="CE130" s="233"/>
      <c r="CF130" s="233"/>
      <c r="CG130" s="233"/>
      <c r="CH130" s="233"/>
      <c r="CI130" s="233"/>
      <c r="CJ130" s="233"/>
      <c r="CK130" s="233"/>
      <c r="CL130" s="233"/>
      <c r="CM130" s="233"/>
      <c r="CN130" s="233"/>
      <c r="CO130" s="233"/>
      <c r="CP130" s="233"/>
      <c r="CQ130" s="233"/>
      <c r="CR130" s="233"/>
      <c r="CS130" s="233"/>
      <c r="CT130" s="233"/>
      <c r="CU130" s="233"/>
      <c r="CV130" s="233"/>
      <c r="CW130" s="233"/>
      <c r="CX130" s="233"/>
      <c r="CY130" s="233"/>
      <c r="CZ130" s="233"/>
      <c r="DA130" s="233"/>
      <c r="DB130" s="233"/>
      <c r="DC130" s="233"/>
      <c r="DD130" s="233"/>
      <c r="DE130" s="233"/>
      <c r="DF130" s="233"/>
      <c r="DG130" s="233"/>
      <c r="DH130" s="233"/>
      <c r="DI130" s="233"/>
      <c r="DJ130" s="233"/>
      <c r="DK130" s="233"/>
    </row>
    <row r="131" spans="1:115" hidden="1">
      <c r="A131" s="340"/>
      <c r="B131" s="341"/>
      <c r="C131" s="342"/>
      <c r="D131" s="341"/>
      <c r="E131" s="341"/>
      <c r="F131" s="341"/>
      <c r="G131" s="341"/>
      <c r="H131" s="341"/>
      <c r="I131" s="341"/>
      <c r="J131" s="341"/>
      <c r="K131" s="341"/>
      <c r="L131" s="341"/>
      <c r="M131" s="341"/>
      <c r="N131" s="343"/>
      <c r="O131" s="343"/>
      <c r="P131" s="343"/>
      <c r="Q131" s="343"/>
      <c r="R131" s="343"/>
      <c r="S131" s="343"/>
      <c r="T131" s="343"/>
      <c r="U131" s="343"/>
      <c r="V131" s="343"/>
      <c r="W131" s="343"/>
      <c r="X131" s="343"/>
      <c r="Y131" s="343"/>
      <c r="Z131" s="343"/>
      <c r="AA131" s="343"/>
      <c r="AB131" s="343"/>
      <c r="AC131" s="343"/>
      <c r="AD131" s="343"/>
      <c r="AE131" s="343"/>
      <c r="AF131" s="343"/>
      <c r="AG131" s="343"/>
      <c r="AH131" s="343"/>
      <c r="AI131" s="343"/>
      <c r="AJ131" s="343"/>
      <c r="AK131" s="343"/>
      <c r="AL131" s="343"/>
      <c r="AM131" s="343"/>
      <c r="AN131" s="343"/>
      <c r="AO131" s="343"/>
      <c r="AP131" s="343"/>
      <c r="AQ131" s="344" t="s">
        <v>1536</v>
      </c>
      <c r="AR131" s="233"/>
      <c r="AS131" s="233"/>
      <c r="AT131" s="254" t="s">
        <v>253</v>
      </c>
      <c r="AU131" s="233"/>
      <c r="AV131" s="233"/>
      <c r="AW131" s="274"/>
      <c r="AX131" s="274"/>
      <c r="AY131" s="256" t="s">
        <v>598</v>
      </c>
      <c r="AZ131" s="257" t="s">
        <v>488</v>
      </c>
      <c r="BA131" s="258" t="s">
        <v>509</v>
      </c>
      <c r="BB131" s="259" t="s">
        <v>654</v>
      </c>
      <c r="BC131" s="259" t="s">
        <v>654</v>
      </c>
      <c r="BD131" s="259" t="s">
        <v>151</v>
      </c>
      <c r="BE131" s="261">
        <f t="shared" si="50"/>
        <v>126</v>
      </c>
      <c r="BF131" s="233"/>
      <c r="BG131" s="233"/>
      <c r="BH131" s="233"/>
      <c r="BI131" s="233"/>
      <c r="BJ131" s="233"/>
      <c r="BK131" s="233"/>
      <c r="BL131" s="233"/>
      <c r="BM131" s="233"/>
      <c r="BN131" s="233"/>
      <c r="BO131" s="233"/>
      <c r="BP131" s="233"/>
      <c r="BQ131" s="233"/>
      <c r="BR131" s="233"/>
      <c r="BS131" s="233"/>
      <c r="BT131" s="233"/>
      <c r="BU131" s="233"/>
      <c r="BV131" s="233"/>
      <c r="BW131" s="233"/>
      <c r="BX131" s="233"/>
      <c r="BY131" s="233"/>
      <c r="BZ131" s="233"/>
      <c r="CA131" s="233"/>
      <c r="CB131" s="233"/>
      <c r="CC131" s="233"/>
      <c r="CD131" s="233"/>
      <c r="CE131" s="233"/>
      <c r="CF131" s="233"/>
      <c r="CG131" s="233"/>
      <c r="CH131" s="233"/>
      <c r="CI131" s="233"/>
      <c r="CJ131" s="233"/>
      <c r="CK131" s="233"/>
      <c r="CL131" s="233"/>
      <c r="CM131" s="233"/>
      <c r="CN131" s="233"/>
      <c r="CO131" s="233"/>
      <c r="CP131" s="233"/>
      <c r="CQ131" s="233"/>
      <c r="CR131" s="233"/>
      <c r="CS131" s="233"/>
      <c r="CT131" s="233"/>
      <c r="CU131" s="233"/>
      <c r="CV131" s="233"/>
      <c r="CW131" s="233"/>
      <c r="CX131" s="233"/>
      <c r="CY131" s="233"/>
      <c r="CZ131" s="233"/>
      <c r="DA131" s="233"/>
      <c r="DB131" s="233"/>
      <c r="DC131" s="233"/>
      <c r="DD131" s="233"/>
      <c r="DE131" s="233"/>
      <c r="DF131" s="233"/>
      <c r="DG131" s="233"/>
      <c r="DH131" s="233"/>
      <c r="DI131" s="233"/>
      <c r="DJ131" s="233"/>
      <c r="DK131" s="233"/>
    </row>
    <row r="132" spans="1:115" ht="15.75" hidden="1">
      <c r="A132" s="312"/>
      <c r="B132" s="313"/>
      <c r="C132" s="314"/>
      <c r="E132" s="315"/>
      <c r="F132" s="315"/>
      <c r="G132" s="315"/>
      <c r="H132" s="315"/>
      <c r="I132" s="315"/>
      <c r="J132" s="315"/>
      <c r="K132" s="315"/>
      <c r="L132" s="315"/>
      <c r="M132" s="228"/>
      <c r="N132" s="316">
        <v>80</v>
      </c>
      <c r="O132" s="233"/>
      <c r="P132" s="1519" t="s">
        <v>1529</v>
      </c>
      <c r="Q132" s="1519"/>
      <c r="R132" s="1519"/>
      <c r="S132" s="1519"/>
      <c r="T132" s="1519"/>
      <c r="U132" s="1519"/>
      <c r="V132" s="1519"/>
      <c r="W132" s="1519"/>
      <c r="X132" s="233"/>
      <c r="Y132" s="1520" t="s">
        <v>1530</v>
      </c>
      <c r="Z132" s="1520"/>
      <c r="AA132" s="1520"/>
      <c r="AB132" s="1520"/>
      <c r="AC132" s="1520"/>
      <c r="AD132" s="1520"/>
      <c r="AE132" s="1520"/>
      <c r="AF132" s="1520"/>
      <c r="AG132" s="233"/>
      <c r="AH132" s="233"/>
      <c r="AI132" s="1521" t="s">
        <v>1532</v>
      </c>
      <c r="AJ132" s="1521"/>
      <c r="AK132" s="1521"/>
      <c r="AL132" s="1521"/>
      <c r="AM132" s="1521"/>
      <c r="AN132" s="1521"/>
      <c r="AO132" s="1521"/>
      <c r="AP132" s="1521"/>
      <c r="AQ132" s="233"/>
      <c r="AR132" s="233"/>
      <c r="AS132" s="233"/>
      <c r="AT132" s="254" t="s">
        <v>255</v>
      </c>
      <c r="AU132" s="233"/>
      <c r="AV132" s="233"/>
      <c r="AW132" s="274"/>
      <c r="AX132" s="274"/>
      <c r="AY132" s="256" t="s">
        <v>599</v>
      </c>
      <c r="AZ132" s="257" t="s">
        <v>490</v>
      </c>
      <c r="BA132" s="258" t="s">
        <v>513</v>
      </c>
      <c r="BB132" s="259" t="s">
        <v>655</v>
      </c>
      <c r="BC132" s="259" t="s">
        <v>655</v>
      </c>
      <c r="BD132" s="259" t="s">
        <v>498</v>
      </c>
      <c r="BE132" s="261">
        <f t="shared" si="50"/>
        <v>127</v>
      </c>
      <c r="BF132" s="233"/>
      <c r="BG132" s="233"/>
      <c r="BH132" s="233"/>
      <c r="BI132" s="233"/>
      <c r="BJ132" s="233"/>
      <c r="BK132" s="233"/>
      <c r="BL132" s="233"/>
      <c r="BM132" s="233"/>
      <c r="BN132" s="233"/>
      <c r="BO132" s="233"/>
      <c r="BP132" s="233"/>
      <c r="BQ132" s="233"/>
      <c r="BR132" s="233"/>
      <c r="BS132" s="233"/>
      <c r="BT132" s="233"/>
      <c r="BU132" s="233"/>
      <c r="BV132" s="233"/>
      <c r="BW132" s="233"/>
      <c r="BX132" s="233"/>
      <c r="BY132" s="233"/>
      <c r="BZ132" s="233"/>
      <c r="CA132" s="233"/>
      <c r="CB132" s="233"/>
      <c r="CC132" s="233"/>
      <c r="CD132" s="233"/>
      <c r="CE132" s="233"/>
      <c r="CF132" s="233"/>
      <c r="CG132" s="233"/>
      <c r="CH132" s="233"/>
      <c r="CI132" s="233"/>
      <c r="CJ132" s="233"/>
      <c r="CK132" s="233"/>
      <c r="CL132" s="233"/>
      <c r="CM132" s="233"/>
      <c r="CN132" s="233"/>
      <c r="CO132" s="233"/>
      <c r="CP132" s="233"/>
      <c r="CQ132" s="233"/>
      <c r="CR132" s="233"/>
      <c r="CS132" s="233"/>
      <c r="CT132" s="233"/>
      <c r="CU132" s="233"/>
      <c r="CV132" s="233"/>
      <c r="CW132" s="233"/>
      <c r="CX132" s="233"/>
      <c r="CY132" s="233"/>
      <c r="CZ132" s="233"/>
      <c r="DA132" s="233"/>
      <c r="DB132" s="233"/>
      <c r="DC132" s="233"/>
      <c r="DD132" s="233"/>
      <c r="DE132" s="233"/>
      <c r="DF132" s="233"/>
      <c r="DG132" s="233"/>
      <c r="DH132" s="233"/>
      <c r="DI132" s="233"/>
      <c r="DJ132" s="233"/>
      <c r="DK132" s="233"/>
    </row>
    <row r="133" spans="1:115" hidden="1">
      <c r="A133" s="318"/>
      <c r="B133" s="318"/>
      <c r="C133" s="318"/>
      <c r="E133" s="319"/>
      <c r="F133" s="319"/>
      <c r="G133" s="319"/>
      <c r="H133" s="319"/>
      <c r="I133" s="319"/>
      <c r="J133" s="319"/>
      <c r="K133" s="319"/>
      <c r="L133" s="319"/>
      <c r="N133" s="320" t="str">
        <f>CONCATENATE($AU$10,$B$11,$N$132)</f>
        <v>Before 12-31-200880</v>
      </c>
      <c r="O133" s="233"/>
      <c r="P133" s="321">
        <v>27280</v>
      </c>
      <c r="Q133" s="321">
        <v>31120</v>
      </c>
      <c r="R133" s="321">
        <v>35040</v>
      </c>
      <c r="S133" s="321">
        <v>38880</v>
      </c>
      <c r="T133" s="321">
        <v>42000</v>
      </c>
      <c r="U133" s="321">
        <v>45120</v>
      </c>
      <c r="V133" s="321">
        <v>48240</v>
      </c>
      <c r="W133" s="321">
        <v>51360</v>
      </c>
      <c r="X133" s="233"/>
      <c r="Y133" s="322"/>
      <c r="Z133" s="323"/>
      <c r="AA133" s="323"/>
      <c r="AB133" s="323"/>
      <c r="AC133" s="323"/>
      <c r="AD133" s="323"/>
      <c r="AE133" s="323"/>
      <c r="AF133" s="324"/>
      <c r="AG133" s="233"/>
      <c r="AH133" s="233"/>
      <c r="AI133" s="325"/>
      <c r="AJ133" s="325"/>
      <c r="AK133" s="325"/>
      <c r="AL133" s="325"/>
      <c r="AM133" s="325"/>
      <c r="AN133" s="325"/>
      <c r="AO133" s="325"/>
      <c r="AP133" s="325"/>
      <c r="AQ133" s="233"/>
      <c r="AR133" s="233"/>
      <c r="AS133" s="233"/>
      <c r="AT133" s="254" t="s">
        <v>257</v>
      </c>
      <c r="AU133" s="233"/>
      <c r="AV133" s="233"/>
      <c r="AW133" s="274"/>
      <c r="AX133" s="274"/>
      <c r="AY133" s="256" t="s">
        <v>600</v>
      </c>
      <c r="AZ133" s="257" t="s">
        <v>492</v>
      </c>
      <c r="BA133" s="258" t="s">
        <v>515</v>
      </c>
      <c r="BB133" s="259" t="s">
        <v>663</v>
      </c>
      <c r="BC133" s="259" t="s">
        <v>663</v>
      </c>
      <c r="BD133" s="259" t="s">
        <v>502</v>
      </c>
      <c r="BE133" s="261">
        <f t="shared" si="50"/>
        <v>130</v>
      </c>
      <c r="BF133" s="233"/>
      <c r="BG133" s="233"/>
      <c r="BH133" s="233"/>
      <c r="BI133" s="233"/>
      <c r="BJ133" s="233"/>
      <c r="BK133" s="233"/>
      <c r="BL133" s="233"/>
      <c r="BM133" s="233"/>
      <c r="BN133" s="233"/>
      <c r="BO133" s="233"/>
      <c r="BP133" s="233"/>
      <c r="BQ133" s="233"/>
      <c r="BR133" s="233"/>
      <c r="BS133" s="233"/>
      <c r="BT133" s="233"/>
      <c r="BU133" s="233"/>
      <c r="BV133" s="233"/>
      <c r="BW133" s="233"/>
      <c r="BX133" s="233"/>
      <c r="BY133" s="233"/>
      <c r="BZ133" s="233"/>
      <c r="CA133" s="233"/>
      <c r="CB133" s="233"/>
      <c r="CC133" s="233"/>
      <c r="CD133" s="233"/>
      <c r="CE133" s="233"/>
      <c r="CF133" s="233"/>
      <c r="CG133" s="233"/>
      <c r="CH133" s="233"/>
      <c r="CI133" s="233"/>
      <c r="CJ133" s="233"/>
      <c r="CK133" s="233"/>
      <c r="CL133" s="233"/>
      <c r="CM133" s="233"/>
      <c r="CN133" s="233"/>
      <c r="CO133" s="233"/>
      <c r="CP133" s="233"/>
      <c r="CQ133" s="233"/>
      <c r="CR133" s="233"/>
      <c r="CS133" s="233"/>
      <c r="CT133" s="233"/>
      <c r="CU133" s="233"/>
      <c r="CV133" s="233"/>
      <c r="CW133" s="233"/>
      <c r="CX133" s="233"/>
      <c r="CY133" s="233"/>
      <c r="CZ133" s="233"/>
      <c r="DA133" s="233"/>
      <c r="DB133" s="233"/>
      <c r="DC133" s="233"/>
      <c r="DD133" s="233"/>
      <c r="DE133" s="233"/>
      <c r="DF133" s="233"/>
      <c r="DG133" s="233"/>
      <c r="DH133" s="233"/>
      <c r="DI133" s="233"/>
      <c r="DJ133" s="233"/>
      <c r="DK133" s="233"/>
    </row>
    <row r="134" spans="1:115" hidden="1">
      <c r="A134" s="318"/>
      <c r="B134" s="318"/>
      <c r="C134" s="318"/>
      <c r="E134" s="319"/>
      <c r="F134" s="319"/>
      <c r="G134" s="319"/>
      <c r="H134" s="319"/>
      <c r="I134" s="319"/>
      <c r="J134" s="319"/>
      <c r="K134" s="319"/>
      <c r="L134" s="319"/>
      <c r="N134" s="320" t="str">
        <f>CONCATENATE($AU$11,$B$11,$N$132)</f>
        <v>1/1/2009 - 5/13/201080</v>
      </c>
      <c r="O134" s="233"/>
      <c r="P134" s="321">
        <v>27280</v>
      </c>
      <c r="Q134" s="321">
        <v>31120</v>
      </c>
      <c r="R134" s="321">
        <v>35040</v>
      </c>
      <c r="S134" s="321">
        <v>38880</v>
      </c>
      <c r="T134" s="321">
        <v>42000</v>
      </c>
      <c r="U134" s="321">
        <v>45120</v>
      </c>
      <c r="V134" s="321">
        <v>48240</v>
      </c>
      <c r="W134" s="321">
        <v>51360</v>
      </c>
      <c r="X134" s="233"/>
      <c r="Y134" s="326"/>
      <c r="Z134" s="327"/>
      <c r="AA134" s="327"/>
      <c r="AB134" s="327"/>
      <c r="AC134" s="327"/>
      <c r="AD134" s="327"/>
      <c r="AE134" s="327"/>
      <c r="AF134" s="328"/>
      <c r="AG134" s="233"/>
      <c r="AH134" s="233"/>
      <c r="AI134" s="321">
        <f t="shared" ref="AI134:AP134" si="55">+AI98/5*8</f>
        <v>0</v>
      </c>
      <c r="AJ134" s="321">
        <f t="shared" si="55"/>
        <v>0</v>
      </c>
      <c r="AK134" s="321">
        <f t="shared" si="55"/>
        <v>0</v>
      </c>
      <c r="AL134" s="321">
        <f t="shared" si="55"/>
        <v>0</v>
      </c>
      <c r="AM134" s="321">
        <f t="shared" si="55"/>
        <v>0</v>
      </c>
      <c r="AN134" s="321">
        <f t="shared" si="55"/>
        <v>0</v>
      </c>
      <c r="AO134" s="321">
        <f t="shared" si="55"/>
        <v>0</v>
      </c>
      <c r="AP134" s="321">
        <f t="shared" si="55"/>
        <v>0</v>
      </c>
      <c r="AQ134" s="233"/>
      <c r="AR134" s="233"/>
      <c r="AS134" s="233"/>
      <c r="AT134" s="254" t="s">
        <v>258</v>
      </c>
      <c r="AU134" s="233"/>
      <c r="AV134" s="233"/>
      <c r="AW134" s="274"/>
      <c r="AX134" s="274"/>
      <c r="AY134" s="256" t="s">
        <v>604</v>
      </c>
      <c r="AZ134" s="257" t="s">
        <v>496</v>
      </c>
      <c r="BA134" s="258" t="s">
        <v>519</v>
      </c>
      <c r="BB134" s="259" t="s">
        <v>669</v>
      </c>
      <c r="BC134" s="259" t="s">
        <v>669</v>
      </c>
      <c r="BD134" s="259" t="s">
        <v>503</v>
      </c>
      <c r="BE134" s="261">
        <f t="shared" si="50"/>
        <v>131</v>
      </c>
      <c r="BF134" s="233"/>
      <c r="BG134" s="233"/>
      <c r="BH134" s="233"/>
      <c r="BI134" s="233"/>
      <c r="BJ134" s="233"/>
      <c r="BK134" s="233"/>
      <c r="BL134" s="233"/>
      <c r="BM134" s="233"/>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33"/>
      <c r="CI134" s="233"/>
      <c r="CJ134" s="233"/>
      <c r="CK134" s="233"/>
      <c r="CL134" s="233"/>
      <c r="CM134" s="233"/>
      <c r="CN134" s="233"/>
      <c r="CO134" s="233"/>
      <c r="CP134" s="233"/>
      <c r="CQ134" s="233"/>
      <c r="CR134" s="233"/>
      <c r="CS134" s="233"/>
      <c r="CT134" s="233"/>
      <c r="CU134" s="233"/>
      <c r="CV134" s="233"/>
      <c r="CW134" s="233"/>
      <c r="CX134" s="233"/>
      <c r="CY134" s="233"/>
      <c r="CZ134" s="233"/>
      <c r="DA134" s="233"/>
      <c r="DB134" s="233"/>
      <c r="DC134" s="233"/>
      <c r="DD134" s="233"/>
      <c r="DE134" s="233"/>
      <c r="DF134" s="233"/>
      <c r="DG134" s="233"/>
      <c r="DH134" s="233"/>
      <c r="DI134" s="233"/>
      <c r="DJ134" s="233"/>
      <c r="DK134" s="233"/>
    </row>
    <row r="135" spans="1:115" hidden="1">
      <c r="A135" s="318"/>
      <c r="B135" s="318"/>
      <c r="C135" s="318"/>
      <c r="E135" s="329"/>
      <c r="F135" s="329"/>
      <c r="G135" s="329"/>
      <c r="H135" s="329"/>
      <c r="I135" s="329"/>
      <c r="J135" s="329"/>
      <c r="K135" s="329"/>
      <c r="L135" s="329"/>
      <c r="N135" s="330" t="s">
        <v>1533</v>
      </c>
      <c r="O135" s="233"/>
      <c r="P135" s="325"/>
      <c r="Q135" s="325"/>
      <c r="R135" s="325"/>
      <c r="S135" s="325"/>
      <c r="T135" s="325"/>
      <c r="U135" s="325"/>
      <c r="V135" s="325"/>
      <c r="W135" s="325"/>
      <c r="X135" s="233"/>
      <c r="Y135" s="326"/>
      <c r="Z135" s="327"/>
      <c r="AA135" s="327"/>
      <c r="AB135" s="327"/>
      <c r="AC135" s="327"/>
      <c r="AD135" s="327"/>
      <c r="AE135" s="327"/>
      <c r="AF135" s="328"/>
      <c r="AG135" s="233"/>
      <c r="AH135" s="233"/>
      <c r="AI135" s="325"/>
      <c r="AJ135" s="325"/>
      <c r="AK135" s="325"/>
      <c r="AL135" s="325"/>
      <c r="AM135" s="325"/>
      <c r="AN135" s="325"/>
      <c r="AO135" s="325"/>
      <c r="AP135" s="325"/>
      <c r="AQ135" s="233"/>
      <c r="AR135" s="233"/>
      <c r="AS135" s="233"/>
      <c r="AT135" s="254" t="s">
        <v>260</v>
      </c>
      <c r="AU135" s="233"/>
      <c r="AV135" s="233"/>
      <c r="AW135" s="274"/>
      <c r="AX135" s="274"/>
      <c r="AY135" s="256" t="s">
        <v>607</v>
      </c>
      <c r="AZ135" s="257" t="s">
        <v>151</v>
      </c>
      <c r="BA135" s="258" t="s">
        <v>521</v>
      </c>
      <c r="BB135" s="259" t="s">
        <v>670</v>
      </c>
      <c r="BC135" s="259" t="s">
        <v>670</v>
      </c>
      <c r="BD135" s="259" t="s">
        <v>504</v>
      </c>
      <c r="BE135" s="261">
        <f t="shared" si="50"/>
        <v>132</v>
      </c>
      <c r="BF135" s="233"/>
      <c r="BG135" s="233"/>
      <c r="BH135" s="233"/>
      <c r="BI135" s="233"/>
      <c r="BJ135" s="233"/>
      <c r="BK135" s="233"/>
      <c r="BL135" s="233"/>
      <c r="BM135" s="233"/>
      <c r="BN135" s="233"/>
      <c r="BO135" s="233"/>
      <c r="BP135" s="233"/>
      <c r="BQ135" s="233"/>
      <c r="BR135" s="233"/>
      <c r="BS135" s="233"/>
      <c r="BT135" s="233"/>
      <c r="BU135" s="233"/>
      <c r="BV135" s="233"/>
      <c r="BW135" s="233"/>
      <c r="BX135" s="233"/>
      <c r="BY135" s="233"/>
      <c r="BZ135" s="233"/>
      <c r="CA135" s="233"/>
      <c r="CB135" s="233"/>
      <c r="CC135" s="233"/>
      <c r="CD135" s="233"/>
      <c r="CE135" s="233"/>
      <c r="CF135" s="233"/>
      <c r="CG135" s="233"/>
      <c r="CH135" s="233"/>
      <c r="CI135" s="233"/>
      <c r="CJ135" s="233"/>
      <c r="CK135" s="233"/>
      <c r="CL135" s="233"/>
      <c r="CM135" s="233"/>
      <c r="CN135" s="233"/>
      <c r="CO135" s="233"/>
      <c r="CP135" s="233"/>
      <c r="CQ135" s="233"/>
      <c r="CR135" s="233"/>
      <c r="CS135" s="233"/>
      <c r="CT135" s="233"/>
      <c r="CU135" s="233"/>
      <c r="CV135" s="233"/>
      <c r="CW135" s="233"/>
      <c r="CX135" s="233"/>
      <c r="CY135" s="233"/>
      <c r="CZ135" s="233"/>
      <c r="DA135" s="233"/>
      <c r="DB135" s="233"/>
      <c r="DC135" s="233"/>
      <c r="DD135" s="233"/>
      <c r="DE135" s="233"/>
      <c r="DF135" s="233"/>
      <c r="DG135" s="233"/>
      <c r="DH135" s="233"/>
      <c r="DI135" s="233"/>
      <c r="DJ135" s="233"/>
      <c r="DK135" s="233"/>
    </row>
    <row r="136" spans="1:115" hidden="1">
      <c r="A136" s="318"/>
      <c r="B136" s="318"/>
      <c r="C136" s="318"/>
      <c r="E136" s="319"/>
      <c r="F136" s="319"/>
      <c r="G136" s="319"/>
      <c r="H136" s="319"/>
      <c r="I136" s="319"/>
      <c r="J136" s="319"/>
      <c r="K136" s="319"/>
      <c r="L136" s="319"/>
      <c r="N136" s="320" t="str">
        <f>CONCATENATE($AU$13,$B$11,$N$132)</f>
        <v>6/29/2010 - 5/30/201180</v>
      </c>
      <c r="O136" s="233"/>
      <c r="P136" s="321">
        <v>27280</v>
      </c>
      <c r="Q136" s="321">
        <v>31120</v>
      </c>
      <c r="R136" s="321">
        <v>35040</v>
      </c>
      <c r="S136" s="321">
        <v>38880</v>
      </c>
      <c r="T136" s="321">
        <v>42000</v>
      </c>
      <c r="U136" s="321">
        <v>45120</v>
      </c>
      <c r="V136" s="321">
        <v>48240</v>
      </c>
      <c r="W136" s="321">
        <v>51360</v>
      </c>
      <c r="X136" s="233"/>
      <c r="Y136" s="326"/>
      <c r="Z136" s="327"/>
      <c r="AA136" s="327"/>
      <c r="AB136" s="327"/>
      <c r="AC136" s="327"/>
      <c r="AD136" s="327"/>
      <c r="AE136" s="327"/>
      <c r="AF136" s="328"/>
      <c r="AG136" s="233"/>
      <c r="AH136" s="233"/>
      <c r="AI136" s="321">
        <f t="shared" ref="AI136:AP136" si="56">+AI100/5*8</f>
        <v>0</v>
      </c>
      <c r="AJ136" s="321">
        <f t="shared" si="56"/>
        <v>0</v>
      </c>
      <c r="AK136" s="321">
        <f t="shared" si="56"/>
        <v>0</v>
      </c>
      <c r="AL136" s="321">
        <f t="shared" si="56"/>
        <v>0</v>
      </c>
      <c r="AM136" s="321">
        <f t="shared" si="56"/>
        <v>0</v>
      </c>
      <c r="AN136" s="321">
        <f t="shared" si="56"/>
        <v>0</v>
      </c>
      <c r="AO136" s="321">
        <f t="shared" si="56"/>
        <v>0</v>
      </c>
      <c r="AP136" s="321">
        <f t="shared" si="56"/>
        <v>0</v>
      </c>
      <c r="AQ136" s="233"/>
      <c r="AR136" s="233"/>
      <c r="AS136" s="233"/>
      <c r="AT136" s="254" t="s">
        <v>261</v>
      </c>
      <c r="AU136" s="233"/>
      <c r="AV136" s="233"/>
      <c r="AW136" s="274"/>
      <c r="AX136" s="274"/>
      <c r="AY136" s="256" t="s">
        <v>609</v>
      </c>
      <c r="AZ136" s="257" t="s">
        <v>498</v>
      </c>
      <c r="BA136" s="258" t="s">
        <v>524</v>
      </c>
      <c r="BB136" s="259" t="s">
        <v>675</v>
      </c>
      <c r="BC136" s="259" t="s">
        <v>675</v>
      </c>
      <c r="BD136" s="259" t="s">
        <v>505</v>
      </c>
      <c r="BE136" s="261">
        <f t="shared" si="50"/>
        <v>133</v>
      </c>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33"/>
      <c r="CI136" s="233"/>
      <c r="CJ136" s="233"/>
      <c r="CK136" s="233"/>
      <c r="CL136" s="233"/>
      <c r="CM136" s="233"/>
      <c r="CN136" s="233"/>
      <c r="CO136" s="233"/>
      <c r="CP136" s="233"/>
      <c r="CQ136" s="233"/>
      <c r="CR136" s="233"/>
      <c r="CS136" s="233"/>
      <c r="CT136" s="233"/>
      <c r="CU136" s="233"/>
      <c r="CV136" s="233"/>
      <c r="CW136" s="233"/>
      <c r="CX136" s="233"/>
      <c r="CY136" s="233"/>
      <c r="CZ136" s="233"/>
      <c r="DA136" s="233"/>
      <c r="DB136" s="233"/>
      <c r="DC136" s="233"/>
      <c r="DD136" s="233"/>
      <c r="DE136" s="233"/>
      <c r="DF136" s="233"/>
      <c r="DG136" s="233"/>
      <c r="DH136" s="233"/>
      <c r="DI136" s="233"/>
      <c r="DJ136" s="233"/>
      <c r="DK136" s="233"/>
    </row>
    <row r="137" spans="1:115" hidden="1">
      <c r="A137" s="318"/>
      <c r="B137" s="318"/>
      <c r="C137" s="318"/>
      <c r="E137" s="329"/>
      <c r="F137" s="329"/>
      <c r="G137" s="329"/>
      <c r="H137" s="329"/>
      <c r="I137" s="329"/>
      <c r="J137" s="329"/>
      <c r="K137" s="329"/>
      <c r="L137" s="329"/>
      <c r="N137" s="330" t="s">
        <v>1533</v>
      </c>
      <c r="O137" s="233"/>
      <c r="P137" s="325"/>
      <c r="Q137" s="325"/>
      <c r="R137" s="325"/>
      <c r="S137" s="325"/>
      <c r="T137" s="325"/>
      <c r="U137" s="325"/>
      <c r="V137" s="325"/>
      <c r="W137" s="325"/>
      <c r="X137" s="233"/>
      <c r="Y137" s="326"/>
      <c r="Z137" s="327"/>
      <c r="AA137" s="327"/>
      <c r="AB137" s="327"/>
      <c r="AC137" s="327"/>
      <c r="AD137" s="327"/>
      <c r="AE137" s="327"/>
      <c r="AF137" s="328"/>
      <c r="AG137" s="233"/>
      <c r="AH137" s="233"/>
      <c r="AI137" s="325"/>
      <c r="AJ137" s="325"/>
      <c r="AK137" s="325"/>
      <c r="AL137" s="325"/>
      <c r="AM137" s="325"/>
      <c r="AN137" s="325"/>
      <c r="AO137" s="325"/>
      <c r="AP137" s="325"/>
      <c r="AQ137" s="233"/>
      <c r="AR137" s="233"/>
      <c r="AS137" s="233"/>
      <c r="AT137" s="254" t="s">
        <v>263</v>
      </c>
      <c r="AU137" s="233"/>
      <c r="AV137" s="233"/>
      <c r="AW137" s="274"/>
      <c r="AX137" s="274"/>
      <c r="AY137" s="256"/>
      <c r="AZ137" s="257"/>
      <c r="BA137" s="258"/>
      <c r="BB137" s="259" t="s">
        <v>680</v>
      </c>
      <c r="BC137" s="259" t="s">
        <v>680</v>
      </c>
      <c r="BD137" s="259" t="s">
        <v>506</v>
      </c>
      <c r="BE137" s="261"/>
      <c r="BF137" s="233"/>
      <c r="BG137" s="233"/>
      <c r="BH137" s="233"/>
      <c r="BI137" s="233"/>
      <c r="BJ137" s="233"/>
      <c r="BK137" s="233"/>
      <c r="BL137" s="233"/>
      <c r="BM137" s="233"/>
      <c r="BN137" s="233"/>
      <c r="BO137" s="233"/>
      <c r="BP137" s="233"/>
      <c r="BQ137" s="233"/>
      <c r="BR137" s="233"/>
      <c r="BS137" s="233"/>
      <c r="BT137" s="233"/>
      <c r="BU137" s="233"/>
      <c r="BV137" s="233"/>
      <c r="BW137" s="233"/>
      <c r="BX137" s="233"/>
      <c r="BY137" s="233"/>
      <c r="BZ137" s="233"/>
      <c r="CA137" s="233"/>
      <c r="CB137" s="233"/>
      <c r="CC137" s="233"/>
      <c r="CD137" s="233"/>
      <c r="CE137" s="233"/>
      <c r="CF137" s="233"/>
      <c r="CG137" s="233"/>
      <c r="CH137" s="233"/>
      <c r="CI137" s="233"/>
      <c r="CJ137" s="233"/>
      <c r="CK137" s="233"/>
      <c r="CL137" s="233"/>
      <c r="CM137" s="233"/>
      <c r="CN137" s="233"/>
      <c r="CO137" s="233"/>
      <c r="CP137" s="233"/>
      <c r="CQ137" s="233"/>
      <c r="CR137" s="233"/>
      <c r="CS137" s="233"/>
      <c r="CT137" s="233"/>
      <c r="CU137" s="233"/>
      <c r="CV137" s="233"/>
      <c r="CW137" s="233"/>
      <c r="CX137" s="233"/>
      <c r="CY137" s="233"/>
      <c r="CZ137" s="233"/>
      <c r="DA137" s="233"/>
      <c r="DB137" s="233"/>
      <c r="DC137" s="233"/>
      <c r="DD137" s="233"/>
      <c r="DE137" s="233"/>
      <c r="DF137" s="233"/>
      <c r="DG137" s="233"/>
      <c r="DH137" s="233"/>
      <c r="DI137" s="233"/>
      <c r="DJ137" s="233"/>
      <c r="DK137" s="233"/>
    </row>
    <row r="138" spans="1:115" hidden="1">
      <c r="A138" s="318"/>
      <c r="B138" s="318"/>
      <c r="C138" s="318"/>
      <c r="E138" s="319"/>
      <c r="F138" s="319"/>
      <c r="G138" s="319"/>
      <c r="H138" s="319"/>
      <c r="I138" s="319"/>
      <c r="J138" s="319"/>
      <c r="K138" s="319"/>
      <c r="L138" s="319"/>
      <c r="N138" s="331" t="s">
        <v>1509</v>
      </c>
      <c r="O138" s="233"/>
      <c r="P138" s="321">
        <f t="shared" ref="P138:W138" si="57">+P102/5*8</f>
        <v>28480</v>
      </c>
      <c r="Q138" s="321">
        <f t="shared" si="57"/>
        <v>32560</v>
      </c>
      <c r="R138" s="321">
        <f t="shared" si="57"/>
        <v>36640</v>
      </c>
      <c r="S138" s="321">
        <f t="shared" si="57"/>
        <v>40640</v>
      </c>
      <c r="T138" s="321">
        <f t="shared" si="57"/>
        <v>43920</v>
      </c>
      <c r="U138" s="321">
        <f t="shared" si="57"/>
        <v>47200</v>
      </c>
      <c r="V138" s="321">
        <f t="shared" si="57"/>
        <v>50400</v>
      </c>
      <c r="W138" s="321">
        <f t="shared" si="57"/>
        <v>53680</v>
      </c>
      <c r="X138" s="233"/>
      <c r="Y138" s="321">
        <f t="shared" ref="Y138:AF138" si="58">+Y102/5*8</f>
        <v>0</v>
      </c>
      <c r="Z138" s="321">
        <f t="shared" si="58"/>
        <v>0</v>
      </c>
      <c r="AA138" s="321">
        <f t="shared" si="58"/>
        <v>0</v>
      </c>
      <c r="AB138" s="321">
        <f t="shared" si="58"/>
        <v>0</v>
      </c>
      <c r="AC138" s="321">
        <f t="shared" si="58"/>
        <v>0</v>
      </c>
      <c r="AD138" s="321">
        <f t="shared" si="58"/>
        <v>0</v>
      </c>
      <c r="AE138" s="321">
        <f t="shared" si="58"/>
        <v>0</v>
      </c>
      <c r="AF138" s="321">
        <f t="shared" si="58"/>
        <v>0</v>
      </c>
      <c r="AG138" s="233"/>
      <c r="AH138" s="233"/>
      <c r="AI138" s="321">
        <f t="shared" ref="AI138:AP138" si="59">+AI102/5*8</f>
        <v>0</v>
      </c>
      <c r="AJ138" s="321">
        <f t="shared" si="59"/>
        <v>0</v>
      </c>
      <c r="AK138" s="321">
        <f t="shared" si="59"/>
        <v>0</v>
      </c>
      <c r="AL138" s="321">
        <f t="shared" si="59"/>
        <v>0</v>
      </c>
      <c r="AM138" s="321">
        <f t="shared" si="59"/>
        <v>0</v>
      </c>
      <c r="AN138" s="321">
        <f t="shared" si="59"/>
        <v>0</v>
      </c>
      <c r="AO138" s="321">
        <f t="shared" si="59"/>
        <v>0</v>
      </c>
      <c r="AP138" s="321">
        <f t="shared" si="59"/>
        <v>0</v>
      </c>
      <c r="AQ138" s="233"/>
      <c r="AR138" s="233"/>
      <c r="AS138" s="233"/>
      <c r="AT138" s="254" t="s">
        <v>265</v>
      </c>
      <c r="AU138" s="233"/>
      <c r="AV138" s="233"/>
      <c r="AW138" s="274"/>
      <c r="AX138" s="274"/>
      <c r="AY138" s="256"/>
      <c r="AZ138" s="257"/>
      <c r="BA138" s="258"/>
      <c r="BB138" s="259" t="s">
        <v>684</v>
      </c>
      <c r="BC138" s="259" t="s">
        <v>684</v>
      </c>
      <c r="BD138" s="259" t="s">
        <v>507</v>
      </c>
      <c r="BE138" s="261"/>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233"/>
      <c r="CD138" s="233"/>
      <c r="CE138" s="233"/>
      <c r="CF138" s="233"/>
      <c r="CG138" s="233"/>
      <c r="CH138" s="233"/>
      <c r="CI138" s="233"/>
      <c r="CJ138" s="233"/>
      <c r="CK138" s="233"/>
      <c r="CL138" s="233"/>
      <c r="CM138" s="233"/>
      <c r="CN138" s="233"/>
      <c r="CO138" s="233"/>
      <c r="CP138" s="233"/>
      <c r="CQ138" s="233"/>
      <c r="CR138" s="233"/>
      <c r="CS138" s="233"/>
      <c r="CT138" s="233"/>
      <c r="CU138" s="233"/>
      <c r="CV138" s="233"/>
      <c r="CW138" s="233"/>
      <c r="CX138" s="233"/>
      <c r="CY138" s="233"/>
      <c r="CZ138" s="233"/>
      <c r="DA138" s="233"/>
      <c r="DB138" s="233"/>
      <c r="DC138" s="233"/>
      <c r="DD138" s="233"/>
      <c r="DE138" s="233"/>
      <c r="DF138" s="233"/>
      <c r="DG138" s="233"/>
      <c r="DH138" s="233"/>
      <c r="DI138" s="233"/>
      <c r="DJ138" s="233"/>
      <c r="DK138" s="233"/>
    </row>
    <row r="139" spans="1:115" hidden="1">
      <c r="A139" s="318"/>
      <c r="B139" s="318"/>
      <c r="C139" s="318"/>
      <c r="E139" s="329"/>
      <c r="F139" s="329"/>
      <c r="G139" s="329"/>
      <c r="H139" s="329"/>
      <c r="I139" s="329"/>
      <c r="J139" s="329"/>
      <c r="K139" s="329"/>
      <c r="L139" s="329"/>
      <c r="N139" s="330" t="s">
        <v>1533</v>
      </c>
      <c r="O139" s="233"/>
      <c r="P139" s="325"/>
      <c r="Q139" s="325"/>
      <c r="R139" s="325"/>
      <c r="S139" s="325"/>
      <c r="T139" s="325"/>
      <c r="U139" s="325"/>
      <c r="V139" s="325"/>
      <c r="W139" s="325"/>
      <c r="X139" s="233"/>
      <c r="Y139" s="325"/>
      <c r="Z139" s="325"/>
      <c r="AA139" s="325"/>
      <c r="AB139" s="325"/>
      <c r="AC139" s="325"/>
      <c r="AD139" s="325"/>
      <c r="AE139" s="325"/>
      <c r="AF139" s="325"/>
      <c r="AG139" s="233"/>
      <c r="AH139" s="233"/>
      <c r="AI139" s="325"/>
      <c r="AJ139" s="325"/>
      <c r="AK139" s="325"/>
      <c r="AL139" s="325"/>
      <c r="AM139" s="325"/>
      <c r="AN139" s="325"/>
      <c r="AO139" s="325"/>
      <c r="AP139" s="325"/>
      <c r="AQ139" s="233"/>
      <c r="AR139" s="233"/>
      <c r="AS139" s="233"/>
      <c r="AT139" s="254" t="s">
        <v>267</v>
      </c>
      <c r="AU139" s="233"/>
      <c r="AV139" s="233"/>
      <c r="AW139" s="274"/>
      <c r="AX139" s="274"/>
      <c r="AY139" s="256" t="s">
        <v>611</v>
      </c>
      <c r="AZ139" s="257" t="s">
        <v>502</v>
      </c>
      <c r="BA139" s="258" t="s">
        <v>525</v>
      </c>
      <c r="BB139" s="259" t="s">
        <v>685</v>
      </c>
      <c r="BC139" s="259" t="s">
        <v>685</v>
      </c>
      <c r="BD139" s="259" t="s">
        <v>508</v>
      </c>
      <c r="BE139" s="261">
        <f t="shared" ref="BE139:BE152" si="60">+MATCH(BD$10:BD$547,AZ$10:AZ$539,0)</f>
        <v>136</v>
      </c>
      <c r="BF139" s="233"/>
      <c r="BG139" s="233"/>
      <c r="BH139" s="233"/>
      <c r="BI139" s="233"/>
      <c r="BJ139" s="233"/>
      <c r="BK139" s="233"/>
      <c r="BL139" s="233"/>
      <c r="BM139" s="233"/>
      <c r="BN139" s="233"/>
      <c r="BO139" s="233"/>
      <c r="BP139" s="233"/>
      <c r="BQ139" s="233"/>
      <c r="BR139" s="233"/>
      <c r="BS139" s="233"/>
      <c r="BT139" s="233"/>
      <c r="BU139" s="233"/>
      <c r="BV139" s="233"/>
      <c r="BW139" s="233"/>
      <c r="BX139" s="233"/>
      <c r="BY139" s="233"/>
      <c r="BZ139" s="233"/>
      <c r="CA139" s="233"/>
      <c r="CB139" s="233"/>
      <c r="CC139" s="233"/>
      <c r="CD139" s="233"/>
      <c r="CE139" s="233"/>
      <c r="CF139" s="233"/>
      <c r="CG139" s="233"/>
      <c r="CH139" s="233"/>
      <c r="CI139" s="233"/>
      <c r="CJ139" s="233"/>
      <c r="CK139" s="233"/>
      <c r="CL139" s="233"/>
      <c r="CM139" s="233"/>
      <c r="CN139" s="233"/>
      <c r="CO139" s="233"/>
      <c r="CP139" s="233"/>
      <c r="CQ139" s="233"/>
      <c r="CR139" s="233"/>
      <c r="CS139" s="233"/>
      <c r="CT139" s="233"/>
      <c r="CU139" s="233"/>
      <c r="CV139" s="233"/>
      <c r="CW139" s="233"/>
      <c r="CX139" s="233"/>
      <c r="CY139" s="233"/>
      <c r="CZ139" s="233"/>
      <c r="DA139" s="233"/>
      <c r="DB139" s="233"/>
      <c r="DC139" s="233"/>
      <c r="DD139" s="233"/>
      <c r="DE139" s="233"/>
      <c r="DF139" s="233"/>
      <c r="DG139" s="233"/>
      <c r="DH139" s="233"/>
      <c r="DI139" s="233"/>
      <c r="DJ139" s="233"/>
      <c r="DK139" s="233"/>
    </row>
    <row r="140" spans="1:115" hidden="1">
      <c r="A140" s="318"/>
      <c r="B140" s="318"/>
      <c r="C140" s="318"/>
      <c r="E140" s="319"/>
      <c r="F140" s="319"/>
      <c r="G140" s="319"/>
      <c r="H140" s="319"/>
      <c r="I140" s="319"/>
      <c r="J140" s="319"/>
      <c r="K140" s="319"/>
      <c r="L140" s="319"/>
      <c r="N140" s="331" t="s">
        <v>1534</v>
      </c>
      <c r="O140" s="233"/>
      <c r="P140" s="321">
        <f t="shared" ref="P140:W140" si="61">+P104/5*8</f>
        <v>28880</v>
      </c>
      <c r="Q140" s="321">
        <f t="shared" si="61"/>
        <v>32960</v>
      </c>
      <c r="R140" s="321">
        <f t="shared" si="61"/>
        <v>37120</v>
      </c>
      <c r="S140" s="321">
        <f t="shared" si="61"/>
        <v>41200</v>
      </c>
      <c r="T140" s="321">
        <f t="shared" si="61"/>
        <v>44560</v>
      </c>
      <c r="U140" s="321">
        <f t="shared" si="61"/>
        <v>47840</v>
      </c>
      <c r="V140" s="321">
        <f t="shared" si="61"/>
        <v>51120</v>
      </c>
      <c r="W140" s="321">
        <f t="shared" si="61"/>
        <v>54400</v>
      </c>
      <c r="X140" s="233"/>
      <c r="Y140" s="321">
        <f t="shared" ref="Y140:AF140" si="62">+Y104/5*8</f>
        <v>0</v>
      </c>
      <c r="Z140" s="321">
        <f t="shared" si="62"/>
        <v>0</v>
      </c>
      <c r="AA140" s="321">
        <f t="shared" si="62"/>
        <v>0</v>
      </c>
      <c r="AB140" s="321">
        <f t="shared" si="62"/>
        <v>0</v>
      </c>
      <c r="AC140" s="321">
        <f t="shared" si="62"/>
        <v>0</v>
      </c>
      <c r="AD140" s="321">
        <f t="shared" si="62"/>
        <v>0</v>
      </c>
      <c r="AE140" s="321">
        <f t="shared" si="62"/>
        <v>0</v>
      </c>
      <c r="AF140" s="321">
        <f t="shared" si="62"/>
        <v>0</v>
      </c>
      <c r="AG140" s="233"/>
      <c r="AH140" s="233"/>
      <c r="AI140" s="321">
        <f t="shared" ref="AI140:AP140" si="63">+AI104/5*8</f>
        <v>0</v>
      </c>
      <c r="AJ140" s="321">
        <f t="shared" si="63"/>
        <v>0</v>
      </c>
      <c r="AK140" s="321">
        <f t="shared" si="63"/>
        <v>0</v>
      </c>
      <c r="AL140" s="321">
        <f t="shared" si="63"/>
        <v>0</v>
      </c>
      <c r="AM140" s="321">
        <f t="shared" si="63"/>
        <v>0</v>
      </c>
      <c r="AN140" s="321">
        <f t="shared" si="63"/>
        <v>0</v>
      </c>
      <c r="AO140" s="321">
        <f t="shared" si="63"/>
        <v>0</v>
      </c>
      <c r="AP140" s="321">
        <f t="shared" si="63"/>
        <v>0</v>
      </c>
      <c r="AQ140" s="233"/>
      <c r="AR140" s="233"/>
      <c r="AS140" s="233"/>
      <c r="AT140" s="254" t="s">
        <v>269</v>
      </c>
      <c r="AU140" s="233"/>
      <c r="AV140" s="233"/>
      <c r="AW140" s="274"/>
      <c r="AX140" s="274"/>
      <c r="AY140" s="256" t="s">
        <v>612</v>
      </c>
      <c r="AZ140" s="257" t="s">
        <v>503</v>
      </c>
      <c r="BA140" s="258" t="s">
        <v>167</v>
      </c>
      <c r="BB140" s="259" t="s">
        <v>686</v>
      </c>
      <c r="BC140" s="259" t="s">
        <v>686</v>
      </c>
      <c r="BD140" s="259" t="s">
        <v>509</v>
      </c>
      <c r="BE140" s="261">
        <f t="shared" si="60"/>
        <v>137</v>
      </c>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233"/>
      <c r="CD140" s="233"/>
      <c r="CE140" s="233"/>
      <c r="CF140" s="233"/>
      <c r="CG140" s="233"/>
      <c r="CH140" s="233"/>
      <c r="CI140" s="233"/>
      <c r="CJ140" s="233"/>
      <c r="CK140" s="233"/>
      <c r="CL140" s="233"/>
      <c r="CM140" s="233"/>
      <c r="CN140" s="233"/>
      <c r="CO140" s="233"/>
      <c r="CP140" s="233"/>
      <c r="CQ140" s="233"/>
      <c r="CR140" s="233"/>
      <c r="CS140" s="233"/>
      <c r="CT140" s="233"/>
      <c r="CU140" s="233"/>
      <c r="CV140" s="233"/>
      <c r="CW140" s="233"/>
      <c r="CX140" s="233"/>
      <c r="CY140" s="233"/>
      <c r="CZ140" s="233"/>
      <c r="DA140" s="233"/>
      <c r="DB140" s="233"/>
      <c r="DC140" s="233"/>
      <c r="DD140" s="233"/>
      <c r="DE140" s="233"/>
      <c r="DF140" s="233"/>
      <c r="DG140" s="233"/>
      <c r="DH140" s="233"/>
      <c r="DI140" s="233"/>
      <c r="DJ140" s="233"/>
      <c r="DK140" s="233"/>
    </row>
    <row r="141" spans="1:115" hidden="1">
      <c r="A141" s="318"/>
      <c r="B141" s="318"/>
      <c r="C141" s="318"/>
      <c r="E141" s="329"/>
      <c r="F141" s="329"/>
      <c r="G141" s="329"/>
      <c r="H141" s="329"/>
      <c r="I141" s="329"/>
      <c r="J141" s="329"/>
      <c r="K141" s="329"/>
      <c r="L141" s="329"/>
      <c r="N141" s="330" t="s">
        <v>1533</v>
      </c>
      <c r="O141" s="233"/>
      <c r="P141" s="325"/>
      <c r="Q141" s="325"/>
      <c r="R141" s="325"/>
      <c r="S141" s="325"/>
      <c r="T141" s="325"/>
      <c r="U141" s="325"/>
      <c r="V141" s="325"/>
      <c r="W141" s="325"/>
      <c r="X141" s="233"/>
      <c r="Y141" s="325"/>
      <c r="Z141" s="325"/>
      <c r="AA141" s="325"/>
      <c r="AB141" s="325"/>
      <c r="AC141" s="325"/>
      <c r="AD141" s="325"/>
      <c r="AE141" s="325"/>
      <c r="AF141" s="325"/>
      <c r="AG141" s="233"/>
      <c r="AH141" s="233"/>
      <c r="AI141" s="325"/>
      <c r="AJ141" s="325"/>
      <c r="AK141" s="325"/>
      <c r="AL141" s="325"/>
      <c r="AM141" s="325"/>
      <c r="AN141" s="325"/>
      <c r="AO141" s="325"/>
      <c r="AP141" s="325"/>
      <c r="AQ141" s="233"/>
      <c r="AR141" s="233"/>
      <c r="AS141" s="233"/>
      <c r="AT141" s="254" t="s">
        <v>271</v>
      </c>
      <c r="AU141" s="233"/>
      <c r="AV141" s="233"/>
      <c r="AW141" s="274"/>
      <c r="AX141" s="274"/>
      <c r="AY141" s="256" t="s">
        <v>614</v>
      </c>
      <c r="AZ141" s="257" t="s">
        <v>504</v>
      </c>
      <c r="BA141" s="258" t="s">
        <v>533</v>
      </c>
      <c r="BB141" s="259" t="s">
        <v>692</v>
      </c>
      <c r="BC141" s="259" t="s">
        <v>692</v>
      </c>
      <c r="BD141" s="259" t="s">
        <v>513</v>
      </c>
      <c r="BE141" s="261">
        <f t="shared" si="60"/>
        <v>138</v>
      </c>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233"/>
      <c r="CD141" s="233"/>
      <c r="CE141" s="233"/>
      <c r="CF141" s="233"/>
      <c r="CG141" s="233"/>
      <c r="CH141" s="233"/>
      <c r="CI141" s="233"/>
      <c r="CJ141" s="233"/>
      <c r="CK141" s="233"/>
      <c r="CL141" s="233"/>
      <c r="CM141" s="233"/>
      <c r="CN141" s="233"/>
      <c r="CO141" s="233"/>
      <c r="CP141" s="233"/>
      <c r="CQ141" s="233"/>
      <c r="CR141" s="233"/>
      <c r="CS141" s="233"/>
      <c r="CT141" s="233"/>
      <c r="CU141" s="233"/>
      <c r="CV141" s="233"/>
      <c r="CW141" s="233"/>
      <c r="CX141" s="233"/>
      <c r="CY141" s="233"/>
      <c r="CZ141" s="233"/>
      <c r="DA141" s="233"/>
      <c r="DB141" s="233"/>
      <c r="DC141" s="233"/>
      <c r="DD141" s="233"/>
      <c r="DE141" s="233"/>
      <c r="DF141" s="233"/>
      <c r="DG141" s="233"/>
      <c r="DH141" s="233"/>
      <c r="DI141" s="233"/>
      <c r="DJ141" s="233"/>
      <c r="DK141" s="233"/>
    </row>
    <row r="142" spans="1:115" hidden="1">
      <c r="A142" s="318"/>
      <c r="B142" s="318"/>
      <c r="C142" s="318"/>
      <c r="E142" s="319"/>
      <c r="F142" s="319"/>
      <c r="G142" s="319"/>
      <c r="H142" s="319"/>
      <c r="I142" s="319"/>
      <c r="J142" s="319"/>
      <c r="K142" s="319"/>
      <c r="L142" s="319"/>
      <c r="N142" s="331" t="s">
        <v>1389</v>
      </c>
      <c r="O142" s="233"/>
      <c r="P142" s="321">
        <f t="shared" ref="P142:W142" si="64">+P106/5*8</f>
        <v>29280</v>
      </c>
      <c r="Q142" s="321">
        <f t="shared" si="64"/>
        <v>33440</v>
      </c>
      <c r="R142" s="321">
        <f t="shared" si="64"/>
        <v>37600</v>
      </c>
      <c r="S142" s="321">
        <f t="shared" si="64"/>
        <v>41760</v>
      </c>
      <c r="T142" s="321">
        <f t="shared" si="64"/>
        <v>45120</v>
      </c>
      <c r="U142" s="321">
        <f t="shared" si="64"/>
        <v>48480</v>
      </c>
      <c r="V142" s="321">
        <f t="shared" si="64"/>
        <v>51840</v>
      </c>
      <c r="W142" s="321">
        <f t="shared" si="64"/>
        <v>55200</v>
      </c>
      <c r="X142" s="233"/>
      <c r="Y142" s="321">
        <f t="shared" ref="Y142:AF142" si="65">+Y106/5*8</f>
        <v>0</v>
      </c>
      <c r="Z142" s="321">
        <f t="shared" si="65"/>
        <v>0</v>
      </c>
      <c r="AA142" s="321">
        <f t="shared" si="65"/>
        <v>0</v>
      </c>
      <c r="AB142" s="321">
        <f t="shared" si="65"/>
        <v>0</v>
      </c>
      <c r="AC142" s="321">
        <f t="shared" si="65"/>
        <v>0</v>
      </c>
      <c r="AD142" s="321">
        <f t="shared" si="65"/>
        <v>0</v>
      </c>
      <c r="AE142" s="321">
        <f t="shared" si="65"/>
        <v>0</v>
      </c>
      <c r="AF142" s="321">
        <f t="shared" si="65"/>
        <v>0</v>
      </c>
      <c r="AG142" s="233"/>
      <c r="AH142" s="233"/>
      <c r="AI142" s="321">
        <f t="shared" ref="AI142:AP142" si="66">+AI106*1.6</f>
        <v>0</v>
      </c>
      <c r="AJ142" s="321">
        <f t="shared" si="66"/>
        <v>0</v>
      </c>
      <c r="AK142" s="321">
        <f t="shared" si="66"/>
        <v>0</v>
      </c>
      <c r="AL142" s="321">
        <f t="shared" si="66"/>
        <v>0</v>
      </c>
      <c r="AM142" s="321">
        <f t="shared" si="66"/>
        <v>0</v>
      </c>
      <c r="AN142" s="321">
        <f t="shared" si="66"/>
        <v>0</v>
      </c>
      <c r="AO142" s="321">
        <f t="shared" si="66"/>
        <v>0</v>
      </c>
      <c r="AP142" s="321">
        <f t="shared" si="66"/>
        <v>0</v>
      </c>
      <c r="AQ142" s="233"/>
      <c r="AR142" s="233"/>
      <c r="AS142" s="233"/>
      <c r="AT142" s="254" t="s">
        <v>273</v>
      </c>
      <c r="AU142" s="233"/>
      <c r="AV142" s="233"/>
      <c r="AW142" s="274"/>
      <c r="AX142" s="274"/>
      <c r="AY142" s="256" t="s">
        <v>618</v>
      </c>
      <c r="AZ142" s="257" t="s">
        <v>505</v>
      </c>
      <c r="BA142" s="258" t="s">
        <v>534</v>
      </c>
      <c r="BB142" s="259" t="s">
        <v>695</v>
      </c>
      <c r="BC142" s="259" t="s">
        <v>695</v>
      </c>
      <c r="BD142" s="259" t="s">
        <v>514</v>
      </c>
      <c r="BE142" s="261" t="e">
        <f t="shared" si="60"/>
        <v>#N/A</v>
      </c>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33"/>
      <c r="CI142" s="233"/>
      <c r="CJ142" s="233"/>
      <c r="CK142" s="233"/>
      <c r="CL142" s="233"/>
      <c r="CM142" s="233"/>
      <c r="CN142" s="233"/>
      <c r="CO142" s="233"/>
      <c r="CP142" s="233"/>
      <c r="CQ142" s="233"/>
      <c r="CR142" s="233"/>
      <c r="CS142" s="233"/>
      <c r="CT142" s="233"/>
      <c r="CU142" s="233"/>
      <c r="CV142" s="233"/>
      <c r="CW142" s="233"/>
      <c r="CX142" s="233"/>
      <c r="CY142" s="233"/>
      <c r="CZ142" s="233"/>
      <c r="DA142" s="233"/>
      <c r="DB142" s="233"/>
      <c r="DC142" s="233"/>
      <c r="DD142" s="233"/>
      <c r="DE142" s="233"/>
      <c r="DF142" s="233"/>
      <c r="DG142" s="233"/>
      <c r="DH142" s="233"/>
      <c r="DI142" s="233"/>
      <c r="DJ142" s="233"/>
      <c r="DK142" s="233"/>
    </row>
    <row r="143" spans="1:115" hidden="1">
      <c r="A143" s="332"/>
      <c r="B143" s="332"/>
      <c r="C143" s="332"/>
      <c r="E143" s="329"/>
      <c r="F143" s="329"/>
      <c r="G143" s="329"/>
      <c r="H143" s="329"/>
      <c r="I143" s="329"/>
      <c r="J143" s="329"/>
      <c r="K143" s="329"/>
      <c r="L143" s="329"/>
      <c r="N143" s="330" t="s">
        <v>1533</v>
      </c>
      <c r="O143" s="233"/>
      <c r="P143" s="325"/>
      <c r="Q143" s="325"/>
      <c r="R143" s="325"/>
      <c r="S143" s="325"/>
      <c r="T143" s="325"/>
      <c r="U143" s="325"/>
      <c r="V143" s="325"/>
      <c r="W143" s="325"/>
      <c r="X143" s="233"/>
      <c r="Y143" s="325"/>
      <c r="Z143" s="325"/>
      <c r="AA143" s="325"/>
      <c r="AB143" s="325"/>
      <c r="AC143" s="325"/>
      <c r="AD143" s="325"/>
      <c r="AE143" s="325"/>
      <c r="AF143" s="325"/>
      <c r="AG143" s="233"/>
      <c r="AH143" s="233"/>
      <c r="AI143" s="325"/>
      <c r="AJ143" s="325"/>
      <c r="AK143" s="325"/>
      <c r="AL143" s="325"/>
      <c r="AM143" s="325"/>
      <c r="AN143" s="325"/>
      <c r="AO143" s="325"/>
      <c r="AP143" s="325"/>
      <c r="AQ143" s="233"/>
      <c r="AR143" s="233"/>
      <c r="AS143" s="233"/>
      <c r="AT143" s="254" t="s">
        <v>274</v>
      </c>
      <c r="AU143" s="233"/>
      <c r="AV143" s="233"/>
      <c r="AW143" s="274"/>
      <c r="AX143" s="274"/>
      <c r="AY143" s="256" t="s">
        <v>619</v>
      </c>
      <c r="AZ143" s="257" t="s">
        <v>506</v>
      </c>
      <c r="BA143" s="258" t="s">
        <v>535</v>
      </c>
      <c r="BB143" s="259" t="s">
        <v>696</v>
      </c>
      <c r="BC143" s="259" t="s">
        <v>696</v>
      </c>
      <c r="BD143" s="259" t="s">
        <v>515</v>
      </c>
      <c r="BE143" s="261">
        <f t="shared" si="60"/>
        <v>139</v>
      </c>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233"/>
      <c r="CD143" s="233"/>
      <c r="CE143" s="233"/>
      <c r="CF143" s="233"/>
      <c r="CG143" s="233"/>
      <c r="CH143" s="233"/>
      <c r="CI143" s="233"/>
      <c r="CJ143" s="233"/>
      <c r="CK143" s="233"/>
      <c r="CL143" s="233"/>
      <c r="CM143" s="233"/>
      <c r="CN143" s="233"/>
      <c r="CO143" s="233"/>
      <c r="CP143" s="233"/>
      <c r="CQ143" s="233"/>
      <c r="CR143" s="233"/>
      <c r="CS143" s="233"/>
      <c r="CT143" s="233"/>
      <c r="CU143" s="233"/>
      <c r="CV143" s="233"/>
      <c r="CW143" s="233"/>
      <c r="CX143" s="233"/>
      <c r="CY143" s="233"/>
      <c r="CZ143" s="233"/>
      <c r="DA143" s="233"/>
      <c r="DB143" s="233"/>
      <c r="DC143" s="233"/>
      <c r="DD143" s="233"/>
      <c r="DE143" s="233"/>
      <c r="DF143" s="233"/>
      <c r="DG143" s="233"/>
      <c r="DH143" s="233"/>
      <c r="DI143" s="233"/>
      <c r="DJ143" s="233"/>
      <c r="DK143" s="233"/>
    </row>
    <row r="144" spans="1:115" hidden="1">
      <c r="A144" s="332"/>
      <c r="B144" s="332"/>
      <c r="C144" s="332"/>
      <c r="E144" s="319"/>
      <c r="F144" s="319"/>
      <c r="G144" s="319"/>
      <c r="H144" s="319"/>
      <c r="I144" s="319"/>
      <c r="J144" s="319"/>
      <c r="K144" s="319"/>
      <c r="L144" s="319"/>
      <c r="N144" s="333" t="s">
        <v>1429</v>
      </c>
      <c r="O144" s="233"/>
      <c r="P144" s="321">
        <f t="shared" ref="P144:W144" si="67">+P108/5*8</f>
        <v>29760</v>
      </c>
      <c r="Q144" s="321">
        <f t="shared" si="67"/>
        <v>34000</v>
      </c>
      <c r="R144" s="321">
        <f t="shared" si="67"/>
        <v>38240</v>
      </c>
      <c r="S144" s="321">
        <f t="shared" si="67"/>
        <v>42480</v>
      </c>
      <c r="T144" s="321">
        <f t="shared" si="67"/>
        <v>45920</v>
      </c>
      <c r="U144" s="321">
        <f t="shared" si="67"/>
        <v>49280</v>
      </c>
      <c r="V144" s="321">
        <f t="shared" si="67"/>
        <v>52720</v>
      </c>
      <c r="W144" s="321">
        <f t="shared" si="67"/>
        <v>56080</v>
      </c>
      <c r="X144" s="233"/>
      <c r="Y144" s="321">
        <f t="shared" ref="Y144:AF144" si="68">+Y108/5*8</f>
        <v>0</v>
      </c>
      <c r="Z144" s="321">
        <f t="shared" si="68"/>
        <v>0</v>
      </c>
      <c r="AA144" s="321">
        <f t="shared" si="68"/>
        <v>0</v>
      </c>
      <c r="AB144" s="321">
        <f t="shared" si="68"/>
        <v>0</v>
      </c>
      <c r="AC144" s="321">
        <f t="shared" si="68"/>
        <v>0</v>
      </c>
      <c r="AD144" s="321">
        <f t="shared" si="68"/>
        <v>0</v>
      </c>
      <c r="AE144" s="321">
        <f t="shared" si="68"/>
        <v>0</v>
      </c>
      <c r="AF144" s="321">
        <f t="shared" si="68"/>
        <v>0</v>
      </c>
      <c r="AG144" s="233"/>
      <c r="AH144" s="233"/>
      <c r="AI144" s="321">
        <f t="shared" ref="AI144:AP144" si="69">+AI108*1.6</f>
        <v>0</v>
      </c>
      <c r="AJ144" s="321">
        <f t="shared" si="69"/>
        <v>0</v>
      </c>
      <c r="AK144" s="321">
        <f t="shared" si="69"/>
        <v>0</v>
      </c>
      <c r="AL144" s="321">
        <f t="shared" si="69"/>
        <v>0</v>
      </c>
      <c r="AM144" s="321">
        <f t="shared" si="69"/>
        <v>0</v>
      </c>
      <c r="AN144" s="321">
        <f t="shared" si="69"/>
        <v>0</v>
      </c>
      <c r="AO144" s="321">
        <f t="shared" si="69"/>
        <v>0</v>
      </c>
      <c r="AP144" s="321">
        <f t="shared" si="69"/>
        <v>0</v>
      </c>
      <c r="AQ144" s="233"/>
      <c r="AR144" s="233"/>
      <c r="AS144" s="233"/>
      <c r="AT144" s="254" t="s">
        <v>276</v>
      </c>
      <c r="AU144" s="233"/>
      <c r="AV144" s="233"/>
      <c r="AW144" s="274"/>
      <c r="AX144" s="274"/>
      <c r="AY144" s="256" t="s">
        <v>620</v>
      </c>
      <c r="AZ144" s="257" t="s">
        <v>507</v>
      </c>
      <c r="BA144" s="258" t="s">
        <v>537</v>
      </c>
      <c r="BB144" s="259" t="s">
        <v>699</v>
      </c>
      <c r="BC144" s="259" t="s">
        <v>699</v>
      </c>
      <c r="BD144" s="259" t="s">
        <v>519</v>
      </c>
      <c r="BE144" s="261">
        <f t="shared" si="60"/>
        <v>140</v>
      </c>
      <c r="BF144" s="233"/>
      <c r="BG144" s="233"/>
      <c r="BH144" s="233"/>
      <c r="BI144" s="233"/>
      <c r="BJ144" s="233"/>
      <c r="BK144" s="233"/>
      <c r="BL144" s="233"/>
      <c r="BM144" s="233"/>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33"/>
      <c r="CI144" s="233"/>
      <c r="CJ144" s="233"/>
      <c r="CK144" s="233"/>
      <c r="CL144" s="233"/>
      <c r="CM144" s="233"/>
      <c r="CN144" s="233"/>
      <c r="CO144" s="233"/>
      <c r="CP144" s="233"/>
      <c r="CQ144" s="233"/>
      <c r="CR144" s="233"/>
      <c r="CS144" s="233"/>
      <c r="CT144" s="233"/>
      <c r="CU144" s="233"/>
      <c r="CV144" s="233"/>
      <c r="CW144" s="233"/>
      <c r="CX144" s="233"/>
      <c r="CY144" s="233"/>
      <c r="CZ144" s="233"/>
      <c r="DA144" s="233"/>
      <c r="DB144" s="233"/>
      <c r="DC144" s="233"/>
      <c r="DD144" s="233"/>
      <c r="DE144" s="233"/>
      <c r="DF144" s="233"/>
      <c r="DG144" s="233"/>
      <c r="DH144" s="233"/>
      <c r="DI144" s="233"/>
      <c r="DJ144" s="233"/>
      <c r="DK144" s="233"/>
    </row>
    <row r="145" spans="1:115" hidden="1">
      <c r="A145" s="332"/>
      <c r="B145" s="332"/>
      <c r="C145" s="332"/>
      <c r="E145" s="329"/>
      <c r="F145" s="329"/>
      <c r="G145" s="329"/>
      <c r="H145" s="329"/>
      <c r="I145" s="329"/>
      <c r="J145" s="329"/>
      <c r="K145" s="329"/>
      <c r="L145" s="329"/>
      <c r="N145" s="330" t="s">
        <v>1533</v>
      </c>
      <c r="O145" s="233"/>
      <c r="P145" s="325"/>
      <c r="Q145" s="325"/>
      <c r="R145" s="325"/>
      <c r="S145" s="325"/>
      <c r="T145" s="325"/>
      <c r="U145" s="325"/>
      <c r="V145" s="325"/>
      <c r="W145" s="325"/>
      <c r="X145" s="233"/>
      <c r="Y145" s="325"/>
      <c r="Z145" s="325"/>
      <c r="AA145" s="325"/>
      <c r="AB145" s="325"/>
      <c r="AC145" s="325"/>
      <c r="AD145" s="325"/>
      <c r="AE145" s="325"/>
      <c r="AF145" s="325"/>
      <c r="AG145" s="233"/>
      <c r="AH145" s="233"/>
      <c r="AI145" s="325"/>
      <c r="AJ145" s="325"/>
      <c r="AK145" s="325"/>
      <c r="AL145" s="325"/>
      <c r="AM145" s="325"/>
      <c r="AN145" s="325"/>
      <c r="AO145" s="325"/>
      <c r="AP145" s="325"/>
      <c r="AQ145" s="233"/>
      <c r="AR145" s="233"/>
      <c r="AS145" s="233"/>
      <c r="AT145" s="254" t="s">
        <v>277</v>
      </c>
      <c r="AU145" s="233"/>
      <c r="AV145" s="233"/>
      <c r="AW145" s="274"/>
      <c r="AX145" s="274"/>
      <c r="AY145" s="256" t="s">
        <v>622</v>
      </c>
      <c r="AZ145" s="257" t="s">
        <v>508</v>
      </c>
      <c r="BA145" s="258" t="s">
        <v>538</v>
      </c>
      <c r="BB145" s="259" t="s">
        <v>700</v>
      </c>
      <c r="BC145" s="259" t="s">
        <v>700</v>
      </c>
      <c r="BD145" s="259" t="s">
        <v>521</v>
      </c>
      <c r="BE145" s="261">
        <f t="shared" si="60"/>
        <v>141</v>
      </c>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233"/>
      <c r="CD145" s="233"/>
      <c r="CE145" s="233"/>
      <c r="CF145" s="233"/>
      <c r="CG145" s="233"/>
      <c r="CH145" s="233"/>
      <c r="CI145" s="233"/>
      <c r="CJ145" s="233"/>
      <c r="CK145" s="233"/>
      <c r="CL145" s="233"/>
      <c r="CM145" s="233"/>
      <c r="CN145" s="233"/>
      <c r="CO145" s="233"/>
      <c r="CP145" s="233"/>
      <c r="CQ145" s="233"/>
      <c r="CR145" s="233"/>
      <c r="CS145" s="233"/>
      <c r="CT145" s="233"/>
      <c r="CU145" s="233"/>
      <c r="CV145" s="233"/>
      <c r="CW145" s="233"/>
      <c r="CX145" s="233"/>
      <c r="CY145" s="233"/>
      <c r="CZ145" s="233"/>
      <c r="DA145" s="233"/>
      <c r="DB145" s="233"/>
      <c r="DC145" s="233"/>
      <c r="DD145" s="233"/>
      <c r="DE145" s="233"/>
      <c r="DF145" s="233"/>
      <c r="DG145" s="233"/>
      <c r="DH145" s="233"/>
      <c r="DI145" s="233"/>
      <c r="DJ145" s="233"/>
      <c r="DK145" s="233"/>
    </row>
    <row r="146" spans="1:115" hidden="1">
      <c r="A146" s="332"/>
      <c r="B146" s="332"/>
      <c r="C146" s="332"/>
      <c r="E146" s="336"/>
      <c r="F146" s="336"/>
      <c r="G146" s="336"/>
      <c r="H146" s="336"/>
      <c r="I146" s="336"/>
      <c r="J146" s="336"/>
      <c r="K146" s="336"/>
      <c r="L146" s="336"/>
      <c r="N146" s="333" t="s">
        <v>1431</v>
      </c>
      <c r="O146" s="233"/>
      <c r="P146" s="321">
        <f t="shared" ref="P146:W146" si="70">+P110/5*8</f>
        <v>30000</v>
      </c>
      <c r="Q146" s="321">
        <f t="shared" si="70"/>
        <v>34240</v>
      </c>
      <c r="R146" s="321">
        <f t="shared" si="70"/>
        <v>38560</v>
      </c>
      <c r="S146" s="321">
        <f t="shared" si="70"/>
        <v>42800</v>
      </c>
      <c r="T146" s="321">
        <f t="shared" si="70"/>
        <v>46240</v>
      </c>
      <c r="U146" s="321">
        <f t="shared" si="70"/>
        <v>49680</v>
      </c>
      <c r="V146" s="321">
        <f t="shared" si="70"/>
        <v>53120</v>
      </c>
      <c r="W146" s="321">
        <f t="shared" si="70"/>
        <v>56560</v>
      </c>
      <c r="X146" s="233"/>
      <c r="Y146" s="321">
        <f t="shared" ref="Y146:AF146" si="71">+Y110/5*8</f>
        <v>0</v>
      </c>
      <c r="Z146" s="321">
        <f t="shared" si="71"/>
        <v>0</v>
      </c>
      <c r="AA146" s="321">
        <f t="shared" si="71"/>
        <v>0</v>
      </c>
      <c r="AB146" s="321">
        <f t="shared" si="71"/>
        <v>0</v>
      </c>
      <c r="AC146" s="321">
        <f t="shared" si="71"/>
        <v>0</v>
      </c>
      <c r="AD146" s="321">
        <f t="shared" si="71"/>
        <v>0</v>
      </c>
      <c r="AE146" s="321">
        <f t="shared" si="71"/>
        <v>0</v>
      </c>
      <c r="AF146" s="321">
        <f t="shared" si="71"/>
        <v>0</v>
      </c>
      <c r="AG146" s="233"/>
      <c r="AH146" s="233"/>
      <c r="AI146" s="321">
        <f t="shared" ref="AI146:AP146" si="72">+AI110*1.6</f>
        <v>0</v>
      </c>
      <c r="AJ146" s="321">
        <f t="shared" si="72"/>
        <v>0</v>
      </c>
      <c r="AK146" s="321">
        <f t="shared" si="72"/>
        <v>0</v>
      </c>
      <c r="AL146" s="321">
        <f t="shared" si="72"/>
        <v>0</v>
      </c>
      <c r="AM146" s="321">
        <f t="shared" si="72"/>
        <v>0</v>
      </c>
      <c r="AN146" s="321">
        <f t="shared" si="72"/>
        <v>0</v>
      </c>
      <c r="AO146" s="321">
        <f t="shared" si="72"/>
        <v>0</v>
      </c>
      <c r="AP146" s="321">
        <f t="shared" si="72"/>
        <v>0</v>
      </c>
      <c r="AQ146" s="233"/>
      <c r="AR146" s="233"/>
      <c r="AS146" s="233"/>
      <c r="AT146" s="254" t="s">
        <v>278</v>
      </c>
      <c r="AU146" s="233"/>
      <c r="AV146" s="233"/>
      <c r="AW146" s="274"/>
      <c r="AX146" s="274"/>
      <c r="AY146" s="256" t="s">
        <v>626</v>
      </c>
      <c r="AZ146" s="257" t="s">
        <v>509</v>
      </c>
      <c r="BA146" s="258" t="s">
        <v>540</v>
      </c>
      <c r="BB146" s="259" t="s">
        <v>707</v>
      </c>
      <c r="BC146" s="259" t="s">
        <v>707</v>
      </c>
      <c r="BD146" s="259" t="s">
        <v>524</v>
      </c>
      <c r="BE146" s="261">
        <f t="shared" si="60"/>
        <v>142</v>
      </c>
      <c r="BF146" s="233"/>
      <c r="BG146" s="233"/>
      <c r="BH146" s="233"/>
      <c r="BI146" s="233"/>
      <c r="BJ146" s="233"/>
      <c r="BK146" s="233"/>
      <c r="BL146" s="233"/>
      <c r="BM146" s="233"/>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33"/>
      <c r="CI146" s="233"/>
      <c r="CJ146" s="233"/>
      <c r="CK146" s="233"/>
      <c r="CL146" s="233"/>
      <c r="CM146" s="233"/>
      <c r="CN146" s="233"/>
      <c r="CO146" s="233"/>
      <c r="CP146" s="233"/>
      <c r="CQ146" s="233"/>
      <c r="CR146" s="233"/>
      <c r="CS146" s="233"/>
      <c r="CT146" s="233"/>
      <c r="CU146" s="233"/>
      <c r="CV146" s="233"/>
      <c r="CW146" s="233"/>
      <c r="CX146" s="233"/>
      <c r="CY146" s="233"/>
      <c r="CZ146" s="233"/>
      <c r="DA146" s="233"/>
      <c r="DB146" s="233"/>
      <c r="DC146" s="233"/>
      <c r="DD146" s="233"/>
      <c r="DE146" s="233"/>
      <c r="DF146" s="233"/>
      <c r="DG146" s="233"/>
      <c r="DH146" s="233"/>
      <c r="DI146" s="233"/>
      <c r="DJ146" s="233"/>
      <c r="DK146" s="233"/>
    </row>
    <row r="147" spans="1:115" hidden="1">
      <c r="A147" s="337"/>
      <c r="B147" s="337"/>
      <c r="C147" s="337"/>
      <c r="E147" s="329"/>
      <c r="F147" s="329"/>
      <c r="G147" s="329"/>
      <c r="H147" s="329"/>
      <c r="I147" s="329"/>
      <c r="J147" s="329"/>
      <c r="K147" s="329"/>
      <c r="L147" s="329"/>
      <c r="N147" s="330" t="s">
        <v>1533</v>
      </c>
      <c r="O147" s="233"/>
      <c r="P147" s="325"/>
      <c r="Q147" s="325"/>
      <c r="R147" s="325"/>
      <c r="S147" s="325"/>
      <c r="T147" s="325"/>
      <c r="U147" s="325"/>
      <c r="V147" s="325"/>
      <c r="W147" s="325"/>
      <c r="X147" s="233"/>
      <c r="Y147" s="325"/>
      <c r="Z147" s="325"/>
      <c r="AA147" s="325"/>
      <c r="AB147" s="325"/>
      <c r="AC147" s="325"/>
      <c r="AD147" s="325"/>
      <c r="AE147" s="325"/>
      <c r="AF147" s="325"/>
      <c r="AG147" s="233"/>
      <c r="AH147" s="233"/>
      <c r="AI147" s="325"/>
      <c r="AJ147" s="325"/>
      <c r="AK147" s="325"/>
      <c r="AL147" s="325"/>
      <c r="AM147" s="325"/>
      <c r="AN147" s="325"/>
      <c r="AO147" s="325"/>
      <c r="AP147" s="325"/>
      <c r="AQ147" s="233"/>
      <c r="AR147" s="233"/>
      <c r="AS147" s="233"/>
      <c r="AT147" s="254" t="s">
        <v>280</v>
      </c>
      <c r="AU147" s="233"/>
      <c r="AV147" s="233"/>
      <c r="AW147" s="274"/>
      <c r="AX147" s="274"/>
      <c r="AY147" s="256" t="s">
        <v>627</v>
      </c>
      <c r="AZ147" s="257" t="s">
        <v>513</v>
      </c>
      <c r="BA147" s="258" t="s">
        <v>541</v>
      </c>
      <c r="BB147" s="259" t="s">
        <v>711</v>
      </c>
      <c r="BC147" s="259" t="s">
        <v>711</v>
      </c>
      <c r="BD147" s="259" t="s">
        <v>525</v>
      </c>
      <c r="BE147" s="261">
        <f t="shared" si="60"/>
        <v>143</v>
      </c>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233"/>
      <c r="CD147" s="233"/>
      <c r="CE147" s="233"/>
      <c r="CF147" s="233"/>
      <c r="CG147" s="233"/>
      <c r="CH147" s="233"/>
      <c r="CI147" s="233"/>
      <c r="CJ147" s="233"/>
      <c r="CK147" s="233"/>
      <c r="CL147" s="233"/>
      <c r="CM147" s="233"/>
      <c r="CN147" s="233"/>
      <c r="CO147" s="233"/>
      <c r="CP147" s="233"/>
      <c r="CQ147" s="233"/>
      <c r="CR147" s="233"/>
      <c r="CS147" s="233"/>
      <c r="CT147" s="233"/>
      <c r="CU147" s="233"/>
      <c r="CV147" s="233"/>
      <c r="CW147" s="233"/>
      <c r="CX147" s="233"/>
      <c r="CY147" s="233"/>
      <c r="CZ147" s="233"/>
      <c r="DA147" s="233"/>
      <c r="DB147" s="233"/>
      <c r="DC147" s="233"/>
      <c r="DD147" s="233"/>
      <c r="DE147" s="233"/>
      <c r="DF147" s="233"/>
      <c r="DG147" s="233"/>
      <c r="DH147" s="233"/>
      <c r="DI147" s="233"/>
      <c r="DJ147" s="233"/>
      <c r="DK147" s="233"/>
    </row>
    <row r="148" spans="1:115" hidden="1">
      <c r="A148" s="338"/>
      <c r="B148" s="338"/>
      <c r="C148" s="338"/>
      <c r="E148" s="346"/>
      <c r="F148" s="346"/>
      <c r="G148" s="346"/>
      <c r="H148" s="346"/>
      <c r="I148" s="346"/>
      <c r="J148" s="346"/>
      <c r="K148" s="346"/>
      <c r="L148" s="346"/>
      <c r="N148" s="333" t="s">
        <v>1535</v>
      </c>
      <c r="O148" s="233"/>
      <c r="P148" s="321">
        <f t="shared" ref="P148:W148" si="73">+P112*1.6</f>
        <v>29360</v>
      </c>
      <c r="Q148" s="321">
        <f t="shared" si="73"/>
        <v>33600</v>
      </c>
      <c r="R148" s="321">
        <f t="shared" si="73"/>
        <v>37760</v>
      </c>
      <c r="S148" s="321">
        <f t="shared" si="73"/>
        <v>41920</v>
      </c>
      <c r="T148" s="321">
        <f t="shared" si="73"/>
        <v>45280</v>
      </c>
      <c r="U148" s="321">
        <f t="shared" si="73"/>
        <v>48640</v>
      </c>
      <c r="V148" s="321">
        <f t="shared" si="73"/>
        <v>52000</v>
      </c>
      <c r="W148" s="321">
        <f t="shared" si="73"/>
        <v>55360</v>
      </c>
      <c r="X148" s="233"/>
      <c r="Y148" s="321">
        <f t="shared" ref="Y148:AF148" si="74">+Y112*1.6</f>
        <v>0</v>
      </c>
      <c r="Z148" s="321">
        <f t="shared" si="74"/>
        <v>0</v>
      </c>
      <c r="AA148" s="321">
        <f t="shared" si="74"/>
        <v>0</v>
      </c>
      <c r="AB148" s="321">
        <f t="shared" si="74"/>
        <v>0</v>
      </c>
      <c r="AC148" s="321">
        <f t="shared" si="74"/>
        <v>0</v>
      </c>
      <c r="AD148" s="321">
        <f t="shared" si="74"/>
        <v>0</v>
      </c>
      <c r="AE148" s="321">
        <f t="shared" si="74"/>
        <v>0</v>
      </c>
      <c r="AF148" s="321">
        <f t="shared" si="74"/>
        <v>0</v>
      </c>
      <c r="AG148" s="233"/>
      <c r="AH148" s="233"/>
      <c r="AI148" s="321">
        <f t="shared" ref="AI148:AP148" si="75">+AI112*1.6</f>
        <v>0</v>
      </c>
      <c r="AJ148" s="321">
        <f t="shared" si="75"/>
        <v>0</v>
      </c>
      <c r="AK148" s="321">
        <f t="shared" si="75"/>
        <v>0</v>
      </c>
      <c r="AL148" s="321">
        <f t="shared" si="75"/>
        <v>0</v>
      </c>
      <c r="AM148" s="321">
        <f t="shared" si="75"/>
        <v>0</v>
      </c>
      <c r="AN148" s="321">
        <f t="shared" si="75"/>
        <v>0</v>
      </c>
      <c r="AO148" s="321">
        <f t="shared" si="75"/>
        <v>0</v>
      </c>
      <c r="AP148" s="321">
        <f t="shared" si="75"/>
        <v>0</v>
      </c>
      <c r="AQ148" s="233"/>
      <c r="AR148" s="233"/>
      <c r="AS148" s="233"/>
      <c r="AT148" s="254" t="s">
        <v>282</v>
      </c>
      <c r="AU148" s="233"/>
      <c r="AV148" s="233"/>
      <c r="AW148" s="274"/>
      <c r="AX148" s="274"/>
      <c r="AY148" s="256" t="s">
        <v>632</v>
      </c>
      <c r="AZ148" s="257" t="s">
        <v>515</v>
      </c>
      <c r="BA148" s="258" t="s">
        <v>543</v>
      </c>
      <c r="BB148" s="259" t="s">
        <v>712</v>
      </c>
      <c r="BC148" s="259" t="s">
        <v>712</v>
      </c>
      <c r="BD148" s="259" t="s">
        <v>167</v>
      </c>
      <c r="BE148" s="261">
        <f t="shared" si="60"/>
        <v>145</v>
      </c>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233"/>
      <c r="CD148" s="233"/>
      <c r="CE148" s="233"/>
      <c r="CF148" s="233"/>
      <c r="CG148" s="233"/>
      <c r="CH148" s="233"/>
      <c r="CI148" s="233"/>
      <c r="CJ148" s="233"/>
      <c r="CK148" s="233"/>
      <c r="CL148" s="233"/>
      <c r="CM148" s="233"/>
      <c r="CN148" s="233"/>
      <c r="CO148" s="233"/>
      <c r="CP148" s="233"/>
      <c r="CQ148" s="233"/>
      <c r="CR148" s="233"/>
      <c r="CS148" s="233"/>
      <c r="CT148" s="233"/>
      <c r="CU148" s="233"/>
      <c r="CV148" s="233"/>
      <c r="CW148" s="233"/>
      <c r="CX148" s="233"/>
      <c r="CY148" s="233"/>
      <c r="CZ148" s="233"/>
      <c r="DA148" s="233"/>
      <c r="DB148" s="233"/>
      <c r="DC148" s="233"/>
      <c r="DD148" s="233"/>
      <c r="DE148" s="233"/>
      <c r="DF148" s="233"/>
      <c r="DG148" s="233"/>
      <c r="DH148" s="233"/>
      <c r="DI148" s="233"/>
      <c r="DJ148" s="233"/>
      <c r="DK148" s="233"/>
    </row>
    <row r="149" spans="1:115" hidden="1">
      <c r="A149" s="340"/>
      <c r="B149" s="341"/>
      <c r="C149" s="342"/>
      <c r="D149" s="341"/>
      <c r="E149" s="341"/>
      <c r="F149" s="341"/>
      <c r="G149" s="341"/>
      <c r="H149" s="341"/>
      <c r="I149" s="341"/>
      <c r="J149" s="341"/>
      <c r="K149" s="341"/>
      <c r="L149" s="341"/>
      <c r="M149" s="341"/>
      <c r="N149" s="343"/>
      <c r="O149" s="343"/>
      <c r="P149" s="343"/>
      <c r="Q149" s="343"/>
      <c r="R149" s="343"/>
      <c r="S149" s="343"/>
      <c r="T149" s="343"/>
      <c r="U149" s="343"/>
      <c r="V149" s="343"/>
      <c r="W149" s="343"/>
      <c r="X149" s="343"/>
      <c r="Y149" s="343"/>
      <c r="Z149" s="343"/>
      <c r="AA149" s="343"/>
      <c r="AB149" s="343"/>
      <c r="AC149" s="343"/>
      <c r="AD149" s="343"/>
      <c r="AE149" s="343"/>
      <c r="AF149" s="343"/>
      <c r="AG149" s="343"/>
      <c r="AH149" s="343"/>
      <c r="AI149" s="343"/>
      <c r="AJ149" s="343"/>
      <c r="AK149" s="343"/>
      <c r="AL149" s="343"/>
      <c r="AM149" s="343"/>
      <c r="AN149" s="343"/>
      <c r="AO149" s="343"/>
      <c r="AP149" s="343"/>
      <c r="AQ149" s="344" t="s">
        <v>1536</v>
      </c>
      <c r="AR149" s="233"/>
      <c r="AS149" s="233"/>
      <c r="AT149" s="254" t="s">
        <v>284</v>
      </c>
      <c r="AU149" s="233"/>
      <c r="AV149" s="233"/>
      <c r="AW149" s="274"/>
      <c r="AX149" s="274"/>
      <c r="AY149" s="256" t="s">
        <v>633</v>
      </c>
      <c r="AZ149" s="257" t="s">
        <v>519</v>
      </c>
      <c r="BA149" s="258" t="s">
        <v>545</v>
      </c>
      <c r="BB149" s="259" t="s">
        <v>713</v>
      </c>
      <c r="BC149" s="259" t="s">
        <v>713</v>
      </c>
      <c r="BD149" s="259" t="s">
        <v>533</v>
      </c>
      <c r="BE149" s="261" t="e">
        <f t="shared" si="60"/>
        <v>#N/A</v>
      </c>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33"/>
      <c r="CI149" s="233"/>
      <c r="CJ149" s="233"/>
      <c r="CK149" s="233"/>
      <c r="CL149" s="233"/>
      <c r="CM149" s="233"/>
      <c r="CN149" s="233"/>
      <c r="CO149" s="233"/>
      <c r="CP149" s="233"/>
      <c r="CQ149" s="233"/>
      <c r="CR149" s="233"/>
      <c r="CS149" s="233"/>
      <c r="CT149" s="233"/>
      <c r="CU149" s="233"/>
      <c r="CV149" s="233"/>
      <c r="CW149" s="233"/>
      <c r="CX149" s="233"/>
      <c r="CY149" s="233"/>
      <c r="CZ149" s="233"/>
      <c r="DA149" s="233"/>
      <c r="DB149" s="233"/>
      <c r="DC149" s="233"/>
      <c r="DD149" s="233"/>
      <c r="DE149" s="233"/>
      <c r="DF149" s="233"/>
      <c r="DG149" s="233"/>
      <c r="DH149" s="233"/>
      <c r="DI149" s="233"/>
      <c r="DJ149" s="233"/>
      <c r="DK149" s="233"/>
    </row>
    <row r="150" spans="1:115" ht="15" hidden="1" customHeight="1">
      <c r="A150" s="350"/>
      <c r="B150" s="351"/>
      <c r="C150" s="351"/>
      <c r="D150" s="351"/>
      <c r="E150" s="351"/>
      <c r="F150" s="351"/>
      <c r="G150" s="351"/>
      <c r="H150" s="351"/>
      <c r="I150" s="351"/>
      <c r="J150" s="351"/>
      <c r="K150" s="351"/>
      <c r="L150" s="352"/>
      <c r="N150" s="353" t="s">
        <v>1538</v>
      </c>
      <c r="O150" s="233"/>
      <c r="P150" s="1531" t="s">
        <v>1538</v>
      </c>
      <c r="Q150" s="1531"/>
      <c r="R150" s="1531"/>
      <c r="S150" s="1531"/>
      <c r="T150" s="1531"/>
      <c r="U150" s="1531"/>
      <c r="V150" s="1531"/>
      <c r="W150" s="1531"/>
      <c r="X150" s="233"/>
      <c r="Y150" s="233"/>
      <c r="Z150" s="233"/>
      <c r="AA150" s="233"/>
      <c r="AB150" s="233"/>
      <c r="AC150" s="233"/>
      <c r="AD150" s="233"/>
      <c r="AE150" s="233"/>
      <c r="AF150" s="233"/>
      <c r="AG150" s="233"/>
      <c r="AH150" s="233"/>
      <c r="AI150" s="1531" t="s">
        <v>1539</v>
      </c>
      <c r="AJ150" s="1531"/>
      <c r="AK150" s="1531"/>
      <c r="AL150" s="1532"/>
      <c r="AM150" s="1531"/>
      <c r="AN150" s="1531"/>
      <c r="AO150" s="1531"/>
      <c r="AP150" s="1531"/>
      <c r="AQ150" s="233"/>
      <c r="AR150" s="233"/>
      <c r="AS150" s="233"/>
      <c r="AT150" s="254" t="s">
        <v>285</v>
      </c>
      <c r="AU150" s="233"/>
      <c r="AV150" s="233"/>
      <c r="AW150" s="274"/>
      <c r="AX150" s="274"/>
      <c r="AY150" s="256" t="s">
        <v>634</v>
      </c>
      <c r="AZ150" s="257" t="s">
        <v>521</v>
      </c>
      <c r="BA150" s="258" t="s">
        <v>547</v>
      </c>
      <c r="BB150" s="259" t="s">
        <v>714</v>
      </c>
      <c r="BC150" s="259" t="s">
        <v>714</v>
      </c>
      <c r="BD150" s="259" t="s">
        <v>534</v>
      </c>
      <c r="BE150" s="261">
        <f t="shared" si="60"/>
        <v>146</v>
      </c>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33"/>
      <c r="CI150" s="233"/>
      <c r="CJ150" s="233"/>
      <c r="CK150" s="233"/>
      <c r="CL150" s="233"/>
      <c r="CM150" s="233"/>
      <c r="CN150" s="233"/>
      <c r="CO150" s="233"/>
      <c r="CP150" s="233"/>
      <c r="CQ150" s="233"/>
      <c r="CR150" s="233"/>
      <c r="CS150" s="233"/>
      <c r="CT150" s="233"/>
      <c r="CU150" s="233"/>
      <c r="CV150" s="233"/>
      <c r="CW150" s="233"/>
      <c r="CX150" s="233"/>
      <c r="CY150" s="233"/>
      <c r="CZ150" s="233"/>
      <c r="DA150" s="233"/>
      <c r="DB150" s="233"/>
      <c r="DC150" s="233"/>
      <c r="DD150" s="233"/>
      <c r="DE150" s="233"/>
      <c r="DF150" s="233"/>
      <c r="DG150" s="233"/>
      <c r="DH150" s="233"/>
      <c r="DI150" s="233"/>
      <c r="DJ150" s="233"/>
      <c r="DK150" s="233"/>
    </row>
    <row r="151" spans="1:115" ht="15" hidden="1" customHeight="1">
      <c r="A151" s="354"/>
      <c r="B151" s="355"/>
      <c r="C151" s="355"/>
      <c r="D151" s="355"/>
      <c r="E151" s="355"/>
      <c r="F151" s="355"/>
      <c r="G151" s="355"/>
      <c r="H151" s="355"/>
      <c r="I151" s="355"/>
      <c r="J151" s="355"/>
      <c r="K151" s="355"/>
      <c r="L151" s="356"/>
      <c r="N151" s="357" t="str">
        <f>CONCATENATE($AU$10,$B$11,$N$114)</f>
        <v>Before 12-31-200860</v>
      </c>
      <c r="O151" s="233"/>
      <c r="P151" s="322"/>
      <c r="Q151" s="323"/>
      <c r="R151" s="324"/>
      <c r="S151" s="321"/>
      <c r="T151" s="322"/>
      <c r="U151" s="323"/>
      <c r="V151" s="323"/>
      <c r="W151" s="324"/>
      <c r="X151" s="233"/>
      <c r="Y151" s="233"/>
      <c r="Z151" s="233"/>
      <c r="AA151" s="233"/>
      <c r="AB151" s="233"/>
      <c r="AC151" s="233"/>
      <c r="AD151" s="233"/>
      <c r="AE151" s="233"/>
      <c r="AF151" s="233"/>
      <c r="AG151" s="233"/>
      <c r="AH151" s="233"/>
      <c r="AI151" s="322"/>
      <c r="AJ151" s="323" t="s">
        <v>1440</v>
      </c>
      <c r="AK151" s="324"/>
      <c r="AL151" s="358"/>
      <c r="AM151" s="322"/>
      <c r="AN151" s="323"/>
      <c r="AO151" s="323"/>
      <c r="AP151" s="324"/>
      <c r="AQ151" s="233"/>
      <c r="AR151" s="233"/>
      <c r="AS151" s="233"/>
      <c r="AT151" s="254" t="s">
        <v>286</v>
      </c>
      <c r="AU151" s="233"/>
      <c r="AV151" s="233"/>
      <c r="AW151" s="274"/>
      <c r="AX151" s="274"/>
      <c r="AY151" s="256" t="s">
        <v>635</v>
      </c>
      <c r="AZ151" s="257" t="s">
        <v>524</v>
      </c>
      <c r="BA151" s="258" t="s">
        <v>548</v>
      </c>
      <c r="BB151" s="259" t="s">
        <v>718</v>
      </c>
      <c r="BC151" s="259" t="s">
        <v>718</v>
      </c>
      <c r="BD151" s="259" t="s">
        <v>535</v>
      </c>
      <c r="BE151" s="261">
        <f t="shared" si="60"/>
        <v>147</v>
      </c>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33"/>
      <c r="CI151" s="233"/>
      <c r="CJ151" s="233"/>
      <c r="CK151" s="233"/>
      <c r="CL151" s="233"/>
      <c r="CM151" s="233"/>
      <c r="CN151" s="233"/>
      <c r="CO151" s="233"/>
      <c r="CP151" s="233"/>
      <c r="CQ151" s="233"/>
      <c r="CR151" s="233"/>
      <c r="CS151" s="233"/>
      <c r="CT151" s="233"/>
      <c r="CU151" s="233"/>
      <c r="CV151" s="233"/>
      <c r="CW151" s="233"/>
      <c r="CX151" s="233"/>
      <c r="CY151" s="233"/>
      <c r="CZ151" s="233"/>
      <c r="DA151" s="233"/>
      <c r="DB151" s="233"/>
      <c r="DC151" s="233"/>
      <c r="DD151" s="233"/>
      <c r="DE151" s="233"/>
      <c r="DF151" s="233"/>
      <c r="DG151" s="233"/>
      <c r="DH151" s="233"/>
      <c r="DI151" s="233"/>
      <c r="DJ151" s="233"/>
      <c r="DK151" s="233"/>
    </row>
    <row r="152" spans="1:115" hidden="1">
      <c r="A152" s="354"/>
      <c r="B152" s="355"/>
      <c r="C152" s="355"/>
      <c r="D152" s="355"/>
      <c r="E152" s="355"/>
      <c r="F152" s="355"/>
      <c r="G152" s="355"/>
      <c r="H152" s="355"/>
      <c r="I152" s="355"/>
      <c r="J152" s="355"/>
      <c r="K152" s="355"/>
      <c r="L152" s="356"/>
      <c r="N152" s="357" t="str">
        <f>CONCATENATE($AU$11,$B$11,$N$114)</f>
        <v>1/1/2009 - 5/13/201060</v>
      </c>
      <c r="O152" s="233"/>
      <c r="P152" s="326"/>
      <c r="Q152" s="327"/>
      <c r="R152" s="328"/>
      <c r="S152" s="321">
        <f>+S98/5*10</f>
        <v>48600</v>
      </c>
      <c r="T152" s="326"/>
      <c r="U152" s="327"/>
      <c r="V152" s="327"/>
      <c r="W152" s="328"/>
      <c r="X152" s="233"/>
      <c r="Y152" s="233"/>
      <c r="Z152" s="233"/>
      <c r="AA152" s="233"/>
      <c r="AB152" s="233"/>
      <c r="AC152" s="233"/>
      <c r="AD152" s="233"/>
      <c r="AE152" s="233"/>
      <c r="AF152" s="233"/>
      <c r="AG152" s="233"/>
      <c r="AH152" s="233"/>
      <c r="AI152" s="326"/>
      <c r="AJ152" s="327"/>
      <c r="AK152" s="328"/>
      <c r="AL152" s="359">
        <v>51600</v>
      </c>
      <c r="AM152" s="326"/>
      <c r="AN152" s="327"/>
      <c r="AO152" s="327"/>
      <c r="AP152" s="328"/>
      <c r="AQ152" s="233"/>
      <c r="AR152" s="233"/>
      <c r="AS152" s="233"/>
      <c r="AT152" s="254" t="s">
        <v>288</v>
      </c>
      <c r="AU152" s="233"/>
      <c r="AV152" s="233"/>
      <c r="AW152" s="274"/>
      <c r="AX152" s="274"/>
      <c r="AY152" s="256" t="s">
        <v>637</v>
      </c>
      <c r="AZ152" s="257" t="s">
        <v>525</v>
      </c>
      <c r="BA152" s="258" t="s">
        <v>549</v>
      </c>
      <c r="BB152" s="259" t="s">
        <v>720</v>
      </c>
      <c r="BC152" s="259" t="s">
        <v>720</v>
      </c>
      <c r="BD152" s="259" t="s">
        <v>537</v>
      </c>
      <c r="BE152" s="261">
        <f t="shared" si="60"/>
        <v>148</v>
      </c>
      <c r="BF152" s="233"/>
      <c r="BG152" s="233"/>
      <c r="BH152" s="233"/>
      <c r="BI152" s="233"/>
      <c r="BJ152" s="233"/>
      <c r="BK152" s="233"/>
      <c r="BL152" s="233"/>
      <c r="BM152" s="233"/>
      <c r="BN152" s="233"/>
      <c r="BO152" s="233"/>
      <c r="BP152" s="233"/>
      <c r="BQ152" s="233"/>
      <c r="BR152" s="233"/>
      <c r="BS152" s="233"/>
      <c r="BT152" s="233"/>
      <c r="BU152" s="233"/>
      <c r="BV152" s="233"/>
      <c r="BW152" s="233"/>
      <c r="BX152" s="233"/>
      <c r="BY152" s="233"/>
      <c r="BZ152" s="233"/>
      <c r="CA152" s="233"/>
      <c r="CB152" s="233"/>
      <c r="CC152" s="233"/>
      <c r="CD152" s="233"/>
      <c r="CE152" s="233"/>
      <c r="CF152" s="233"/>
      <c r="CG152" s="233"/>
      <c r="CH152" s="233"/>
      <c r="CI152" s="233"/>
      <c r="CJ152" s="233"/>
      <c r="CK152" s="233"/>
      <c r="CL152" s="233"/>
      <c r="CM152" s="233"/>
      <c r="CN152" s="233"/>
      <c r="CO152" s="233"/>
      <c r="CP152" s="233"/>
      <c r="CQ152" s="233"/>
      <c r="CR152" s="233"/>
      <c r="CS152" s="233"/>
      <c r="CT152" s="233"/>
      <c r="CU152" s="233"/>
      <c r="CV152" s="233"/>
      <c r="CW152" s="233"/>
      <c r="CX152" s="233"/>
      <c r="CY152" s="233"/>
      <c r="CZ152" s="233"/>
      <c r="DA152" s="233"/>
      <c r="DB152" s="233"/>
      <c r="DC152" s="233"/>
      <c r="DD152" s="233"/>
      <c r="DE152" s="233"/>
      <c r="DF152" s="233"/>
      <c r="DG152" s="233"/>
      <c r="DH152" s="233"/>
      <c r="DI152" s="233"/>
      <c r="DJ152" s="233"/>
      <c r="DK152" s="233"/>
    </row>
    <row r="153" spans="1:115" hidden="1">
      <c r="A153" s="354"/>
      <c r="B153" s="355"/>
      <c r="C153" s="355"/>
      <c r="D153" s="355"/>
      <c r="E153" s="355"/>
      <c r="F153" s="355"/>
      <c r="G153" s="355"/>
      <c r="H153" s="355"/>
      <c r="I153" s="355"/>
      <c r="J153" s="355"/>
      <c r="K153" s="355"/>
      <c r="L153" s="356"/>
      <c r="N153" s="333"/>
      <c r="O153" s="233"/>
      <c r="P153" s="326"/>
      <c r="Q153" s="327"/>
      <c r="R153" s="328"/>
      <c r="S153" s="360">
        <f>+MAX(S152,S154)</f>
        <v>48600</v>
      </c>
      <c r="T153" s="326"/>
      <c r="U153" s="327"/>
      <c r="V153" s="327"/>
      <c r="W153" s="328"/>
      <c r="X153" s="233"/>
      <c r="Y153" s="233"/>
      <c r="Z153" s="233"/>
      <c r="AA153" s="233"/>
      <c r="AB153" s="233"/>
      <c r="AC153" s="233"/>
      <c r="AD153" s="233"/>
      <c r="AE153" s="233"/>
      <c r="AF153" s="233"/>
      <c r="AG153" s="233"/>
      <c r="AH153" s="233"/>
      <c r="AI153" s="326"/>
      <c r="AJ153" s="327"/>
      <c r="AK153" s="328"/>
      <c r="AL153" s="358"/>
      <c r="AM153" s="326"/>
      <c r="AN153" s="327"/>
      <c r="AO153" s="327"/>
      <c r="AP153" s="328"/>
      <c r="AQ153" s="233"/>
      <c r="AR153" s="233"/>
      <c r="AS153" s="233"/>
      <c r="AT153" s="254" t="s">
        <v>290</v>
      </c>
      <c r="AU153" s="233"/>
      <c r="AV153" s="233"/>
      <c r="AW153" s="274"/>
      <c r="AX153" s="274"/>
      <c r="AY153" s="256"/>
      <c r="AZ153" s="257"/>
      <c r="BA153" s="258"/>
      <c r="BB153" s="259" t="s">
        <v>726</v>
      </c>
      <c r="BC153" s="259" t="s">
        <v>726</v>
      </c>
      <c r="BD153" s="259" t="s">
        <v>538</v>
      </c>
      <c r="BE153" s="261"/>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33"/>
      <c r="CI153" s="233"/>
      <c r="CJ153" s="233"/>
      <c r="CK153" s="233"/>
      <c r="CL153" s="233"/>
      <c r="CM153" s="233"/>
      <c r="CN153" s="233"/>
      <c r="CO153" s="233"/>
      <c r="CP153" s="233"/>
      <c r="CQ153" s="233"/>
      <c r="CR153" s="233"/>
      <c r="CS153" s="233"/>
      <c r="CT153" s="233"/>
      <c r="CU153" s="233"/>
      <c r="CV153" s="233"/>
      <c r="CW153" s="233"/>
      <c r="CX153" s="233"/>
      <c r="CY153" s="233"/>
      <c r="CZ153" s="233"/>
      <c r="DA153" s="233"/>
      <c r="DB153" s="233"/>
      <c r="DC153" s="233"/>
      <c r="DD153" s="233"/>
      <c r="DE153" s="233"/>
      <c r="DF153" s="233"/>
      <c r="DG153" s="233"/>
      <c r="DH153" s="233"/>
      <c r="DI153" s="233"/>
      <c r="DJ153" s="233"/>
      <c r="DK153" s="233"/>
    </row>
    <row r="154" spans="1:115" hidden="1">
      <c r="A154" s="354"/>
      <c r="B154" s="355"/>
      <c r="C154" s="355"/>
      <c r="D154" s="355"/>
      <c r="E154" s="355"/>
      <c r="F154" s="355"/>
      <c r="G154" s="355"/>
      <c r="H154" s="355"/>
      <c r="I154" s="355"/>
      <c r="J154" s="355"/>
      <c r="K154" s="355"/>
      <c r="L154" s="356"/>
      <c r="N154" s="357" t="str">
        <f>CONCATENATE($AU$13,$B$11,$N$114)</f>
        <v>6/29/2010 - 5/30/201160</v>
      </c>
      <c r="O154" s="233"/>
      <c r="P154" s="326"/>
      <c r="Q154" s="327"/>
      <c r="R154" s="328"/>
      <c r="S154" s="321">
        <f>+S100/5*10</f>
        <v>48600</v>
      </c>
      <c r="T154" s="326"/>
      <c r="U154" s="327"/>
      <c r="V154" s="327"/>
      <c r="W154" s="328"/>
      <c r="X154" s="233"/>
      <c r="Y154" s="233"/>
      <c r="Z154" s="233"/>
      <c r="AA154" s="233"/>
      <c r="AB154" s="233"/>
      <c r="AC154" s="233"/>
      <c r="AD154" s="233"/>
      <c r="AE154" s="233"/>
      <c r="AF154" s="233"/>
      <c r="AG154" s="233"/>
      <c r="AH154" s="233"/>
      <c r="AI154" s="326"/>
      <c r="AJ154" s="327"/>
      <c r="AK154" s="328"/>
      <c r="AL154" s="359">
        <v>51600</v>
      </c>
      <c r="AM154" s="326"/>
      <c r="AN154" s="327"/>
      <c r="AO154" s="327"/>
      <c r="AP154" s="328"/>
      <c r="AQ154" s="233"/>
      <c r="AR154" s="233"/>
      <c r="AS154" s="233"/>
      <c r="AT154" s="254" t="s">
        <v>292</v>
      </c>
      <c r="AU154" s="233"/>
      <c r="AV154" s="233"/>
      <c r="AW154" s="274"/>
      <c r="AX154" s="274"/>
      <c r="AY154" s="256" t="s">
        <v>642</v>
      </c>
      <c r="AZ154" s="257" t="s">
        <v>167</v>
      </c>
      <c r="BA154" s="258" t="s">
        <v>553</v>
      </c>
      <c r="BB154" s="259" t="s">
        <v>728</v>
      </c>
      <c r="BC154" s="259" t="s">
        <v>728</v>
      </c>
      <c r="BD154" s="259" t="s">
        <v>540</v>
      </c>
      <c r="BE154" s="261">
        <f t="shared" ref="BE154:BE217" si="76">+MATCH(BD$10:BD$547,AZ$10:AZ$539,0)</f>
        <v>150</v>
      </c>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33"/>
      <c r="CI154" s="233"/>
      <c r="CJ154" s="233"/>
      <c r="CK154" s="233"/>
      <c r="CL154" s="233"/>
      <c r="CM154" s="233"/>
      <c r="CN154" s="233"/>
      <c r="CO154" s="233"/>
      <c r="CP154" s="233"/>
      <c r="CQ154" s="233"/>
      <c r="CR154" s="233"/>
      <c r="CS154" s="233"/>
      <c r="CT154" s="233"/>
      <c r="CU154" s="233"/>
      <c r="CV154" s="233"/>
      <c r="CW154" s="233"/>
      <c r="CX154" s="233"/>
      <c r="CY154" s="233"/>
      <c r="CZ154" s="233"/>
      <c r="DA154" s="233"/>
      <c r="DB154" s="233"/>
      <c r="DC154" s="233"/>
      <c r="DD154" s="233"/>
      <c r="DE154" s="233"/>
      <c r="DF154" s="233"/>
      <c r="DG154" s="233"/>
      <c r="DH154" s="233"/>
      <c r="DI154" s="233"/>
      <c r="DJ154" s="233"/>
      <c r="DK154" s="233"/>
    </row>
    <row r="155" spans="1:115" hidden="1">
      <c r="A155" s="354"/>
      <c r="B155" s="355"/>
      <c r="C155" s="355"/>
      <c r="D155" s="355"/>
      <c r="E155" s="355"/>
      <c r="F155" s="355"/>
      <c r="G155" s="355"/>
      <c r="H155" s="355"/>
      <c r="I155" s="355"/>
      <c r="J155" s="355"/>
      <c r="K155" s="355"/>
      <c r="L155" s="356"/>
      <c r="N155" s="333"/>
      <c r="O155" s="233"/>
      <c r="P155" s="326"/>
      <c r="Q155" s="327"/>
      <c r="R155" s="328"/>
      <c r="S155" s="360">
        <f>+MAX(S154,S156)</f>
        <v>50800</v>
      </c>
      <c r="T155" s="326"/>
      <c r="U155" s="327"/>
      <c r="V155" s="327"/>
      <c r="W155" s="328"/>
      <c r="X155" s="233"/>
      <c r="Y155" s="233"/>
      <c r="Z155" s="233"/>
      <c r="AA155" s="233"/>
      <c r="AB155" s="233"/>
      <c r="AC155" s="233"/>
      <c r="AD155" s="233"/>
      <c r="AE155" s="233"/>
      <c r="AF155" s="233"/>
      <c r="AG155" s="233"/>
      <c r="AH155" s="233"/>
      <c r="AI155" s="326"/>
      <c r="AJ155" s="327"/>
      <c r="AK155" s="328"/>
      <c r="AL155" s="358"/>
      <c r="AM155" s="326"/>
      <c r="AN155" s="327"/>
      <c r="AO155" s="327"/>
      <c r="AP155" s="328"/>
      <c r="AQ155" s="233"/>
      <c r="AR155" s="233"/>
      <c r="AS155" s="233"/>
      <c r="AT155" s="254" t="s">
        <v>293</v>
      </c>
      <c r="AU155" s="233"/>
      <c r="AV155" s="233"/>
      <c r="AW155" s="274"/>
      <c r="AX155" s="274"/>
      <c r="AY155" s="256" t="s">
        <v>245</v>
      </c>
      <c r="AZ155" s="257" t="s">
        <v>534</v>
      </c>
      <c r="BA155" s="258" t="s">
        <v>555</v>
      </c>
      <c r="BB155" s="259" t="s">
        <v>731</v>
      </c>
      <c r="BC155" s="259" t="s">
        <v>731</v>
      </c>
      <c r="BD155" s="259" t="s">
        <v>541</v>
      </c>
      <c r="BE155" s="261">
        <f t="shared" si="76"/>
        <v>151</v>
      </c>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33"/>
      <c r="CI155" s="233"/>
      <c r="CJ155" s="233"/>
      <c r="CK155" s="233"/>
      <c r="CL155" s="233"/>
      <c r="CM155" s="233"/>
      <c r="CN155" s="233"/>
      <c r="CO155" s="233"/>
      <c r="CP155" s="233"/>
      <c r="CQ155" s="233"/>
      <c r="CR155" s="233"/>
      <c r="CS155" s="233"/>
      <c r="CT155" s="233"/>
      <c r="CU155" s="233"/>
      <c r="CV155" s="233"/>
      <c r="CW155" s="233"/>
      <c r="CX155" s="233"/>
      <c r="CY155" s="233"/>
      <c r="CZ155" s="233"/>
      <c r="DA155" s="233"/>
      <c r="DB155" s="233"/>
      <c r="DC155" s="233"/>
      <c r="DD155" s="233"/>
      <c r="DE155" s="233"/>
      <c r="DF155" s="233"/>
      <c r="DG155" s="233"/>
      <c r="DH155" s="233"/>
      <c r="DI155" s="233"/>
      <c r="DJ155" s="233"/>
      <c r="DK155" s="233"/>
    </row>
    <row r="156" spans="1:115" hidden="1">
      <c r="A156" s="354"/>
      <c r="B156" s="355"/>
      <c r="C156" s="355"/>
      <c r="D156" s="355"/>
      <c r="E156" s="355"/>
      <c r="F156" s="355"/>
      <c r="G156" s="355"/>
      <c r="H156" s="355"/>
      <c r="I156" s="355"/>
      <c r="J156" s="355"/>
      <c r="K156" s="355"/>
      <c r="L156" s="356"/>
      <c r="N156" s="357" t="str">
        <f>CONCATENATE(AU15,$B$11)</f>
        <v>7/16/2011 - 11/31/2011</v>
      </c>
      <c r="O156" s="233"/>
      <c r="P156" s="326"/>
      <c r="Q156" s="327"/>
      <c r="R156" s="328"/>
      <c r="S156" s="321">
        <v>50800</v>
      </c>
      <c r="T156" s="326"/>
      <c r="U156" s="327"/>
      <c r="V156" s="327"/>
      <c r="W156" s="328"/>
      <c r="X156" s="233"/>
      <c r="Y156" s="233"/>
      <c r="Z156" s="233"/>
      <c r="AA156" s="233"/>
      <c r="AB156" s="233"/>
      <c r="AC156" s="233"/>
      <c r="AD156" s="233"/>
      <c r="AE156" s="233"/>
      <c r="AF156" s="233"/>
      <c r="AG156" s="233"/>
      <c r="AH156" s="233"/>
      <c r="AI156" s="326"/>
      <c r="AJ156" s="327"/>
      <c r="AK156" s="328"/>
      <c r="AL156" s="359">
        <v>51600</v>
      </c>
      <c r="AM156" s="326"/>
      <c r="AN156" s="327"/>
      <c r="AO156" s="327"/>
      <c r="AP156" s="328"/>
      <c r="AQ156" s="233"/>
      <c r="AR156" s="233"/>
      <c r="AS156" s="233"/>
      <c r="AT156" s="254" t="s">
        <v>295</v>
      </c>
      <c r="AU156" s="233"/>
      <c r="AV156" s="233"/>
      <c r="AW156" s="274"/>
      <c r="AX156" s="274"/>
      <c r="AY156" s="256" t="s">
        <v>647</v>
      </c>
      <c r="AZ156" s="257" t="s">
        <v>535</v>
      </c>
      <c r="BA156" s="258" t="s">
        <v>556</v>
      </c>
      <c r="BB156" s="259" t="s">
        <v>739</v>
      </c>
      <c r="BC156" s="259" t="s">
        <v>739</v>
      </c>
      <c r="BD156" s="259" t="s">
        <v>543</v>
      </c>
      <c r="BE156" s="261">
        <f t="shared" si="76"/>
        <v>152</v>
      </c>
      <c r="BF156" s="233"/>
      <c r="BG156" s="233"/>
      <c r="BH156" s="233"/>
      <c r="BI156" s="233"/>
      <c r="BJ156" s="233"/>
      <c r="BK156" s="233"/>
      <c r="BL156" s="233"/>
      <c r="BM156" s="233"/>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33"/>
      <c r="CI156" s="233"/>
      <c r="CJ156" s="233"/>
      <c r="CK156" s="233"/>
      <c r="CL156" s="233"/>
      <c r="CM156" s="233"/>
      <c r="CN156" s="233"/>
      <c r="CO156" s="233"/>
      <c r="CP156" s="233"/>
      <c r="CQ156" s="233"/>
      <c r="CR156" s="233"/>
      <c r="CS156" s="233"/>
      <c r="CT156" s="233"/>
      <c r="CU156" s="233"/>
      <c r="CV156" s="233"/>
      <c r="CW156" s="233"/>
      <c r="CX156" s="233"/>
      <c r="CY156" s="233"/>
      <c r="CZ156" s="233"/>
      <c r="DA156" s="233"/>
      <c r="DB156" s="233"/>
      <c r="DC156" s="233"/>
      <c r="DD156" s="233"/>
      <c r="DE156" s="233"/>
      <c r="DF156" s="233"/>
      <c r="DG156" s="233"/>
      <c r="DH156" s="233"/>
      <c r="DI156" s="233"/>
      <c r="DJ156" s="233"/>
      <c r="DK156" s="233"/>
    </row>
    <row r="157" spans="1:115" hidden="1">
      <c r="A157" s="354"/>
      <c r="B157" s="355"/>
      <c r="C157" s="355"/>
      <c r="D157" s="355"/>
      <c r="E157" s="355"/>
      <c r="F157" s="355"/>
      <c r="G157" s="355"/>
      <c r="H157" s="355"/>
      <c r="I157" s="355"/>
      <c r="J157" s="355"/>
      <c r="K157" s="355"/>
      <c r="L157" s="356"/>
      <c r="N157" s="333"/>
      <c r="O157" s="233"/>
      <c r="P157" s="326"/>
      <c r="Q157" s="327"/>
      <c r="R157" s="328"/>
      <c r="S157" s="360">
        <f>+MAX(S156,S158)</f>
        <v>51500</v>
      </c>
      <c r="T157" s="326"/>
      <c r="U157" s="327"/>
      <c r="V157" s="327"/>
      <c r="W157" s="328"/>
      <c r="X157" s="233"/>
      <c r="Y157" s="233"/>
      <c r="Z157" s="233"/>
      <c r="AA157" s="233"/>
      <c r="AB157" s="233"/>
      <c r="AC157" s="233"/>
      <c r="AD157" s="233"/>
      <c r="AE157" s="233"/>
      <c r="AF157" s="233"/>
      <c r="AG157" s="233"/>
      <c r="AH157" s="233"/>
      <c r="AI157" s="326"/>
      <c r="AJ157" s="327"/>
      <c r="AK157" s="328"/>
      <c r="AL157" s="358"/>
      <c r="AM157" s="326"/>
      <c r="AN157" s="327"/>
      <c r="AO157" s="327"/>
      <c r="AP157" s="328"/>
      <c r="AQ157" s="233"/>
      <c r="AR157" s="233"/>
      <c r="AS157" s="233"/>
      <c r="AT157" s="254" t="s">
        <v>297</v>
      </c>
      <c r="AU157" s="233"/>
      <c r="AV157" s="233"/>
      <c r="AW157" s="274"/>
      <c r="AX157" s="274"/>
      <c r="AY157" s="256" t="s">
        <v>648</v>
      </c>
      <c r="AZ157" s="257" t="s">
        <v>537</v>
      </c>
      <c r="BA157" s="258" t="s">
        <v>558</v>
      </c>
      <c r="BB157" s="259" t="s">
        <v>740</v>
      </c>
      <c r="BC157" s="259" t="s">
        <v>740</v>
      </c>
      <c r="BD157" s="259" t="s">
        <v>545</v>
      </c>
      <c r="BE157" s="261">
        <f t="shared" si="76"/>
        <v>153</v>
      </c>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33"/>
      <c r="CI157" s="233"/>
      <c r="CJ157" s="233"/>
      <c r="CK157" s="233"/>
      <c r="CL157" s="233"/>
      <c r="CM157" s="233"/>
      <c r="CN157" s="233"/>
      <c r="CO157" s="233"/>
      <c r="CP157" s="233"/>
      <c r="CQ157" s="233"/>
      <c r="CR157" s="233"/>
      <c r="CS157" s="233"/>
      <c r="CT157" s="233"/>
      <c r="CU157" s="233"/>
      <c r="CV157" s="233"/>
      <c r="CW157" s="233"/>
      <c r="CX157" s="233"/>
      <c r="CY157" s="233"/>
      <c r="CZ157" s="233"/>
      <c r="DA157" s="233"/>
      <c r="DB157" s="233"/>
      <c r="DC157" s="233"/>
      <c r="DD157" s="233"/>
      <c r="DE157" s="233"/>
      <c r="DF157" s="233"/>
      <c r="DG157" s="233"/>
      <c r="DH157" s="233"/>
      <c r="DI157" s="233"/>
      <c r="DJ157" s="233"/>
      <c r="DK157" s="233"/>
    </row>
    <row r="158" spans="1:115" ht="15" hidden="1" customHeight="1">
      <c r="A158" s="354"/>
      <c r="B158" s="355"/>
      <c r="C158" s="355"/>
      <c r="D158" s="355"/>
      <c r="E158" s="355"/>
      <c r="F158" s="355"/>
      <c r="G158" s="355"/>
      <c r="H158" s="355"/>
      <c r="I158" s="355"/>
      <c r="J158" s="355"/>
      <c r="K158" s="355"/>
      <c r="L158" s="356"/>
      <c r="N158" s="357" t="str">
        <f>CONCATENATE(AU17,$B$11)</f>
        <v>1/16/2012 - 12/3/2012</v>
      </c>
      <c r="O158" s="233"/>
      <c r="P158" s="326"/>
      <c r="Q158" s="327"/>
      <c r="R158" s="328"/>
      <c r="S158" s="321">
        <v>51500</v>
      </c>
      <c r="T158" s="326"/>
      <c r="U158" s="327"/>
      <c r="V158" s="327"/>
      <c r="W158" s="328"/>
      <c r="X158" s="233"/>
      <c r="Y158" s="233"/>
      <c r="Z158" s="233"/>
      <c r="AA158" s="233"/>
      <c r="AB158" s="233"/>
      <c r="AC158" s="233"/>
      <c r="AD158" s="233"/>
      <c r="AE158" s="233"/>
      <c r="AF158" s="233"/>
      <c r="AG158" s="233"/>
      <c r="AH158" s="233"/>
      <c r="AI158" s="326"/>
      <c r="AJ158" s="327"/>
      <c r="AK158" s="328"/>
      <c r="AL158" s="359">
        <v>52400</v>
      </c>
      <c r="AM158" s="326"/>
      <c r="AN158" s="327"/>
      <c r="AO158" s="327"/>
      <c r="AP158" s="328"/>
      <c r="AQ158" s="233"/>
      <c r="AR158" s="233"/>
      <c r="AS158" s="233"/>
      <c r="AT158" s="254" t="s">
        <v>299</v>
      </c>
      <c r="AU158" s="233"/>
      <c r="AV158" s="233"/>
      <c r="AW158" s="274"/>
      <c r="AX158" s="274"/>
      <c r="AY158" s="256" t="s">
        <v>651</v>
      </c>
      <c r="AZ158" s="257" t="s">
        <v>538</v>
      </c>
      <c r="BA158" s="258" t="s">
        <v>560</v>
      </c>
      <c r="BB158" s="259" t="s">
        <v>741</v>
      </c>
      <c r="BC158" s="259" t="s">
        <v>741</v>
      </c>
      <c r="BD158" s="259" t="s">
        <v>547</v>
      </c>
      <c r="BE158" s="261">
        <f t="shared" si="76"/>
        <v>154</v>
      </c>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33"/>
      <c r="CI158" s="233"/>
      <c r="CJ158" s="233"/>
      <c r="CK158" s="233"/>
      <c r="CL158" s="233"/>
      <c r="CM158" s="233"/>
      <c r="CN158" s="233"/>
      <c r="CO158" s="233"/>
      <c r="CP158" s="233"/>
      <c r="CQ158" s="233"/>
      <c r="CR158" s="233"/>
      <c r="CS158" s="233"/>
      <c r="CT158" s="233"/>
      <c r="CU158" s="233"/>
      <c r="CV158" s="233"/>
      <c r="CW158" s="233"/>
      <c r="CX158" s="233"/>
      <c r="CY158" s="233"/>
      <c r="CZ158" s="233"/>
      <c r="DA158" s="233"/>
      <c r="DB158" s="233"/>
      <c r="DC158" s="233"/>
      <c r="DD158" s="233"/>
      <c r="DE158" s="233"/>
      <c r="DF158" s="233"/>
      <c r="DG158" s="233"/>
      <c r="DH158" s="233"/>
      <c r="DI158" s="233"/>
      <c r="DJ158" s="233"/>
      <c r="DK158" s="233"/>
    </row>
    <row r="159" spans="1:115" ht="15" hidden="1" customHeight="1">
      <c r="A159" s="354"/>
      <c r="B159" s="355"/>
      <c r="C159" s="355"/>
      <c r="D159" s="355"/>
      <c r="E159" s="355"/>
      <c r="F159" s="355"/>
      <c r="G159" s="355"/>
      <c r="H159" s="355"/>
      <c r="I159" s="355"/>
      <c r="J159" s="355"/>
      <c r="K159" s="355"/>
      <c r="L159" s="356"/>
      <c r="N159" s="333"/>
      <c r="O159" s="233"/>
      <c r="P159" s="326"/>
      <c r="Q159" s="327"/>
      <c r="R159" s="328"/>
      <c r="S159" s="360">
        <f>+MAX(S158,S160)</f>
        <v>52200</v>
      </c>
      <c r="T159" s="326"/>
      <c r="U159" s="327"/>
      <c r="V159" s="327"/>
      <c r="W159" s="328"/>
      <c r="X159" s="233"/>
      <c r="Y159" s="233"/>
      <c r="Z159" s="233"/>
      <c r="AA159" s="233"/>
      <c r="AB159" s="233"/>
      <c r="AC159" s="233"/>
      <c r="AD159" s="233"/>
      <c r="AE159" s="233"/>
      <c r="AF159" s="233"/>
      <c r="AG159" s="233"/>
      <c r="AH159" s="233"/>
      <c r="AI159" s="326"/>
      <c r="AJ159" s="327"/>
      <c r="AK159" s="328"/>
      <c r="AL159" s="358"/>
      <c r="AM159" s="326"/>
      <c r="AN159" s="327"/>
      <c r="AO159" s="327"/>
      <c r="AP159" s="328"/>
      <c r="AQ159" s="233"/>
      <c r="AR159" s="233"/>
      <c r="AS159" s="233"/>
      <c r="AT159" s="254" t="s">
        <v>301</v>
      </c>
      <c r="AU159" s="233"/>
      <c r="AV159" s="233"/>
      <c r="AW159" s="274"/>
      <c r="AX159" s="274"/>
      <c r="AY159" s="256" t="s">
        <v>652</v>
      </c>
      <c r="AZ159" s="257" t="s">
        <v>540</v>
      </c>
      <c r="BA159" s="258" t="s">
        <v>562</v>
      </c>
      <c r="BB159" s="259" t="s">
        <v>749</v>
      </c>
      <c r="BC159" s="259" t="s">
        <v>749</v>
      </c>
      <c r="BD159" s="259" t="s">
        <v>548</v>
      </c>
      <c r="BE159" s="261">
        <f t="shared" si="76"/>
        <v>155</v>
      </c>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33"/>
      <c r="CI159" s="233"/>
      <c r="CJ159" s="233"/>
      <c r="CK159" s="233"/>
      <c r="CL159" s="233"/>
      <c r="CM159" s="233"/>
      <c r="CN159" s="233"/>
      <c r="CO159" s="233"/>
      <c r="CP159" s="233"/>
      <c r="CQ159" s="233"/>
      <c r="CR159" s="233"/>
      <c r="CS159" s="233"/>
      <c r="CT159" s="233"/>
      <c r="CU159" s="233"/>
      <c r="CV159" s="233"/>
      <c r="CW159" s="233"/>
      <c r="CX159" s="233"/>
      <c r="CY159" s="233"/>
      <c r="CZ159" s="233"/>
      <c r="DA159" s="233"/>
      <c r="DB159" s="233"/>
      <c r="DC159" s="233"/>
      <c r="DD159" s="233"/>
      <c r="DE159" s="233"/>
      <c r="DF159" s="233"/>
      <c r="DG159" s="233"/>
      <c r="DH159" s="233"/>
      <c r="DI159" s="233"/>
      <c r="DJ159" s="233"/>
      <c r="DK159" s="233"/>
    </row>
    <row r="160" spans="1:115" hidden="1">
      <c r="A160" s="354"/>
      <c r="B160" s="355"/>
      <c r="C160" s="355"/>
      <c r="D160" s="355"/>
      <c r="E160" s="355"/>
      <c r="F160" s="355"/>
      <c r="G160" s="355"/>
      <c r="H160" s="355"/>
      <c r="I160" s="355"/>
      <c r="J160" s="355"/>
      <c r="K160" s="355"/>
      <c r="L160" s="356"/>
      <c r="N160" s="357" t="str">
        <f>CONCATENATE(AU19,$B$11)</f>
        <v>1/18/2013 - 12/17/2013</v>
      </c>
      <c r="O160" s="233"/>
      <c r="P160" s="326"/>
      <c r="Q160" s="327"/>
      <c r="R160" s="328"/>
      <c r="S160" s="321">
        <v>52200</v>
      </c>
      <c r="T160" s="326"/>
      <c r="U160" s="327"/>
      <c r="V160" s="327"/>
      <c r="W160" s="328"/>
      <c r="X160" s="233"/>
      <c r="Y160" s="233"/>
      <c r="Z160" s="233"/>
      <c r="AA160" s="233"/>
      <c r="AB160" s="233"/>
      <c r="AC160" s="233"/>
      <c r="AD160" s="233"/>
      <c r="AE160" s="233"/>
      <c r="AF160" s="233"/>
      <c r="AG160" s="233"/>
      <c r="AH160" s="233"/>
      <c r="AI160" s="326"/>
      <c r="AJ160" s="327"/>
      <c r="AK160" s="328"/>
      <c r="AL160" s="359">
        <v>52400</v>
      </c>
      <c r="AM160" s="326"/>
      <c r="AN160" s="327"/>
      <c r="AO160" s="327"/>
      <c r="AP160" s="328"/>
      <c r="AQ160" s="233"/>
      <c r="AR160" s="233"/>
      <c r="AS160" s="233"/>
      <c r="AT160" s="254" t="s">
        <v>303</v>
      </c>
      <c r="AU160" s="233"/>
      <c r="AV160" s="233"/>
      <c r="AW160" s="274"/>
      <c r="AX160" s="274"/>
      <c r="AY160" s="256" t="s">
        <v>653</v>
      </c>
      <c r="AZ160" s="257" t="s">
        <v>541</v>
      </c>
      <c r="BA160" s="258" t="s">
        <v>563</v>
      </c>
      <c r="BB160" s="259" t="s">
        <v>750</v>
      </c>
      <c r="BC160" s="259" t="s">
        <v>750</v>
      </c>
      <c r="BD160" s="259" t="s">
        <v>549</v>
      </c>
      <c r="BE160" s="261">
        <f t="shared" si="76"/>
        <v>156</v>
      </c>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3"/>
      <c r="CX160" s="233"/>
      <c r="CY160" s="233"/>
      <c r="CZ160" s="233"/>
      <c r="DA160" s="233"/>
      <c r="DB160" s="233"/>
      <c r="DC160" s="233"/>
      <c r="DD160" s="233"/>
      <c r="DE160" s="233"/>
      <c r="DF160" s="233"/>
      <c r="DG160" s="233"/>
      <c r="DH160" s="233"/>
      <c r="DI160" s="233"/>
      <c r="DJ160" s="233"/>
      <c r="DK160" s="233"/>
    </row>
    <row r="161" spans="1:115" hidden="1">
      <c r="A161" s="354"/>
      <c r="B161" s="355"/>
      <c r="C161" s="355"/>
      <c r="D161" s="355"/>
      <c r="E161" s="355"/>
      <c r="F161" s="355"/>
      <c r="G161" s="355"/>
      <c r="H161" s="355"/>
      <c r="I161" s="355"/>
      <c r="J161" s="355"/>
      <c r="K161" s="355"/>
      <c r="L161" s="356"/>
      <c r="N161" s="330" t="s">
        <v>1533</v>
      </c>
      <c r="O161" s="233"/>
      <c r="P161" s="326"/>
      <c r="Q161" s="327"/>
      <c r="R161" s="328"/>
      <c r="S161" s="361">
        <f>+MAX(S160,S162)</f>
        <v>53100</v>
      </c>
      <c r="T161" s="326"/>
      <c r="U161" s="327"/>
      <c r="V161" s="327"/>
      <c r="W161" s="328"/>
      <c r="X161" s="233"/>
      <c r="Y161" s="233"/>
      <c r="Z161" s="233"/>
      <c r="AA161" s="233"/>
      <c r="AB161" s="233"/>
      <c r="AC161" s="233"/>
      <c r="AD161" s="233"/>
      <c r="AE161" s="233"/>
      <c r="AF161" s="233"/>
      <c r="AG161" s="233"/>
      <c r="AH161" s="233"/>
      <c r="AI161" s="326"/>
      <c r="AJ161" s="327"/>
      <c r="AK161" s="328"/>
      <c r="AL161" s="358"/>
      <c r="AM161" s="326"/>
      <c r="AN161" s="327"/>
      <c r="AO161" s="327"/>
      <c r="AP161" s="328"/>
      <c r="AQ161" s="233"/>
      <c r="AR161" s="233"/>
      <c r="AS161" s="233"/>
      <c r="AT161" s="254" t="s">
        <v>305</v>
      </c>
      <c r="AU161" s="233"/>
      <c r="AV161" s="233"/>
      <c r="AW161" s="274"/>
      <c r="AX161" s="274"/>
      <c r="AY161" s="256" t="s">
        <v>654</v>
      </c>
      <c r="AZ161" s="257" t="s">
        <v>543</v>
      </c>
      <c r="BA161" s="258" t="s">
        <v>565</v>
      </c>
      <c r="BB161" s="259" t="s">
        <v>751</v>
      </c>
      <c r="BC161" s="259" t="s">
        <v>751</v>
      </c>
      <c r="BD161" s="259" t="s">
        <v>553</v>
      </c>
      <c r="BE161" s="261">
        <f t="shared" si="76"/>
        <v>157</v>
      </c>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233"/>
      <c r="CD161" s="233"/>
      <c r="CE161" s="233"/>
      <c r="CF161" s="233"/>
      <c r="CG161" s="233"/>
      <c r="CH161" s="233"/>
      <c r="CI161" s="233"/>
      <c r="CJ161" s="233"/>
      <c r="CK161" s="233"/>
      <c r="CL161" s="233"/>
      <c r="CM161" s="233"/>
      <c r="CN161" s="233"/>
      <c r="CO161" s="233"/>
      <c r="CP161" s="233"/>
      <c r="CQ161" s="233"/>
      <c r="CR161" s="233"/>
      <c r="CS161" s="233"/>
      <c r="CT161" s="233"/>
      <c r="CU161" s="233"/>
      <c r="CV161" s="233"/>
      <c r="CW161" s="233"/>
      <c r="CX161" s="233"/>
      <c r="CY161" s="233"/>
      <c r="CZ161" s="233"/>
      <c r="DA161" s="233"/>
      <c r="DB161" s="233"/>
      <c r="DC161" s="233"/>
      <c r="DD161" s="233"/>
      <c r="DE161" s="233"/>
      <c r="DF161" s="233"/>
      <c r="DG161" s="233"/>
      <c r="DH161" s="233"/>
      <c r="DI161" s="233"/>
      <c r="DJ161" s="233"/>
      <c r="DK161" s="233"/>
    </row>
    <row r="162" spans="1:115" hidden="1">
      <c r="A162" s="354"/>
      <c r="B162" s="355"/>
      <c r="C162" s="355"/>
      <c r="D162" s="355"/>
      <c r="E162" s="355"/>
      <c r="F162" s="355"/>
      <c r="G162" s="355"/>
      <c r="H162" s="355"/>
      <c r="I162" s="355"/>
      <c r="J162" s="355"/>
      <c r="K162" s="355"/>
      <c r="L162" s="356"/>
      <c r="N162" s="362" t="str">
        <f>CONCATENATE(AU23,$B$11)</f>
        <v>2/1/2014 - 3/5/2015</v>
      </c>
      <c r="O162" s="233"/>
      <c r="P162" s="326"/>
      <c r="Q162" s="327"/>
      <c r="R162" s="328"/>
      <c r="S162" s="363">
        <v>53100</v>
      </c>
      <c r="T162" s="326"/>
      <c r="U162" s="327"/>
      <c r="V162" s="327"/>
      <c r="W162" s="328"/>
      <c r="X162" s="233"/>
      <c r="Y162" s="233"/>
      <c r="Z162" s="233"/>
      <c r="AA162" s="233"/>
      <c r="AB162" s="233"/>
      <c r="AC162" s="233"/>
      <c r="AD162" s="233"/>
      <c r="AE162" s="233"/>
      <c r="AF162" s="233"/>
      <c r="AG162" s="233"/>
      <c r="AH162" s="233"/>
      <c r="AI162" s="326"/>
      <c r="AJ162" s="327"/>
      <c r="AK162" s="328"/>
      <c r="AL162" s="364">
        <v>52500</v>
      </c>
      <c r="AM162" s="326"/>
      <c r="AN162" s="327"/>
      <c r="AO162" s="327"/>
      <c r="AP162" s="328"/>
      <c r="AQ162" s="233"/>
      <c r="AR162" s="233"/>
      <c r="AS162" s="233"/>
      <c r="AT162" s="254" t="s">
        <v>306</v>
      </c>
      <c r="AU162" s="233"/>
      <c r="AV162" s="233"/>
      <c r="AW162" s="274"/>
      <c r="AX162" s="274"/>
      <c r="AY162" s="256" t="s">
        <v>655</v>
      </c>
      <c r="AZ162" s="257" t="s">
        <v>545</v>
      </c>
      <c r="BA162" s="258" t="s">
        <v>566</v>
      </c>
      <c r="BB162" s="259" t="s">
        <v>752</v>
      </c>
      <c r="BC162" s="259" t="s">
        <v>752</v>
      </c>
      <c r="BD162" s="259" t="s">
        <v>555</v>
      </c>
      <c r="BE162" s="261">
        <f t="shared" si="76"/>
        <v>158</v>
      </c>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33"/>
      <c r="CI162" s="233"/>
      <c r="CJ162" s="233"/>
      <c r="CK162" s="233"/>
      <c r="CL162" s="233"/>
      <c r="CM162" s="233"/>
      <c r="CN162" s="233"/>
      <c r="CO162" s="233"/>
      <c r="CP162" s="233"/>
      <c r="CQ162" s="233"/>
      <c r="CR162" s="233"/>
      <c r="CS162" s="233"/>
      <c r="CT162" s="233"/>
      <c r="CU162" s="233"/>
      <c r="CV162" s="233"/>
      <c r="CW162" s="233"/>
      <c r="CX162" s="233"/>
      <c r="CY162" s="233"/>
      <c r="CZ162" s="233"/>
      <c r="DA162" s="233"/>
      <c r="DB162" s="233"/>
      <c r="DC162" s="233"/>
      <c r="DD162" s="233"/>
      <c r="DE162" s="233"/>
      <c r="DF162" s="233"/>
      <c r="DG162" s="233"/>
      <c r="DH162" s="233"/>
      <c r="DI162" s="233"/>
      <c r="DJ162" s="233"/>
      <c r="DK162" s="233"/>
    </row>
    <row r="163" spans="1:115" hidden="1">
      <c r="A163" s="354"/>
      <c r="B163" s="355"/>
      <c r="C163" s="355"/>
      <c r="D163" s="355"/>
      <c r="E163" s="355"/>
      <c r="F163" s="355"/>
      <c r="G163" s="355"/>
      <c r="H163" s="355"/>
      <c r="I163" s="355"/>
      <c r="J163" s="355"/>
      <c r="K163" s="355"/>
      <c r="L163" s="356"/>
      <c r="N163" s="330" t="s">
        <v>1533</v>
      </c>
      <c r="O163" s="233"/>
      <c r="P163" s="326"/>
      <c r="Q163" s="327"/>
      <c r="R163" s="328"/>
      <c r="S163" s="365">
        <f>+MAX(S162,S164)</f>
        <v>53500</v>
      </c>
      <c r="T163" s="326"/>
      <c r="U163" s="327"/>
      <c r="V163" s="327"/>
      <c r="W163" s="328"/>
      <c r="X163" s="233"/>
      <c r="Y163" s="233"/>
      <c r="Z163" s="233"/>
      <c r="AA163" s="233"/>
      <c r="AB163" s="233"/>
      <c r="AC163" s="233"/>
      <c r="AD163" s="233"/>
      <c r="AE163" s="233"/>
      <c r="AF163" s="233"/>
      <c r="AG163" s="233"/>
      <c r="AH163" s="233"/>
      <c r="AI163" s="326"/>
      <c r="AJ163" s="327"/>
      <c r="AK163" s="328"/>
      <c r="AL163" s="358"/>
      <c r="AM163" s="326"/>
      <c r="AN163" s="327"/>
      <c r="AO163" s="327"/>
      <c r="AP163" s="328"/>
      <c r="AQ163" s="233"/>
      <c r="AR163" s="233"/>
      <c r="AS163" s="233"/>
      <c r="AT163" s="254" t="s">
        <v>308</v>
      </c>
      <c r="AU163" s="233"/>
      <c r="AV163" s="233"/>
      <c r="AW163" s="274"/>
      <c r="AX163" s="274"/>
      <c r="AY163" s="256" t="s">
        <v>659</v>
      </c>
      <c r="AZ163" s="257" t="s">
        <v>547</v>
      </c>
      <c r="BA163" s="258" t="s">
        <v>567</v>
      </c>
      <c r="BB163" s="259" t="s">
        <v>306</v>
      </c>
      <c r="BC163" s="259" t="s">
        <v>306</v>
      </c>
      <c r="BD163" s="259" t="s">
        <v>556</v>
      </c>
      <c r="BE163" s="261">
        <f t="shared" si="76"/>
        <v>159</v>
      </c>
      <c r="BF163" s="233"/>
      <c r="BG163" s="233"/>
      <c r="BH163" s="233"/>
      <c r="BI163" s="233"/>
      <c r="BJ163" s="233"/>
      <c r="BK163" s="233"/>
      <c r="BL163" s="233"/>
      <c r="BM163" s="233"/>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33"/>
      <c r="CI163" s="233"/>
      <c r="CJ163" s="233"/>
      <c r="CK163" s="233"/>
      <c r="CL163" s="233"/>
      <c r="CM163" s="233"/>
      <c r="CN163" s="233"/>
      <c r="CO163" s="233"/>
      <c r="CP163" s="233"/>
      <c r="CQ163" s="233"/>
      <c r="CR163" s="233"/>
      <c r="CS163" s="233"/>
      <c r="CT163" s="233"/>
      <c r="CU163" s="233"/>
      <c r="CV163" s="233"/>
      <c r="CW163" s="233"/>
      <c r="CX163" s="233"/>
      <c r="CY163" s="233"/>
      <c r="CZ163" s="233"/>
      <c r="DA163" s="233"/>
      <c r="DB163" s="233"/>
      <c r="DC163" s="233"/>
      <c r="DD163" s="233"/>
      <c r="DE163" s="233"/>
      <c r="DF163" s="233"/>
      <c r="DG163" s="233"/>
      <c r="DH163" s="233"/>
      <c r="DI163" s="233"/>
      <c r="DJ163" s="233"/>
      <c r="DK163" s="233"/>
    </row>
    <row r="164" spans="1:115" ht="15" hidden="1" customHeight="1">
      <c r="A164" s="355"/>
      <c r="B164" s="355"/>
      <c r="C164" s="355"/>
      <c r="D164" s="355"/>
      <c r="E164" s="355"/>
      <c r="F164" s="355"/>
      <c r="G164" s="355"/>
      <c r="H164" s="355"/>
      <c r="I164" s="355"/>
      <c r="J164" s="355"/>
      <c r="K164" s="355"/>
      <c r="L164" s="356"/>
      <c r="N164" s="362" t="str">
        <f>CONCATENATE(AU25,$B$11)</f>
        <v>4/21/2015 - 3/27/2016</v>
      </c>
      <c r="O164" s="233"/>
      <c r="P164" s="326"/>
      <c r="Q164" s="327"/>
      <c r="R164" s="328"/>
      <c r="S164" s="363">
        <v>53500</v>
      </c>
      <c r="T164" s="326"/>
      <c r="U164" s="327"/>
      <c r="V164" s="327"/>
      <c r="W164" s="328"/>
      <c r="X164" s="233"/>
      <c r="Y164" s="233"/>
      <c r="Z164" s="233"/>
      <c r="AA164" s="233"/>
      <c r="AB164" s="233"/>
      <c r="AC164" s="233"/>
      <c r="AD164" s="233"/>
      <c r="AE164" s="233"/>
      <c r="AF164" s="233"/>
      <c r="AG164" s="233"/>
      <c r="AH164" s="233"/>
      <c r="AI164" s="326"/>
      <c r="AJ164" s="327"/>
      <c r="AK164" s="328"/>
      <c r="AL164" s="366">
        <v>54100</v>
      </c>
      <c r="AM164" s="326"/>
      <c r="AN164" s="327"/>
      <c r="AO164" s="327"/>
      <c r="AP164" s="328"/>
      <c r="AQ164" s="233"/>
      <c r="AR164" s="233"/>
      <c r="AS164" s="233"/>
      <c r="AT164" s="254" t="s">
        <v>310</v>
      </c>
      <c r="AU164" s="233"/>
      <c r="AV164" s="233"/>
      <c r="AW164" s="274"/>
      <c r="AX164" s="274"/>
      <c r="AY164" s="256" t="s">
        <v>663</v>
      </c>
      <c r="AZ164" s="257" t="s">
        <v>548</v>
      </c>
      <c r="BA164" s="258" t="s">
        <v>568</v>
      </c>
      <c r="BB164" s="259" t="s">
        <v>762</v>
      </c>
      <c r="BC164" s="259" t="s">
        <v>762</v>
      </c>
      <c r="BD164" s="259" t="s">
        <v>558</v>
      </c>
      <c r="BE164" s="261">
        <f t="shared" si="76"/>
        <v>160</v>
      </c>
      <c r="BF164" s="233"/>
      <c r="BG164" s="233"/>
      <c r="BH164" s="233"/>
      <c r="BI164" s="233"/>
      <c r="BJ164" s="233"/>
      <c r="BK164" s="233"/>
      <c r="BL164" s="233"/>
      <c r="BM164" s="233"/>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33"/>
      <c r="CI164" s="233"/>
      <c r="CJ164" s="233"/>
      <c r="CK164" s="233"/>
      <c r="CL164" s="233"/>
      <c r="CM164" s="233"/>
      <c r="CN164" s="233"/>
      <c r="CO164" s="233"/>
      <c r="CP164" s="233"/>
      <c r="CQ164" s="233"/>
      <c r="CR164" s="233"/>
      <c r="CS164" s="233"/>
      <c r="CT164" s="233"/>
      <c r="CU164" s="233"/>
      <c r="CV164" s="233"/>
      <c r="CW164" s="233"/>
      <c r="CX164" s="233"/>
      <c r="CY164" s="233"/>
      <c r="CZ164" s="233"/>
      <c r="DA164" s="233"/>
      <c r="DB164" s="233"/>
      <c r="DC164" s="233"/>
      <c r="DD164" s="233"/>
      <c r="DE164" s="233"/>
      <c r="DF164" s="233"/>
      <c r="DG164" s="233"/>
      <c r="DH164" s="233"/>
      <c r="DI164" s="233"/>
      <c r="DJ164" s="233"/>
      <c r="DK164" s="233"/>
    </row>
    <row r="165" spans="1:115" hidden="1">
      <c r="A165" s="355"/>
      <c r="B165" s="355"/>
      <c r="C165" s="355"/>
      <c r="D165" s="355"/>
      <c r="E165" s="355"/>
      <c r="F165" s="355"/>
      <c r="G165" s="355"/>
      <c r="H165" s="355"/>
      <c r="I165" s="355"/>
      <c r="J165" s="355"/>
      <c r="K165" s="355"/>
      <c r="L165" s="356"/>
      <c r="N165" s="330" t="s">
        <v>1533</v>
      </c>
      <c r="O165" s="233"/>
      <c r="P165" s="326"/>
      <c r="Q165" s="327"/>
      <c r="R165" s="328"/>
      <c r="S165" s="365">
        <f>+MAX(S164,S166)</f>
        <v>53500</v>
      </c>
      <c r="T165" s="326"/>
      <c r="U165" s="327"/>
      <c r="V165" s="327"/>
      <c r="W165" s="328"/>
      <c r="X165" s="233"/>
      <c r="Y165" s="233"/>
      <c r="Z165" s="233"/>
      <c r="AA165" s="233"/>
      <c r="AB165" s="233"/>
      <c r="AC165" s="233"/>
      <c r="AD165" s="233"/>
      <c r="AE165" s="233"/>
      <c r="AF165" s="233"/>
      <c r="AG165" s="233"/>
      <c r="AH165" s="233"/>
      <c r="AI165" s="326"/>
      <c r="AJ165" s="327"/>
      <c r="AK165" s="328"/>
      <c r="AL165" s="358"/>
      <c r="AM165" s="326"/>
      <c r="AN165" s="327"/>
      <c r="AO165" s="327"/>
      <c r="AP165" s="328"/>
      <c r="AQ165" s="233"/>
      <c r="AR165" s="233"/>
      <c r="AS165" s="233"/>
      <c r="AT165" s="254" t="s">
        <v>312</v>
      </c>
      <c r="AU165" s="233"/>
      <c r="AV165" s="233"/>
      <c r="AW165" s="274"/>
      <c r="AX165" s="274"/>
      <c r="AY165" s="256" t="s">
        <v>664</v>
      </c>
      <c r="AZ165" s="257" t="s">
        <v>549</v>
      </c>
      <c r="BA165" s="258" t="s">
        <v>573</v>
      </c>
      <c r="BB165" s="259" t="s">
        <v>768</v>
      </c>
      <c r="BC165" s="259" t="s">
        <v>768</v>
      </c>
      <c r="BD165" s="259" t="s">
        <v>560</v>
      </c>
      <c r="BE165" s="261">
        <f t="shared" si="76"/>
        <v>161</v>
      </c>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33"/>
      <c r="CI165" s="233"/>
      <c r="CJ165" s="233"/>
      <c r="CK165" s="233"/>
      <c r="CL165" s="233"/>
      <c r="CM165" s="233"/>
      <c r="CN165" s="233"/>
      <c r="CO165" s="233"/>
      <c r="CP165" s="233"/>
      <c r="CQ165" s="233"/>
      <c r="CR165" s="233"/>
      <c r="CS165" s="233"/>
      <c r="CT165" s="233"/>
      <c r="CU165" s="233"/>
      <c r="CV165" s="233"/>
      <c r="CW165" s="233"/>
      <c r="CX165" s="233"/>
      <c r="CY165" s="233"/>
      <c r="CZ165" s="233"/>
      <c r="DA165" s="233"/>
      <c r="DB165" s="233"/>
      <c r="DC165" s="233"/>
      <c r="DD165" s="233"/>
      <c r="DE165" s="233"/>
      <c r="DF165" s="233"/>
      <c r="DG165" s="233"/>
      <c r="DH165" s="233"/>
      <c r="DI165" s="233"/>
      <c r="DJ165" s="233"/>
      <c r="DK165" s="233"/>
    </row>
    <row r="166" spans="1:115" ht="15" hidden="1" customHeight="1">
      <c r="A166" s="367"/>
      <c r="B166" s="368"/>
      <c r="C166" s="368"/>
      <c r="D166" s="368"/>
      <c r="E166" s="368"/>
      <c r="F166" s="368"/>
      <c r="G166" s="368"/>
      <c r="H166" s="368"/>
      <c r="I166" s="368"/>
      <c r="J166" s="368"/>
      <c r="K166" s="368"/>
      <c r="L166" s="369"/>
      <c r="N166" s="362" t="str">
        <f>CONCATENATE(AU27,$B$11)</f>
        <v>On or After  5/13/2016</v>
      </c>
      <c r="O166" s="233"/>
      <c r="P166" s="370"/>
      <c r="Q166" s="371"/>
      <c r="R166" s="372"/>
      <c r="S166" s="349">
        <v>48700</v>
      </c>
      <c r="T166" s="370"/>
      <c r="U166" s="371"/>
      <c r="V166" s="371"/>
      <c r="W166" s="372"/>
      <c r="X166" s="233"/>
      <c r="Y166" s="233"/>
      <c r="Z166" s="233"/>
      <c r="AA166" s="233"/>
      <c r="AB166" s="233"/>
      <c r="AC166" s="233"/>
      <c r="AD166" s="233"/>
      <c r="AE166" s="233"/>
      <c r="AF166" s="233"/>
      <c r="AG166" s="233"/>
      <c r="AH166" s="233"/>
      <c r="AI166" s="370"/>
      <c r="AJ166" s="371"/>
      <c r="AK166" s="372"/>
      <c r="AL166" s="366">
        <v>53300</v>
      </c>
      <c r="AM166" s="370"/>
      <c r="AN166" s="371"/>
      <c r="AO166" s="371"/>
      <c r="AP166" s="372"/>
      <c r="AQ166" s="233"/>
      <c r="AR166" s="233"/>
      <c r="AS166" s="233"/>
      <c r="AT166" s="254" t="s">
        <v>314</v>
      </c>
      <c r="AU166" s="233"/>
      <c r="AV166" s="233"/>
      <c r="AW166" s="274"/>
      <c r="AX166" s="274"/>
      <c r="AY166" s="256" t="s">
        <v>1540</v>
      </c>
      <c r="AZ166" s="257" t="s">
        <v>553</v>
      </c>
      <c r="BA166" s="258" t="s">
        <v>192</v>
      </c>
      <c r="BB166" s="259" t="s">
        <v>770</v>
      </c>
      <c r="BC166" s="259" t="s">
        <v>770</v>
      </c>
      <c r="BD166" s="259" t="s">
        <v>562</v>
      </c>
      <c r="BE166" s="261">
        <f t="shared" si="76"/>
        <v>162</v>
      </c>
      <c r="BF166" s="233"/>
      <c r="BG166" s="233"/>
      <c r="BH166" s="233"/>
      <c r="BI166" s="233"/>
      <c r="BJ166" s="233"/>
      <c r="BK166" s="233"/>
      <c r="BL166" s="233"/>
      <c r="BM166" s="233"/>
      <c r="BN166" s="233"/>
      <c r="BO166" s="233"/>
      <c r="BP166" s="233"/>
      <c r="BQ166" s="233"/>
      <c r="BR166" s="233"/>
      <c r="BS166" s="233"/>
      <c r="BT166" s="233"/>
      <c r="BU166" s="233"/>
      <c r="BV166" s="233"/>
      <c r="BW166" s="233"/>
      <c r="BX166" s="233"/>
      <c r="BY166" s="233"/>
      <c r="BZ166" s="233"/>
      <c r="CA166" s="233"/>
      <c r="CB166" s="233"/>
      <c r="CC166" s="233"/>
      <c r="CD166" s="233"/>
      <c r="CE166" s="233"/>
      <c r="CF166" s="233"/>
      <c r="CG166" s="233"/>
      <c r="CH166" s="233"/>
      <c r="CI166" s="233"/>
      <c r="CJ166" s="233"/>
      <c r="CK166" s="233"/>
      <c r="CL166" s="233"/>
      <c r="CM166" s="233"/>
      <c r="CN166" s="233"/>
      <c r="CO166" s="233"/>
      <c r="CP166" s="233"/>
      <c r="CQ166" s="233"/>
      <c r="CR166" s="233"/>
      <c r="CS166" s="233"/>
      <c r="CT166" s="233"/>
      <c r="CU166" s="233"/>
      <c r="CV166" s="233"/>
      <c r="CW166" s="233"/>
      <c r="CX166" s="233"/>
      <c r="CY166" s="233"/>
      <c r="CZ166" s="233"/>
      <c r="DA166" s="233"/>
      <c r="DB166" s="233"/>
      <c r="DC166" s="233"/>
      <c r="DD166" s="233"/>
      <c r="DE166" s="233"/>
      <c r="DF166" s="233"/>
      <c r="DG166" s="233"/>
      <c r="DH166" s="233"/>
      <c r="DI166" s="233"/>
      <c r="DJ166" s="233"/>
      <c r="DK166" s="233"/>
    </row>
    <row r="167" spans="1:115" hidden="1">
      <c r="M167" s="227"/>
      <c r="N167" s="373"/>
      <c r="O167" s="235"/>
      <c r="P167" s="374"/>
      <c r="Q167" s="374"/>
      <c r="R167" s="374"/>
      <c r="S167" s="374"/>
      <c r="T167" s="374"/>
      <c r="U167" s="374"/>
      <c r="V167" s="374"/>
      <c r="W167" s="374"/>
      <c r="X167" s="235"/>
      <c r="Y167" s="235"/>
      <c r="Z167" s="235"/>
      <c r="AA167" s="235"/>
      <c r="AB167" s="235"/>
      <c r="AC167" s="235"/>
      <c r="AD167" s="235"/>
      <c r="AE167" s="235"/>
      <c r="AF167" s="235"/>
      <c r="AG167" s="235"/>
      <c r="AH167" s="235"/>
      <c r="AI167" s="235"/>
      <c r="AJ167" s="235"/>
      <c r="AK167" s="235"/>
      <c r="AL167" s="235"/>
      <c r="AM167" s="235"/>
      <c r="AN167" s="235"/>
      <c r="AO167" s="235"/>
      <c r="AP167" s="235"/>
      <c r="AQ167" s="233"/>
      <c r="AR167" s="233"/>
      <c r="AS167" s="233"/>
      <c r="AT167" s="254" t="s">
        <v>315</v>
      </c>
      <c r="AU167" s="233"/>
      <c r="AV167" s="233"/>
      <c r="AW167" s="274"/>
      <c r="AX167" s="274"/>
      <c r="AY167" s="256" t="s">
        <v>669</v>
      </c>
      <c r="AZ167" s="257" t="s">
        <v>555</v>
      </c>
      <c r="BA167" s="258" t="s">
        <v>575</v>
      </c>
      <c r="BB167" s="259" t="s">
        <v>776</v>
      </c>
      <c r="BC167" s="259" t="s">
        <v>776</v>
      </c>
      <c r="BD167" s="259" t="s">
        <v>563</v>
      </c>
      <c r="BE167" s="261">
        <f t="shared" si="76"/>
        <v>170</v>
      </c>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row>
    <row r="168" spans="1:115" ht="15" hidden="1" customHeight="1">
      <c r="A168" s="1533"/>
      <c r="B168" s="375"/>
      <c r="C168" s="376"/>
      <c r="D168" s="377"/>
      <c r="E168" s="378"/>
      <c r="F168" s="378"/>
      <c r="G168" s="378"/>
      <c r="H168" s="378"/>
      <c r="I168" s="378"/>
      <c r="J168" s="378"/>
      <c r="K168" s="378"/>
      <c r="L168" s="378"/>
      <c r="M168" s="350"/>
      <c r="N168" s="379"/>
      <c r="O168" s="379"/>
      <c r="P168" s="379"/>
      <c r="Q168" s="379"/>
      <c r="R168" s="379"/>
      <c r="S168" s="379"/>
      <c r="T168" s="379"/>
      <c r="U168" s="379"/>
      <c r="V168" s="379"/>
      <c r="W168" s="379"/>
      <c r="X168" s="379"/>
      <c r="Y168" s="379"/>
      <c r="Z168" s="379"/>
      <c r="AA168" s="379"/>
      <c r="AB168" s="379"/>
      <c r="AC168" s="379"/>
      <c r="AD168" s="379"/>
      <c r="AE168" s="379"/>
      <c r="AF168" s="379"/>
      <c r="AG168" s="379"/>
      <c r="AH168" s="379"/>
      <c r="AI168" s="379"/>
      <c r="AJ168" s="379"/>
      <c r="AK168" s="379"/>
      <c r="AL168" s="379"/>
      <c r="AM168" s="379"/>
      <c r="AN168" s="379"/>
      <c r="AO168" s="379"/>
      <c r="AP168" s="380"/>
      <c r="AQ168" s="233"/>
      <c r="AR168" s="233"/>
      <c r="AS168" s="233"/>
      <c r="AT168" s="254" t="s">
        <v>317</v>
      </c>
      <c r="AU168" s="233"/>
      <c r="AV168" s="233"/>
      <c r="AW168" s="274"/>
      <c r="AX168" s="274"/>
      <c r="AY168" s="256" t="s">
        <v>670</v>
      </c>
      <c r="AZ168" s="257" t="s">
        <v>556</v>
      </c>
      <c r="BA168" s="258" t="s">
        <v>577</v>
      </c>
      <c r="BB168" s="259" t="s">
        <v>312</v>
      </c>
      <c r="BC168" s="259" t="s">
        <v>312</v>
      </c>
      <c r="BD168" s="259" t="s">
        <v>565</v>
      </c>
      <c r="BE168" s="261">
        <f t="shared" si="76"/>
        <v>171</v>
      </c>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33"/>
      <c r="CI168" s="233"/>
      <c r="CJ168" s="233"/>
      <c r="CK168" s="233"/>
      <c r="CL168" s="233"/>
      <c r="CM168" s="233"/>
      <c r="CN168" s="233"/>
      <c r="CO168" s="233"/>
      <c r="CP168" s="233"/>
      <c r="CQ168" s="233"/>
      <c r="CR168" s="233"/>
      <c r="CS168" s="233"/>
      <c r="CT168" s="233"/>
      <c r="CU168" s="233"/>
      <c r="CV168" s="233"/>
      <c r="CW168" s="233"/>
      <c r="CX168" s="233"/>
      <c r="CY168" s="233"/>
      <c r="CZ168" s="233"/>
      <c r="DA168" s="233"/>
      <c r="DB168" s="233"/>
      <c r="DC168" s="233"/>
      <c r="DD168" s="233"/>
      <c r="DE168" s="233"/>
      <c r="DF168" s="233"/>
      <c r="DG168" s="233"/>
      <c r="DH168" s="233"/>
      <c r="DI168" s="233"/>
      <c r="DJ168" s="233"/>
      <c r="DK168" s="233"/>
    </row>
    <row r="169" spans="1:115" hidden="1">
      <c r="A169" s="1534"/>
      <c r="B169" s="381"/>
      <c r="C169" s="382"/>
      <c r="D169" s="383"/>
      <c r="E169" s="384"/>
      <c r="F169" s="384"/>
      <c r="G169" s="384"/>
      <c r="H169" s="384"/>
      <c r="I169" s="384"/>
      <c r="J169" s="384"/>
      <c r="K169" s="384"/>
      <c r="L169" s="384"/>
      <c r="M169" s="354"/>
      <c r="N169" s="385"/>
      <c r="O169" s="385"/>
      <c r="P169" s="385"/>
      <c r="Q169" s="385"/>
      <c r="R169" s="385"/>
      <c r="S169" s="385"/>
      <c r="T169" s="385"/>
      <c r="U169" s="385"/>
      <c r="V169" s="385"/>
      <c r="W169" s="385"/>
      <c r="X169" s="385"/>
      <c r="Y169" s="385"/>
      <c r="Z169" s="385"/>
      <c r="AA169" s="385"/>
      <c r="AB169" s="385"/>
      <c r="AC169" s="385"/>
      <c r="AD169" s="385"/>
      <c r="AE169" s="385"/>
      <c r="AF169" s="385"/>
      <c r="AG169" s="385"/>
      <c r="AH169" s="385"/>
      <c r="AI169" s="385"/>
      <c r="AJ169" s="385"/>
      <c r="AK169" s="385"/>
      <c r="AL169" s="385"/>
      <c r="AM169" s="385"/>
      <c r="AN169" s="385"/>
      <c r="AO169" s="385"/>
      <c r="AP169" s="386"/>
      <c r="AQ169" s="233"/>
      <c r="AR169" s="233"/>
      <c r="AS169" s="233"/>
      <c r="AT169" s="254" t="s">
        <v>319</v>
      </c>
      <c r="AU169" s="233"/>
      <c r="AV169" s="233"/>
      <c r="AW169" s="274"/>
      <c r="AX169" s="274"/>
      <c r="AY169" s="256" t="s">
        <v>672</v>
      </c>
      <c r="AZ169" s="257" t="s">
        <v>558</v>
      </c>
      <c r="BA169" s="258" t="s">
        <v>578</v>
      </c>
      <c r="BB169" s="259" t="s">
        <v>780</v>
      </c>
      <c r="BC169" s="259" t="s">
        <v>780</v>
      </c>
      <c r="BD169" s="259" t="s">
        <v>566</v>
      </c>
      <c r="BE169" s="261">
        <f t="shared" si="76"/>
        <v>172</v>
      </c>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233"/>
      <c r="CD169" s="233"/>
      <c r="CE169" s="233"/>
      <c r="CF169" s="233"/>
      <c r="CG169" s="233"/>
      <c r="CH169" s="233"/>
      <c r="CI169" s="233"/>
      <c r="CJ169" s="233"/>
      <c r="CK169" s="233"/>
      <c r="CL169" s="233"/>
      <c r="CM169" s="233"/>
      <c r="CN169" s="233"/>
      <c r="CO169" s="233"/>
      <c r="CP169" s="233"/>
      <c r="CQ169" s="233"/>
      <c r="CR169" s="233"/>
      <c r="CS169" s="233"/>
      <c r="CT169" s="233"/>
      <c r="CU169" s="233"/>
      <c r="CV169" s="233"/>
      <c r="CW169" s="233"/>
      <c r="CX169" s="233"/>
      <c r="CY169" s="233"/>
      <c r="CZ169" s="233"/>
      <c r="DA169" s="233"/>
      <c r="DB169" s="233"/>
      <c r="DC169" s="233"/>
      <c r="DD169" s="233"/>
      <c r="DE169" s="233"/>
      <c r="DF169" s="233"/>
      <c r="DG169" s="233"/>
      <c r="DH169" s="233"/>
      <c r="DI169" s="233"/>
      <c r="DJ169" s="233"/>
      <c r="DK169" s="233"/>
    </row>
    <row r="170" spans="1:115" hidden="1">
      <c r="A170" s="1534"/>
      <c r="B170" s="381"/>
      <c r="C170" s="382"/>
      <c r="D170" s="387"/>
      <c r="E170" s="388"/>
      <c r="F170" s="388"/>
      <c r="G170" s="388"/>
      <c r="H170" s="388"/>
      <c r="I170" s="388"/>
      <c r="J170" s="388"/>
      <c r="K170" s="388"/>
      <c r="L170" s="388"/>
      <c r="M170" s="354"/>
      <c r="N170" s="385">
        <f t="shared" ref="N170:N175" si="77">+B$11</f>
        <v>0</v>
      </c>
      <c r="O170" s="385"/>
      <c r="P170" s="385"/>
      <c r="Q170" s="385"/>
      <c r="R170" s="385"/>
      <c r="S170" s="385"/>
      <c r="T170" s="385"/>
      <c r="U170" s="385"/>
      <c r="V170" s="385"/>
      <c r="W170" s="385"/>
      <c r="X170" s="385"/>
      <c r="Y170" s="385"/>
      <c r="Z170" s="385"/>
      <c r="AA170" s="385"/>
      <c r="AB170" s="385"/>
      <c r="AC170" s="385"/>
      <c r="AD170" s="385"/>
      <c r="AE170" s="385"/>
      <c r="AF170" s="385"/>
      <c r="AG170" s="385"/>
      <c r="AH170" s="385"/>
      <c r="AI170" s="385"/>
      <c r="AJ170" s="385"/>
      <c r="AK170" s="385"/>
      <c r="AL170" s="385"/>
      <c r="AM170" s="385"/>
      <c r="AN170" s="385"/>
      <c r="AO170" s="385"/>
      <c r="AP170" s="386"/>
      <c r="AQ170" s="233"/>
      <c r="AR170" s="233"/>
      <c r="AS170" s="233"/>
      <c r="AT170" s="254" t="s">
        <v>321</v>
      </c>
      <c r="AU170" s="233"/>
      <c r="AV170" s="233"/>
      <c r="AW170" s="274"/>
      <c r="AX170" s="274"/>
      <c r="AY170" s="256" t="s">
        <v>675</v>
      </c>
      <c r="AZ170" s="257" t="s">
        <v>560</v>
      </c>
      <c r="BA170" s="258" t="s">
        <v>579</v>
      </c>
      <c r="BB170" s="259" t="s">
        <v>788</v>
      </c>
      <c r="BC170" s="259" t="s">
        <v>788</v>
      </c>
      <c r="BD170" s="259" t="s">
        <v>567</v>
      </c>
      <c r="BE170" s="261">
        <f t="shared" si="76"/>
        <v>173</v>
      </c>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233"/>
      <c r="CD170" s="233"/>
      <c r="CE170" s="233"/>
      <c r="CF170" s="233"/>
      <c r="CG170" s="233"/>
      <c r="CH170" s="233"/>
      <c r="CI170" s="233"/>
      <c r="CJ170" s="233"/>
      <c r="CK170" s="233"/>
      <c r="CL170" s="233"/>
      <c r="CM170" s="233"/>
      <c r="CN170" s="233"/>
      <c r="CO170" s="233"/>
      <c r="CP170" s="233"/>
      <c r="CQ170" s="233"/>
      <c r="CR170" s="233"/>
      <c r="CS170" s="233"/>
      <c r="CT170" s="233"/>
      <c r="CU170" s="233"/>
      <c r="CV170" s="233"/>
      <c r="CW170" s="233"/>
      <c r="CX170" s="233"/>
      <c r="CY170" s="233"/>
      <c r="CZ170" s="233"/>
      <c r="DA170" s="233"/>
      <c r="DB170" s="233"/>
      <c r="DC170" s="233"/>
      <c r="DD170" s="233"/>
      <c r="DE170" s="233"/>
      <c r="DF170" s="233"/>
      <c r="DG170" s="233"/>
      <c r="DH170" s="233"/>
      <c r="DI170" s="233"/>
      <c r="DJ170" s="233"/>
      <c r="DK170" s="233"/>
    </row>
    <row r="171" spans="1:115" hidden="1">
      <c r="A171" s="1534"/>
      <c r="B171" s="381"/>
      <c r="C171" s="382"/>
      <c r="D171" s="389"/>
      <c r="E171" s="388"/>
      <c r="F171" s="388"/>
      <c r="G171" s="388"/>
      <c r="H171" s="388"/>
      <c r="I171" s="388"/>
      <c r="J171" s="388"/>
      <c r="K171" s="388"/>
      <c r="L171" s="388"/>
      <c r="M171" s="354"/>
      <c r="N171" s="385">
        <f t="shared" si="77"/>
        <v>0</v>
      </c>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6"/>
      <c r="AQ171" s="233"/>
      <c r="AR171" s="233"/>
      <c r="AS171" s="233"/>
      <c r="AT171" s="254" t="s">
        <v>322</v>
      </c>
      <c r="AU171" s="233"/>
      <c r="AV171" s="233"/>
      <c r="AW171" s="274"/>
      <c r="AX171" s="274"/>
      <c r="AY171" s="256" t="s">
        <v>677</v>
      </c>
      <c r="AZ171" s="257" t="s">
        <v>562</v>
      </c>
      <c r="BA171" s="258" t="s">
        <v>580</v>
      </c>
      <c r="BB171" s="259" t="s">
        <v>789</v>
      </c>
      <c r="BC171" s="259" t="s">
        <v>789</v>
      </c>
      <c r="BD171" s="259" t="s">
        <v>568</v>
      </c>
      <c r="BE171" s="261">
        <f t="shared" si="76"/>
        <v>174</v>
      </c>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33"/>
      <c r="CI171" s="233"/>
      <c r="CJ171" s="233"/>
      <c r="CK171" s="233"/>
      <c r="CL171" s="233"/>
      <c r="CM171" s="233"/>
      <c r="CN171" s="233"/>
      <c r="CO171" s="233"/>
      <c r="CP171" s="233"/>
      <c r="CQ171" s="233"/>
      <c r="CR171" s="233"/>
      <c r="CS171" s="233"/>
      <c r="CT171" s="233"/>
      <c r="CU171" s="233"/>
      <c r="CV171" s="233"/>
      <c r="CW171" s="233"/>
      <c r="CX171" s="233"/>
      <c r="CY171" s="233"/>
      <c r="CZ171" s="233"/>
      <c r="DA171" s="233"/>
      <c r="DB171" s="233"/>
      <c r="DC171" s="233"/>
      <c r="DD171" s="233"/>
      <c r="DE171" s="233"/>
      <c r="DF171" s="233"/>
      <c r="DG171" s="233"/>
      <c r="DH171" s="233"/>
      <c r="DI171" s="233"/>
      <c r="DJ171" s="233"/>
      <c r="DK171" s="233"/>
    </row>
    <row r="172" spans="1:115" hidden="1">
      <c r="A172" s="1534"/>
      <c r="B172" s="381"/>
      <c r="C172" s="382"/>
      <c r="D172" s="389"/>
      <c r="E172" s="388"/>
      <c r="F172" s="388"/>
      <c r="G172" s="388"/>
      <c r="H172" s="388"/>
      <c r="I172" s="388"/>
      <c r="J172" s="388"/>
      <c r="K172" s="388"/>
      <c r="L172" s="388"/>
      <c r="M172" s="354"/>
      <c r="N172" s="385">
        <f t="shared" si="77"/>
        <v>0</v>
      </c>
      <c r="O172" s="385"/>
      <c r="P172" s="385"/>
      <c r="Q172" s="385"/>
      <c r="R172" s="385"/>
      <c r="S172" s="385"/>
      <c r="T172" s="385"/>
      <c r="U172" s="385"/>
      <c r="V172" s="385"/>
      <c r="W172" s="385"/>
      <c r="X172" s="385"/>
      <c r="Y172" s="385"/>
      <c r="Z172" s="385"/>
      <c r="AA172" s="385"/>
      <c r="AB172" s="385"/>
      <c r="AC172" s="385"/>
      <c r="AD172" s="385"/>
      <c r="AE172" s="385"/>
      <c r="AF172" s="385"/>
      <c r="AG172" s="385"/>
      <c r="AH172" s="385"/>
      <c r="AI172" s="385"/>
      <c r="AJ172" s="385"/>
      <c r="AK172" s="385"/>
      <c r="AL172" s="385"/>
      <c r="AM172" s="385"/>
      <c r="AN172" s="385"/>
      <c r="AO172" s="385"/>
      <c r="AP172" s="386"/>
      <c r="AQ172" s="233"/>
      <c r="AR172" s="233"/>
      <c r="AS172" s="233"/>
      <c r="AT172" s="254" t="s">
        <v>324</v>
      </c>
      <c r="AU172" s="233"/>
      <c r="AV172" s="233"/>
      <c r="AW172" s="274"/>
      <c r="AX172" s="274"/>
      <c r="AY172" s="256" t="s">
        <v>664</v>
      </c>
      <c r="AZ172" s="257" t="s">
        <v>549</v>
      </c>
      <c r="BA172" s="258" t="s">
        <v>582</v>
      </c>
      <c r="BB172" s="259" t="s">
        <v>791</v>
      </c>
      <c r="BC172" s="259" t="s">
        <v>791</v>
      </c>
      <c r="BD172" s="259" t="s">
        <v>572</v>
      </c>
      <c r="BE172" s="261">
        <f t="shared" si="76"/>
        <v>175</v>
      </c>
      <c r="BF172" s="233"/>
      <c r="BG172" s="233"/>
      <c r="BH172" s="233"/>
      <c r="BI172" s="233"/>
      <c r="BJ172" s="233"/>
      <c r="BK172" s="233"/>
      <c r="BL172" s="233"/>
      <c r="BM172" s="233"/>
      <c r="BN172" s="233"/>
      <c r="BO172" s="233"/>
      <c r="BP172" s="233"/>
      <c r="BQ172" s="233"/>
      <c r="BR172" s="233"/>
      <c r="BS172" s="233"/>
      <c r="BT172" s="233"/>
      <c r="BU172" s="233"/>
      <c r="BV172" s="233"/>
      <c r="BW172" s="233"/>
      <c r="BX172" s="233"/>
      <c r="BY172" s="233"/>
      <c r="BZ172" s="233"/>
      <c r="CA172" s="233"/>
      <c r="CB172" s="233"/>
      <c r="CC172" s="233"/>
      <c r="CD172" s="233"/>
      <c r="CE172" s="233"/>
      <c r="CF172" s="233"/>
      <c r="CG172" s="233"/>
      <c r="CH172" s="233"/>
      <c r="CI172" s="233"/>
      <c r="CJ172" s="233"/>
      <c r="CK172" s="233"/>
      <c r="CL172" s="233"/>
      <c r="CM172" s="233"/>
      <c r="CN172" s="233"/>
      <c r="CO172" s="233"/>
      <c r="CP172" s="233"/>
      <c r="CQ172" s="233"/>
      <c r="CR172" s="233"/>
      <c r="CS172" s="233"/>
      <c r="CT172" s="233"/>
      <c r="CU172" s="233"/>
      <c r="CV172" s="233"/>
      <c r="CW172" s="233"/>
      <c r="CX172" s="233"/>
      <c r="CY172" s="233"/>
      <c r="CZ172" s="233"/>
      <c r="DA172" s="233"/>
      <c r="DB172" s="233"/>
      <c r="DC172" s="233"/>
      <c r="DD172" s="233"/>
      <c r="DE172" s="233"/>
      <c r="DF172" s="233"/>
      <c r="DG172" s="233"/>
      <c r="DH172" s="233"/>
      <c r="DI172" s="233"/>
      <c r="DJ172" s="233"/>
      <c r="DK172" s="233"/>
    </row>
    <row r="173" spans="1:115" hidden="1">
      <c r="A173" s="1534"/>
      <c r="B173" s="381"/>
      <c r="C173" s="382"/>
      <c r="D173" s="389"/>
      <c r="E173" s="388"/>
      <c r="F173" s="388"/>
      <c r="G173" s="388"/>
      <c r="H173" s="388"/>
      <c r="I173" s="388"/>
      <c r="J173" s="388"/>
      <c r="K173" s="388"/>
      <c r="L173" s="388"/>
      <c r="M173" s="354"/>
      <c r="N173" s="385">
        <f t="shared" si="77"/>
        <v>0</v>
      </c>
      <c r="O173" s="385"/>
      <c r="P173" s="385"/>
      <c r="Q173" s="385"/>
      <c r="R173" s="385"/>
      <c r="S173" s="385"/>
      <c r="T173" s="385"/>
      <c r="U173" s="385"/>
      <c r="V173" s="385"/>
      <c r="W173" s="385"/>
      <c r="X173" s="385"/>
      <c r="Y173" s="385"/>
      <c r="Z173" s="385"/>
      <c r="AA173" s="385"/>
      <c r="AB173" s="385"/>
      <c r="AC173" s="385"/>
      <c r="AD173" s="385"/>
      <c r="AE173" s="385"/>
      <c r="AF173" s="385"/>
      <c r="AG173" s="385"/>
      <c r="AH173" s="385"/>
      <c r="AI173" s="385"/>
      <c r="AJ173" s="385"/>
      <c r="AK173" s="385"/>
      <c r="AL173" s="385"/>
      <c r="AM173" s="385"/>
      <c r="AN173" s="385"/>
      <c r="AO173" s="385"/>
      <c r="AP173" s="386"/>
      <c r="AQ173" s="233"/>
      <c r="AR173" s="233"/>
      <c r="AS173" s="233"/>
      <c r="AT173" s="254" t="s">
        <v>326</v>
      </c>
      <c r="AU173" s="233"/>
      <c r="AV173" s="233"/>
      <c r="AW173" s="274"/>
      <c r="AX173" s="274"/>
      <c r="AY173" s="256" t="s">
        <v>1540</v>
      </c>
      <c r="AZ173" s="257" t="s">
        <v>553</v>
      </c>
      <c r="BA173" s="258" t="s">
        <v>586</v>
      </c>
      <c r="BB173" s="259" t="s">
        <v>795</v>
      </c>
      <c r="BC173" s="259" t="s">
        <v>795</v>
      </c>
      <c r="BD173" s="259" t="s">
        <v>573</v>
      </c>
      <c r="BE173" s="261">
        <f t="shared" si="76"/>
        <v>176</v>
      </c>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233"/>
      <c r="CD173" s="233"/>
      <c r="CE173" s="233"/>
      <c r="CF173" s="233"/>
      <c r="CG173" s="233"/>
      <c r="CH173" s="233"/>
      <c r="CI173" s="233"/>
      <c r="CJ173" s="233"/>
      <c r="CK173" s="233"/>
      <c r="CL173" s="233"/>
      <c r="CM173" s="233"/>
      <c r="CN173" s="233"/>
      <c r="CO173" s="233"/>
      <c r="CP173" s="233"/>
      <c r="CQ173" s="233"/>
      <c r="CR173" s="233"/>
      <c r="CS173" s="233"/>
      <c r="CT173" s="233"/>
      <c r="CU173" s="233"/>
      <c r="CV173" s="233"/>
      <c r="CW173" s="233"/>
      <c r="CX173" s="233"/>
      <c r="CY173" s="233"/>
      <c r="CZ173" s="233"/>
      <c r="DA173" s="233"/>
      <c r="DB173" s="233"/>
      <c r="DC173" s="233"/>
      <c r="DD173" s="233"/>
      <c r="DE173" s="233"/>
      <c r="DF173" s="233"/>
      <c r="DG173" s="233"/>
      <c r="DH173" s="233"/>
      <c r="DI173" s="233"/>
      <c r="DJ173" s="233"/>
      <c r="DK173" s="233"/>
    </row>
    <row r="174" spans="1:115" hidden="1">
      <c r="A174" s="1534"/>
      <c r="B174" s="381"/>
      <c r="C174" s="382"/>
      <c r="D174" s="390"/>
      <c r="E174" s="391"/>
      <c r="F174" s="392"/>
      <c r="G174" s="392"/>
      <c r="H174" s="392"/>
      <c r="I174" s="392"/>
      <c r="J174" s="392"/>
      <c r="K174" s="392"/>
      <c r="L174" s="393"/>
      <c r="M174" s="354"/>
      <c r="N174" s="385">
        <f t="shared" si="77"/>
        <v>0</v>
      </c>
      <c r="O174" s="385"/>
      <c r="P174" s="385"/>
      <c r="Q174" s="385"/>
      <c r="R174" s="385"/>
      <c r="S174" s="385"/>
      <c r="T174" s="385"/>
      <c r="U174" s="385"/>
      <c r="V174" s="385"/>
      <c r="W174" s="385"/>
      <c r="X174" s="385"/>
      <c r="Y174" s="385"/>
      <c r="Z174" s="385"/>
      <c r="AA174" s="385"/>
      <c r="AB174" s="385"/>
      <c r="AC174" s="385"/>
      <c r="AD174" s="385"/>
      <c r="AE174" s="385"/>
      <c r="AF174" s="385"/>
      <c r="AG174" s="385"/>
      <c r="AH174" s="385"/>
      <c r="AI174" s="385"/>
      <c r="AJ174" s="385"/>
      <c r="AK174" s="385"/>
      <c r="AL174" s="385"/>
      <c r="AM174" s="385"/>
      <c r="AN174" s="385"/>
      <c r="AO174" s="385"/>
      <c r="AP174" s="386"/>
      <c r="AQ174" s="233"/>
      <c r="AR174" s="233"/>
      <c r="AS174" s="233"/>
      <c r="AT174" s="254" t="s">
        <v>328</v>
      </c>
      <c r="AU174" s="233"/>
      <c r="AV174" s="233"/>
      <c r="AW174" s="274"/>
      <c r="AX174" s="274"/>
      <c r="AY174" s="256" t="s">
        <v>669</v>
      </c>
      <c r="AZ174" s="257" t="s">
        <v>555</v>
      </c>
      <c r="BA174" s="258" t="s">
        <v>587</v>
      </c>
      <c r="BB174" s="259" t="s">
        <v>798</v>
      </c>
      <c r="BC174" s="259" t="s">
        <v>799</v>
      </c>
      <c r="BD174" s="259" t="s">
        <v>192</v>
      </c>
      <c r="BE174" s="261">
        <f t="shared" si="76"/>
        <v>177</v>
      </c>
      <c r="BF174" s="233"/>
      <c r="BG174" s="233"/>
      <c r="BH174" s="233"/>
      <c r="BI174" s="233"/>
      <c r="BJ174" s="233"/>
      <c r="BK174" s="233"/>
      <c r="BL174" s="233"/>
      <c r="BM174" s="233"/>
      <c r="BN174" s="233"/>
      <c r="BO174" s="233"/>
      <c r="BP174" s="233"/>
      <c r="BQ174" s="233"/>
      <c r="BR174" s="233"/>
      <c r="BS174" s="233"/>
      <c r="BT174" s="233"/>
      <c r="BU174" s="233"/>
      <c r="BV174" s="233"/>
      <c r="BW174" s="233"/>
      <c r="BX174" s="233"/>
      <c r="BY174" s="233"/>
      <c r="BZ174" s="233"/>
      <c r="CA174" s="233"/>
      <c r="CB174" s="233"/>
      <c r="CC174" s="233"/>
      <c r="CD174" s="233"/>
      <c r="CE174" s="233"/>
      <c r="CF174" s="233"/>
      <c r="CG174" s="233"/>
      <c r="CH174" s="233"/>
      <c r="CI174" s="233"/>
      <c r="CJ174" s="233"/>
      <c r="CK174" s="233"/>
      <c r="CL174" s="233"/>
      <c r="CM174" s="233"/>
      <c r="CN174" s="233"/>
      <c r="CO174" s="233"/>
      <c r="CP174" s="233"/>
      <c r="CQ174" s="233"/>
      <c r="CR174" s="233"/>
      <c r="CS174" s="233"/>
      <c r="CT174" s="233"/>
      <c r="CU174" s="233"/>
      <c r="CV174" s="233"/>
      <c r="CW174" s="233"/>
      <c r="CX174" s="233"/>
      <c r="CY174" s="233"/>
      <c r="CZ174" s="233"/>
      <c r="DA174" s="233"/>
      <c r="DB174" s="233"/>
      <c r="DC174" s="233"/>
      <c r="DD174" s="233"/>
      <c r="DE174" s="233"/>
      <c r="DF174" s="233"/>
      <c r="DG174" s="233"/>
      <c r="DH174" s="233"/>
      <c r="DI174" s="233"/>
      <c r="DJ174" s="233"/>
      <c r="DK174" s="233"/>
    </row>
    <row r="175" spans="1:115" hidden="1">
      <c r="A175" s="1534"/>
      <c r="B175" s="381"/>
      <c r="C175" s="382"/>
      <c r="D175" s="390"/>
      <c r="E175" s="392"/>
      <c r="F175" s="392"/>
      <c r="G175" s="392"/>
      <c r="H175" s="392"/>
      <c r="I175" s="392"/>
      <c r="J175" s="392"/>
      <c r="K175" s="392"/>
      <c r="L175" s="392"/>
      <c r="M175" s="367"/>
      <c r="N175" s="385">
        <f t="shared" si="77"/>
        <v>0</v>
      </c>
      <c r="O175" s="394"/>
      <c r="P175" s="394"/>
      <c r="Q175" s="394"/>
      <c r="R175" s="394"/>
      <c r="S175" s="394"/>
      <c r="T175" s="394"/>
      <c r="U175" s="394"/>
      <c r="V175" s="394"/>
      <c r="W175" s="394"/>
      <c r="X175" s="394"/>
      <c r="Y175" s="394"/>
      <c r="Z175" s="394"/>
      <c r="AA175" s="394"/>
      <c r="AB175" s="394"/>
      <c r="AC175" s="394"/>
      <c r="AD175" s="394"/>
      <c r="AE175" s="394"/>
      <c r="AF175" s="394"/>
      <c r="AG175" s="394"/>
      <c r="AH175" s="394"/>
      <c r="AI175" s="394"/>
      <c r="AJ175" s="394"/>
      <c r="AK175" s="394"/>
      <c r="AL175" s="394"/>
      <c r="AM175" s="394"/>
      <c r="AN175" s="394"/>
      <c r="AO175" s="394"/>
      <c r="AP175" s="395"/>
      <c r="AQ175" s="233"/>
      <c r="AR175" s="233"/>
      <c r="AS175" s="233"/>
      <c r="AT175" s="254" t="s">
        <v>330</v>
      </c>
      <c r="AU175" s="233"/>
      <c r="AV175" s="233"/>
      <c r="AW175" s="274"/>
      <c r="AX175" s="274"/>
      <c r="AY175" s="256" t="s">
        <v>670</v>
      </c>
      <c r="AZ175" s="257" t="s">
        <v>556</v>
      </c>
      <c r="BA175" s="258" t="s">
        <v>591</v>
      </c>
      <c r="BB175" s="259" t="s">
        <v>799</v>
      </c>
      <c r="BC175" s="259" t="s">
        <v>804</v>
      </c>
      <c r="BD175" s="259" t="s">
        <v>575</v>
      </c>
      <c r="BE175" s="261">
        <f t="shared" si="76"/>
        <v>178</v>
      </c>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233"/>
      <c r="CD175" s="233"/>
      <c r="CE175" s="233"/>
      <c r="CF175" s="233"/>
      <c r="CG175" s="233"/>
      <c r="CH175" s="233"/>
      <c r="CI175" s="233"/>
      <c r="CJ175" s="233"/>
      <c r="CK175" s="233"/>
      <c r="CL175" s="233"/>
      <c r="CM175" s="233"/>
      <c r="CN175" s="233"/>
      <c r="CO175" s="233"/>
      <c r="CP175" s="233"/>
      <c r="CQ175" s="233"/>
      <c r="CR175" s="233"/>
      <c r="CS175" s="233"/>
      <c r="CT175" s="233"/>
      <c r="CU175" s="233"/>
      <c r="CV175" s="233"/>
      <c r="CW175" s="233"/>
      <c r="CX175" s="233"/>
      <c r="CY175" s="233"/>
      <c r="CZ175" s="233"/>
      <c r="DA175" s="233"/>
      <c r="DB175" s="233"/>
      <c r="DC175" s="233"/>
      <c r="DD175" s="233"/>
      <c r="DE175" s="233"/>
      <c r="DF175" s="233"/>
      <c r="DG175" s="233"/>
      <c r="DH175" s="233"/>
      <c r="DI175" s="233"/>
      <c r="DJ175" s="233"/>
      <c r="DK175" s="233"/>
    </row>
    <row r="176" spans="1:115" hidden="1">
      <c r="A176" s="1534"/>
      <c r="B176" s="381"/>
      <c r="C176" s="382"/>
      <c r="D176" s="396"/>
      <c r="E176" s="397"/>
      <c r="F176" s="397"/>
      <c r="G176" s="397"/>
      <c r="H176" s="397"/>
      <c r="I176" s="397"/>
      <c r="J176" s="397"/>
      <c r="K176" s="397"/>
      <c r="L176" s="397"/>
      <c r="M176" s="227"/>
      <c r="N176" s="261"/>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54" t="s">
        <v>332</v>
      </c>
      <c r="AU176" s="233"/>
      <c r="AV176" s="233"/>
      <c r="AW176" s="274"/>
      <c r="AX176" s="274"/>
      <c r="AY176" s="256" t="s">
        <v>672</v>
      </c>
      <c r="AZ176" s="257" t="s">
        <v>558</v>
      </c>
      <c r="BA176" s="258" t="s">
        <v>596</v>
      </c>
      <c r="BB176" s="259" t="s">
        <v>804</v>
      </c>
      <c r="BC176" s="259" t="s">
        <v>808</v>
      </c>
      <c r="BD176" s="259" t="s">
        <v>577</v>
      </c>
      <c r="BE176" s="261">
        <f t="shared" si="76"/>
        <v>179</v>
      </c>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33"/>
      <c r="CI176" s="233"/>
      <c r="CJ176" s="233"/>
      <c r="CK176" s="233"/>
      <c r="CL176" s="233"/>
      <c r="CM176" s="233"/>
      <c r="CN176" s="233"/>
      <c r="CO176" s="233"/>
      <c r="CP176" s="233"/>
      <c r="CQ176" s="233"/>
      <c r="CR176" s="233"/>
      <c r="CS176" s="233"/>
      <c r="CT176" s="233"/>
      <c r="CU176" s="233"/>
      <c r="CV176" s="233"/>
      <c r="CW176" s="233"/>
      <c r="CX176" s="233"/>
      <c r="CY176" s="233"/>
      <c r="CZ176" s="233"/>
      <c r="DA176" s="233"/>
      <c r="DB176" s="233"/>
      <c r="DC176" s="233"/>
      <c r="DD176" s="233"/>
      <c r="DE176" s="233"/>
      <c r="DF176" s="233"/>
      <c r="DG176" s="233"/>
      <c r="DH176" s="233"/>
      <c r="DI176" s="233"/>
      <c r="DJ176" s="233"/>
      <c r="DK176" s="233"/>
    </row>
    <row r="177" spans="1:115" hidden="1">
      <c r="A177" s="1534"/>
      <c r="B177" s="381"/>
      <c r="C177" s="382"/>
      <c r="D177" s="398"/>
      <c r="E177" s="378"/>
      <c r="F177" s="378"/>
      <c r="G177" s="378"/>
      <c r="H177" s="378"/>
      <c r="I177" s="378"/>
      <c r="J177" s="378"/>
      <c r="K177" s="378"/>
      <c r="L177" s="399"/>
      <c r="M177" s="350"/>
      <c r="N177" s="379"/>
      <c r="O177" s="379"/>
      <c r="P177" s="379"/>
      <c r="Q177" s="379"/>
      <c r="R177" s="379"/>
      <c r="S177" s="379"/>
      <c r="T177" s="379"/>
      <c r="U177" s="379"/>
      <c r="V177" s="379"/>
      <c r="W177" s="379"/>
      <c r="X177" s="379"/>
      <c r="Y177" s="379"/>
      <c r="Z177" s="379"/>
      <c r="AA177" s="379"/>
      <c r="AB177" s="379"/>
      <c r="AC177" s="379"/>
      <c r="AD177" s="379"/>
      <c r="AE177" s="379"/>
      <c r="AF177" s="379"/>
      <c r="AG177" s="379"/>
      <c r="AH177" s="379"/>
      <c r="AI177" s="379"/>
      <c r="AJ177" s="379"/>
      <c r="AK177" s="379"/>
      <c r="AL177" s="379"/>
      <c r="AM177" s="379"/>
      <c r="AN177" s="379"/>
      <c r="AO177" s="379"/>
      <c r="AP177" s="380"/>
      <c r="AQ177" s="233"/>
      <c r="AR177" s="233"/>
      <c r="AS177" s="233"/>
      <c r="AT177" s="254" t="s">
        <v>334</v>
      </c>
      <c r="AU177" s="233"/>
      <c r="AV177" s="233"/>
      <c r="AW177" s="274"/>
      <c r="AX177" s="274"/>
      <c r="AY177" s="256" t="s">
        <v>675</v>
      </c>
      <c r="AZ177" s="257" t="s">
        <v>560</v>
      </c>
      <c r="BA177" s="258" t="s">
        <v>598</v>
      </c>
      <c r="BB177" s="259" t="s">
        <v>808</v>
      </c>
      <c r="BC177" s="259" t="s">
        <v>1457</v>
      </c>
      <c r="BD177" s="259" t="s">
        <v>578</v>
      </c>
      <c r="BE177" s="261">
        <f t="shared" si="76"/>
        <v>180</v>
      </c>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233"/>
      <c r="CC177" s="233"/>
      <c r="CD177" s="233"/>
      <c r="CE177" s="233"/>
      <c r="CF177" s="233"/>
      <c r="CG177" s="233"/>
      <c r="CH177" s="233"/>
      <c r="CI177" s="233"/>
      <c r="CJ177" s="233"/>
      <c r="CK177" s="233"/>
      <c r="CL177" s="233"/>
      <c r="CM177" s="233"/>
      <c r="CN177" s="233"/>
      <c r="CO177" s="233"/>
      <c r="CP177" s="233"/>
      <c r="CQ177" s="233"/>
      <c r="CR177" s="233"/>
      <c r="CS177" s="233"/>
      <c r="CT177" s="233"/>
      <c r="CU177" s="233"/>
      <c r="CV177" s="233"/>
      <c r="CW177" s="233"/>
      <c r="CX177" s="233"/>
      <c r="CY177" s="233"/>
      <c r="CZ177" s="233"/>
      <c r="DA177" s="233"/>
      <c r="DB177" s="233"/>
      <c r="DC177" s="233"/>
      <c r="DD177" s="233"/>
      <c r="DE177" s="233"/>
      <c r="DF177" s="233"/>
      <c r="DG177" s="233"/>
      <c r="DH177" s="233"/>
      <c r="DI177" s="233"/>
      <c r="DJ177" s="233"/>
      <c r="DK177" s="233"/>
    </row>
    <row r="178" spans="1:115" hidden="1">
      <c r="A178" s="1534"/>
      <c r="B178" s="400"/>
      <c r="C178" s="382"/>
      <c r="D178" s="383"/>
      <c r="E178" s="384"/>
      <c r="F178" s="384"/>
      <c r="G178" s="384"/>
      <c r="H178" s="384"/>
      <c r="I178" s="384"/>
      <c r="J178" s="384"/>
      <c r="K178" s="384"/>
      <c r="L178" s="401"/>
      <c r="M178" s="354"/>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385"/>
      <c r="AM178" s="385"/>
      <c r="AN178" s="385"/>
      <c r="AO178" s="385"/>
      <c r="AP178" s="386"/>
      <c r="AQ178" s="233"/>
      <c r="AR178" s="233"/>
      <c r="AS178" s="233"/>
      <c r="AT178" s="254" t="s">
        <v>336</v>
      </c>
      <c r="AU178" s="233"/>
      <c r="AV178" s="233"/>
      <c r="AW178" s="274"/>
      <c r="AX178" s="274"/>
      <c r="AY178" s="256" t="s">
        <v>677</v>
      </c>
      <c r="AZ178" s="257" t="s">
        <v>562</v>
      </c>
      <c r="BA178" s="258" t="s">
        <v>599</v>
      </c>
      <c r="BB178" s="259" t="s">
        <v>1457</v>
      </c>
      <c r="BC178" s="259" t="s">
        <v>336</v>
      </c>
      <c r="BD178" s="259" t="s">
        <v>579</v>
      </c>
      <c r="BE178" s="261">
        <f t="shared" si="76"/>
        <v>181</v>
      </c>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233"/>
      <c r="CC178" s="233"/>
      <c r="CD178" s="233"/>
      <c r="CE178" s="233"/>
      <c r="CF178" s="233"/>
      <c r="CG178" s="233"/>
      <c r="CH178" s="233"/>
      <c r="CI178" s="233"/>
      <c r="CJ178" s="233"/>
      <c r="CK178" s="233"/>
      <c r="CL178" s="233"/>
      <c r="CM178" s="233"/>
      <c r="CN178" s="233"/>
      <c r="CO178" s="233"/>
      <c r="CP178" s="233"/>
      <c r="CQ178" s="233"/>
      <c r="CR178" s="233"/>
      <c r="CS178" s="233"/>
      <c r="CT178" s="233"/>
      <c r="CU178" s="233"/>
      <c r="CV178" s="233"/>
      <c r="CW178" s="233"/>
      <c r="CX178" s="233"/>
      <c r="CY178" s="233"/>
      <c r="CZ178" s="233"/>
      <c r="DA178" s="233"/>
      <c r="DB178" s="233"/>
      <c r="DC178" s="233"/>
      <c r="DD178" s="233"/>
      <c r="DE178" s="233"/>
      <c r="DF178" s="233"/>
      <c r="DG178" s="233"/>
      <c r="DH178" s="233"/>
      <c r="DI178" s="233"/>
      <c r="DJ178" s="233"/>
      <c r="DK178" s="233"/>
    </row>
    <row r="179" spans="1:115" hidden="1">
      <c r="A179" s="1534"/>
      <c r="B179" s="381"/>
      <c r="C179" s="382"/>
      <c r="D179" s="387"/>
      <c r="E179" s="388"/>
      <c r="F179" s="388"/>
      <c r="G179" s="388"/>
      <c r="H179" s="388"/>
      <c r="I179" s="388"/>
      <c r="J179" s="388"/>
      <c r="K179" s="402"/>
      <c r="L179" s="403"/>
      <c r="M179" s="354"/>
      <c r="N179" s="385">
        <f>+B$11</f>
        <v>0</v>
      </c>
      <c r="O179" s="385"/>
      <c r="P179" s="385"/>
      <c r="Q179" s="385"/>
      <c r="R179" s="385"/>
      <c r="S179" s="385"/>
      <c r="T179" s="385"/>
      <c r="U179" s="385"/>
      <c r="V179" s="385"/>
      <c r="W179" s="385"/>
      <c r="X179" s="385"/>
      <c r="Y179" s="385"/>
      <c r="Z179" s="385"/>
      <c r="AA179" s="385"/>
      <c r="AB179" s="385"/>
      <c r="AC179" s="385"/>
      <c r="AD179" s="385"/>
      <c r="AE179" s="385"/>
      <c r="AF179" s="385"/>
      <c r="AG179" s="385"/>
      <c r="AH179" s="385"/>
      <c r="AI179" s="385"/>
      <c r="AJ179" s="385"/>
      <c r="AK179" s="385"/>
      <c r="AL179" s="385"/>
      <c r="AM179" s="385"/>
      <c r="AN179" s="385"/>
      <c r="AO179" s="385"/>
      <c r="AP179" s="386"/>
      <c r="AQ179" s="233"/>
      <c r="AR179" s="233"/>
      <c r="AS179" s="233"/>
      <c r="AT179" s="254" t="s">
        <v>337</v>
      </c>
      <c r="AU179" s="233"/>
      <c r="AV179" s="233"/>
      <c r="AW179" s="274"/>
      <c r="AX179" s="274"/>
      <c r="AY179" s="256" t="s">
        <v>680</v>
      </c>
      <c r="AZ179" s="257" t="s">
        <v>563</v>
      </c>
      <c r="BA179" s="258" t="s">
        <v>600</v>
      </c>
      <c r="BB179" s="259" t="s">
        <v>336</v>
      </c>
      <c r="BC179" s="259" t="s">
        <v>813</v>
      </c>
      <c r="BD179" s="259" t="s">
        <v>580</v>
      </c>
      <c r="BE179" s="261" t="e">
        <f t="shared" si="76"/>
        <v>#N/A</v>
      </c>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c r="CA179" s="233"/>
      <c r="CB179" s="233"/>
      <c r="CC179" s="233"/>
      <c r="CD179" s="233"/>
      <c r="CE179" s="233"/>
      <c r="CF179" s="233"/>
      <c r="CG179" s="233"/>
      <c r="CH179" s="233"/>
      <c r="CI179" s="233"/>
      <c r="CJ179" s="233"/>
      <c r="CK179" s="233"/>
      <c r="CL179" s="233"/>
      <c r="CM179" s="233"/>
      <c r="CN179" s="233"/>
      <c r="CO179" s="233"/>
      <c r="CP179" s="233"/>
      <c r="CQ179" s="233"/>
      <c r="CR179" s="233"/>
      <c r="CS179" s="233"/>
      <c r="CT179" s="233"/>
      <c r="CU179" s="233"/>
      <c r="CV179" s="233"/>
      <c r="CW179" s="233"/>
      <c r="CX179" s="233"/>
      <c r="CY179" s="233"/>
      <c r="CZ179" s="233"/>
      <c r="DA179" s="233"/>
      <c r="DB179" s="233"/>
      <c r="DC179" s="233"/>
      <c r="DD179" s="233"/>
      <c r="DE179" s="233"/>
      <c r="DF179" s="233"/>
      <c r="DG179" s="233"/>
      <c r="DH179" s="233"/>
      <c r="DI179" s="233"/>
      <c r="DJ179" s="233"/>
      <c r="DK179" s="233"/>
    </row>
    <row r="180" spans="1:115" hidden="1">
      <c r="A180" s="1534"/>
      <c r="B180" s="381"/>
      <c r="C180" s="382"/>
      <c r="D180" s="389"/>
      <c r="E180" s="388"/>
      <c r="F180" s="388"/>
      <c r="G180" s="388"/>
      <c r="H180" s="388"/>
      <c r="I180" s="388"/>
      <c r="J180" s="388"/>
      <c r="K180" s="404"/>
      <c r="L180" s="405"/>
      <c r="M180" s="354"/>
      <c r="N180" s="385">
        <f>+B$11</f>
        <v>0</v>
      </c>
      <c r="O180" s="385"/>
      <c r="P180" s="385"/>
      <c r="Q180" s="385"/>
      <c r="R180" s="385"/>
      <c r="S180" s="385"/>
      <c r="T180" s="385"/>
      <c r="U180" s="385"/>
      <c r="V180" s="385"/>
      <c r="W180" s="385"/>
      <c r="X180" s="385"/>
      <c r="Y180" s="385"/>
      <c r="Z180" s="385"/>
      <c r="AA180" s="385"/>
      <c r="AB180" s="385"/>
      <c r="AC180" s="385"/>
      <c r="AD180" s="385"/>
      <c r="AE180" s="385"/>
      <c r="AF180" s="385"/>
      <c r="AG180" s="385"/>
      <c r="AH180" s="385"/>
      <c r="AI180" s="385"/>
      <c r="AJ180" s="385"/>
      <c r="AK180" s="385"/>
      <c r="AL180" s="385"/>
      <c r="AM180" s="385"/>
      <c r="AN180" s="385"/>
      <c r="AO180" s="385"/>
      <c r="AP180" s="386"/>
      <c r="AQ180" s="233"/>
      <c r="AR180" s="233"/>
      <c r="AS180" s="233"/>
      <c r="AT180" s="254" t="s">
        <v>339</v>
      </c>
      <c r="AU180" s="233"/>
      <c r="AV180" s="233"/>
      <c r="AW180" s="274"/>
      <c r="AX180" s="274"/>
      <c r="AY180" s="256" t="s">
        <v>684</v>
      </c>
      <c r="AZ180" s="257" t="s">
        <v>565</v>
      </c>
      <c r="BA180" s="258" t="s">
        <v>604</v>
      </c>
      <c r="BB180" s="259" t="s">
        <v>813</v>
      </c>
      <c r="BC180" s="259" t="s">
        <v>814</v>
      </c>
      <c r="BD180" s="259" t="s">
        <v>581</v>
      </c>
      <c r="BE180" s="261">
        <f t="shared" si="76"/>
        <v>182</v>
      </c>
      <c r="BF180" s="233"/>
      <c r="BG180" s="233"/>
      <c r="BH180" s="233"/>
      <c r="BI180" s="233"/>
      <c r="BJ180" s="233"/>
      <c r="BK180" s="233"/>
      <c r="BL180" s="233"/>
      <c r="BM180" s="233"/>
      <c r="BN180" s="233"/>
      <c r="BO180" s="233"/>
      <c r="BP180" s="233"/>
      <c r="BQ180" s="233"/>
      <c r="BR180" s="233"/>
      <c r="BS180" s="233"/>
      <c r="BT180" s="233"/>
      <c r="BU180" s="233"/>
      <c r="BV180" s="233"/>
      <c r="BW180" s="233"/>
      <c r="BX180" s="233"/>
      <c r="BY180" s="233"/>
      <c r="BZ180" s="233"/>
      <c r="CA180" s="233"/>
      <c r="CB180" s="233"/>
      <c r="CC180" s="233"/>
      <c r="CD180" s="233"/>
      <c r="CE180" s="233"/>
      <c r="CF180" s="233"/>
      <c r="CG180" s="233"/>
      <c r="CH180" s="233"/>
      <c r="CI180" s="233"/>
      <c r="CJ180" s="233"/>
      <c r="CK180" s="233"/>
      <c r="CL180" s="233"/>
      <c r="CM180" s="233"/>
      <c r="CN180" s="233"/>
      <c r="CO180" s="233"/>
      <c r="CP180" s="233"/>
      <c r="CQ180" s="233"/>
      <c r="CR180" s="233"/>
      <c r="CS180" s="233"/>
      <c r="CT180" s="233"/>
      <c r="CU180" s="233"/>
      <c r="CV180" s="233"/>
      <c r="CW180" s="233"/>
      <c r="CX180" s="233"/>
      <c r="CY180" s="233"/>
      <c r="CZ180" s="233"/>
      <c r="DA180" s="233"/>
      <c r="DB180" s="233"/>
      <c r="DC180" s="233"/>
      <c r="DD180" s="233"/>
      <c r="DE180" s="233"/>
      <c r="DF180" s="233"/>
      <c r="DG180" s="233"/>
      <c r="DH180" s="233"/>
      <c r="DI180" s="233"/>
      <c r="DJ180" s="233"/>
      <c r="DK180" s="233"/>
    </row>
    <row r="181" spans="1:115" hidden="1">
      <c r="A181" s="1534"/>
      <c r="B181" s="381"/>
      <c r="C181" s="382"/>
      <c r="D181" s="389"/>
      <c r="E181" s="388"/>
      <c r="F181" s="388"/>
      <c r="G181" s="388"/>
      <c r="H181" s="388"/>
      <c r="I181" s="388"/>
      <c r="J181" s="388"/>
      <c r="K181" s="404"/>
      <c r="L181" s="405"/>
      <c r="M181" s="354"/>
      <c r="N181" s="385">
        <f>+B$11</f>
        <v>0</v>
      </c>
      <c r="O181" s="385"/>
      <c r="P181" s="385"/>
      <c r="Q181" s="385"/>
      <c r="R181" s="385"/>
      <c r="S181" s="385"/>
      <c r="T181" s="385"/>
      <c r="U181" s="385"/>
      <c r="V181" s="385"/>
      <c r="W181" s="385"/>
      <c r="X181" s="385"/>
      <c r="Y181" s="385"/>
      <c r="Z181" s="385"/>
      <c r="AA181" s="385"/>
      <c r="AB181" s="385"/>
      <c r="AC181" s="385"/>
      <c r="AD181" s="385"/>
      <c r="AE181" s="385"/>
      <c r="AF181" s="385"/>
      <c r="AG181" s="385"/>
      <c r="AH181" s="385"/>
      <c r="AI181" s="385"/>
      <c r="AJ181" s="385"/>
      <c r="AK181" s="385"/>
      <c r="AL181" s="385"/>
      <c r="AM181" s="385"/>
      <c r="AN181" s="385"/>
      <c r="AO181" s="385"/>
      <c r="AP181" s="386"/>
      <c r="AQ181" s="233"/>
      <c r="AR181" s="233"/>
      <c r="AS181" s="233"/>
      <c r="AT181" s="254" t="s">
        <v>341</v>
      </c>
      <c r="AU181" s="233"/>
      <c r="AV181" s="233"/>
      <c r="AW181" s="274"/>
      <c r="AX181" s="274"/>
      <c r="AY181" s="256" t="s">
        <v>686</v>
      </c>
      <c r="AZ181" s="257" t="s">
        <v>566</v>
      </c>
      <c r="BA181" s="258" t="s">
        <v>607</v>
      </c>
      <c r="BB181" s="259" t="s">
        <v>814</v>
      </c>
      <c r="BC181" s="259" t="s">
        <v>819</v>
      </c>
      <c r="BD181" s="259" t="s">
        <v>582</v>
      </c>
      <c r="BE181" s="261">
        <f t="shared" si="76"/>
        <v>183</v>
      </c>
      <c r="BF181" s="233"/>
      <c r="BG181" s="233"/>
      <c r="BH181" s="233"/>
      <c r="BI181" s="233"/>
      <c r="BJ181" s="233"/>
      <c r="BK181" s="233"/>
      <c r="BL181" s="233"/>
      <c r="BM181" s="233"/>
      <c r="BN181" s="233"/>
      <c r="BO181" s="233"/>
      <c r="BP181" s="233"/>
      <c r="BQ181" s="233"/>
      <c r="BR181" s="233"/>
      <c r="BS181" s="233"/>
      <c r="BT181" s="233"/>
      <c r="BU181" s="233"/>
      <c r="BV181" s="233"/>
      <c r="BW181" s="233"/>
      <c r="BX181" s="233"/>
      <c r="BY181" s="233"/>
      <c r="BZ181" s="233"/>
      <c r="CA181" s="233"/>
      <c r="CB181" s="233"/>
      <c r="CC181" s="233"/>
      <c r="CD181" s="233"/>
      <c r="CE181" s="233"/>
      <c r="CF181" s="233"/>
      <c r="CG181" s="233"/>
      <c r="CH181" s="233"/>
      <c r="CI181" s="233"/>
      <c r="CJ181" s="233"/>
      <c r="CK181" s="233"/>
      <c r="CL181" s="233"/>
      <c r="CM181" s="233"/>
      <c r="CN181" s="233"/>
      <c r="CO181" s="233"/>
      <c r="CP181" s="233"/>
      <c r="CQ181" s="233"/>
      <c r="CR181" s="233"/>
      <c r="CS181" s="233"/>
      <c r="CT181" s="233"/>
      <c r="CU181" s="233"/>
      <c r="CV181" s="233"/>
      <c r="CW181" s="233"/>
      <c r="CX181" s="233"/>
      <c r="CY181" s="233"/>
      <c r="CZ181" s="233"/>
      <c r="DA181" s="233"/>
      <c r="DB181" s="233"/>
      <c r="DC181" s="233"/>
      <c r="DD181" s="233"/>
      <c r="DE181" s="233"/>
      <c r="DF181" s="233"/>
      <c r="DG181" s="233"/>
      <c r="DH181" s="233"/>
      <c r="DI181" s="233"/>
      <c r="DJ181" s="233"/>
      <c r="DK181" s="233"/>
    </row>
    <row r="182" spans="1:115" hidden="1">
      <c r="A182" s="1534"/>
      <c r="B182" s="381"/>
      <c r="C182" s="382"/>
      <c r="D182" s="389"/>
      <c r="E182" s="388"/>
      <c r="F182" s="388"/>
      <c r="G182" s="388"/>
      <c r="H182" s="388"/>
      <c r="I182" s="388"/>
      <c r="J182" s="388"/>
      <c r="K182" s="404"/>
      <c r="L182" s="405"/>
      <c r="M182" s="354"/>
      <c r="N182" s="385">
        <f>+B$11</f>
        <v>0</v>
      </c>
      <c r="O182" s="385"/>
      <c r="P182" s="385"/>
      <c r="Q182" s="385"/>
      <c r="R182" s="385"/>
      <c r="S182" s="385"/>
      <c r="T182" s="385"/>
      <c r="U182" s="385"/>
      <c r="V182" s="385"/>
      <c r="W182" s="385"/>
      <c r="X182" s="385"/>
      <c r="Y182" s="385"/>
      <c r="Z182" s="385"/>
      <c r="AA182" s="385"/>
      <c r="AB182" s="385"/>
      <c r="AC182" s="385"/>
      <c r="AD182" s="385"/>
      <c r="AE182" s="385"/>
      <c r="AF182" s="385"/>
      <c r="AG182" s="385"/>
      <c r="AH182" s="385"/>
      <c r="AI182" s="385"/>
      <c r="AJ182" s="385"/>
      <c r="AK182" s="385"/>
      <c r="AL182" s="385"/>
      <c r="AM182" s="385"/>
      <c r="AN182" s="385"/>
      <c r="AO182" s="385"/>
      <c r="AP182" s="386"/>
      <c r="AQ182" s="233"/>
      <c r="AR182" s="233"/>
      <c r="AS182" s="233"/>
      <c r="AT182" s="254" t="s">
        <v>342</v>
      </c>
      <c r="AU182" s="233"/>
      <c r="AV182" s="233"/>
      <c r="AW182" s="274"/>
      <c r="AX182" s="274"/>
      <c r="AY182" s="256" t="s">
        <v>687</v>
      </c>
      <c r="AZ182" s="257" t="s">
        <v>567</v>
      </c>
      <c r="BA182" s="258" t="s">
        <v>609</v>
      </c>
      <c r="BB182" s="259" t="s">
        <v>819</v>
      </c>
      <c r="BC182" s="259" t="s">
        <v>821</v>
      </c>
      <c r="BD182" s="259" t="s">
        <v>586</v>
      </c>
      <c r="BE182" s="261">
        <f t="shared" si="76"/>
        <v>184</v>
      </c>
      <c r="BF182" s="233"/>
      <c r="BG182" s="233"/>
      <c r="BH182" s="233"/>
      <c r="BI182" s="233"/>
      <c r="BJ182" s="233"/>
      <c r="BK182" s="233"/>
      <c r="BL182" s="233"/>
      <c r="BM182" s="233"/>
      <c r="BN182" s="233"/>
      <c r="BO182" s="233"/>
      <c r="BP182" s="233"/>
      <c r="BQ182" s="233"/>
      <c r="BR182" s="233"/>
      <c r="BS182" s="233"/>
      <c r="BT182" s="233"/>
      <c r="BU182" s="233"/>
      <c r="BV182" s="233"/>
      <c r="BW182" s="233"/>
      <c r="BX182" s="233"/>
      <c r="BY182" s="233"/>
      <c r="BZ182" s="233"/>
      <c r="CA182" s="233"/>
      <c r="CB182" s="233"/>
      <c r="CC182" s="233"/>
      <c r="CD182" s="233"/>
      <c r="CE182" s="233"/>
      <c r="CF182" s="233"/>
      <c r="CG182" s="233"/>
      <c r="CH182" s="233"/>
      <c r="CI182" s="233"/>
      <c r="CJ182" s="233"/>
      <c r="CK182" s="233"/>
      <c r="CL182" s="233"/>
      <c r="CM182" s="233"/>
      <c r="CN182" s="233"/>
      <c r="CO182" s="233"/>
      <c r="CP182" s="233"/>
      <c r="CQ182" s="233"/>
      <c r="CR182" s="233"/>
      <c r="CS182" s="233"/>
      <c r="CT182" s="233"/>
      <c r="CU182" s="233"/>
      <c r="CV182" s="233"/>
      <c r="CW182" s="233"/>
      <c r="CX182" s="233"/>
      <c r="CY182" s="233"/>
      <c r="CZ182" s="233"/>
      <c r="DA182" s="233"/>
      <c r="DB182" s="233"/>
      <c r="DC182" s="233"/>
      <c r="DD182" s="233"/>
      <c r="DE182" s="233"/>
      <c r="DF182" s="233"/>
      <c r="DG182" s="233"/>
      <c r="DH182" s="233"/>
      <c r="DI182" s="233"/>
      <c r="DJ182" s="233"/>
      <c r="DK182" s="233"/>
    </row>
    <row r="183" spans="1:115" hidden="1">
      <c r="A183" s="1534"/>
      <c r="B183" s="406"/>
      <c r="C183" s="407"/>
      <c r="D183" s="408"/>
      <c r="E183" s="409"/>
      <c r="F183" s="409"/>
      <c r="G183" s="409"/>
      <c r="H183" s="409"/>
      <c r="I183" s="409"/>
      <c r="J183" s="410"/>
      <c r="K183" s="411"/>
      <c r="L183" s="412"/>
      <c r="M183" s="367"/>
      <c r="N183" s="385">
        <f>+B$11</f>
        <v>0</v>
      </c>
      <c r="O183" s="394"/>
      <c r="P183" s="394"/>
      <c r="Q183" s="394"/>
      <c r="R183" s="394"/>
      <c r="S183" s="394"/>
      <c r="T183" s="394"/>
      <c r="U183" s="394"/>
      <c r="V183" s="394"/>
      <c r="W183" s="394"/>
      <c r="X183" s="394"/>
      <c r="Y183" s="394"/>
      <c r="Z183" s="394"/>
      <c r="AA183" s="394"/>
      <c r="AB183" s="394"/>
      <c r="AC183" s="394"/>
      <c r="AD183" s="394"/>
      <c r="AE183" s="394"/>
      <c r="AF183" s="394"/>
      <c r="AG183" s="394"/>
      <c r="AH183" s="394"/>
      <c r="AI183" s="394"/>
      <c r="AJ183" s="394"/>
      <c r="AK183" s="394"/>
      <c r="AL183" s="394"/>
      <c r="AM183" s="394"/>
      <c r="AN183" s="394"/>
      <c r="AO183" s="394"/>
      <c r="AP183" s="395"/>
      <c r="AQ183" s="233"/>
      <c r="AR183" s="233"/>
      <c r="AS183" s="233"/>
      <c r="AT183" s="254" t="s">
        <v>344</v>
      </c>
      <c r="AU183" s="233"/>
      <c r="AV183" s="233"/>
      <c r="AW183" s="274"/>
      <c r="AX183" s="274"/>
      <c r="AY183" s="256" t="s">
        <v>692</v>
      </c>
      <c r="AZ183" s="257" t="s">
        <v>568</v>
      </c>
      <c r="BA183" s="258" t="s">
        <v>611</v>
      </c>
      <c r="BB183" s="259" t="s">
        <v>821</v>
      </c>
      <c r="BC183" s="259" t="s">
        <v>820</v>
      </c>
      <c r="BD183" s="259" t="s">
        <v>587</v>
      </c>
      <c r="BE183" s="261">
        <f t="shared" si="76"/>
        <v>185</v>
      </c>
      <c r="BF183" s="233"/>
      <c r="BG183" s="233"/>
      <c r="BH183" s="233"/>
      <c r="BI183" s="233"/>
      <c r="BJ183" s="233"/>
      <c r="BK183" s="233"/>
      <c r="BL183" s="233"/>
      <c r="BM183" s="233"/>
      <c r="BN183" s="233"/>
      <c r="BO183" s="233"/>
      <c r="BP183" s="233"/>
      <c r="BQ183" s="233"/>
      <c r="BR183" s="233"/>
      <c r="BS183" s="233"/>
      <c r="BT183" s="233"/>
      <c r="BU183" s="233"/>
      <c r="BV183" s="233"/>
      <c r="BW183" s="233"/>
      <c r="BX183" s="233"/>
      <c r="BY183" s="233"/>
      <c r="BZ183" s="233"/>
      <c r="CA183" s="233"/>
      <c r="CB183" s="233"/>
      <c r="CC183" s="233"/>
      <c r="CD183" s="233"/>
      <c r="CE183" s="233"/>
      <c r="CF183" s="233"/>
      <c r="CG183" s="233"/>
      <c r="CH183" s="233"/>
      <c r="CI183" s="233"/>
      <c r="CJ183" s="233"/>
      <c r="CK183" s="233"/>
      <c r="CL183" s="233"/>
      <c r="CM183" s="233"/>
      <c r="CN183" s="233"/>
      <c r="CO183" s="233"/>
      <c r="CP183" s="233"/>
      <c r="CQ183" s="233"/>
      <c r="CR183" s="233"/>
      <c r="CS183" s="233"/>
      <c r="CT183" s="233"/>
      <c r="CU183" s="233"/>
      <c r="CV183" s="233"/>
      <c r="CW183" s="233"/>
      <c r="CX183" s="233"/>
      <c r="CY183" s="233"/>
      <c r="CZ183" s="233"/>
      <c r="DA183" s="233"/>
      <c r="DB183" s="233"/>
      <c r="DC183" s="233"/>
      <c r="DD183" s="233"/>
      <c r="DE183" s="233"/>
      <c r="DF183" s="233"/>
      <c r="DG183" s="233"/>
      <c r="DH183" s="233"/>
      <c r="DI183" s="233"/>
      <c r="DJ183" s="233"/>
      <c r="DK183" s="233"/>
    </row>
    <row r="184" spans="1:115" hidden="1">
      <c r="A184" s="1534"/>
      <c r="B184" s="381"/>
      <c r="C184" s="382"/>
      <c r="D184" s="398"/>
      <c r="E184" s="378"/>
      <c r="F184" s="378"/>
      <c r="G184" s="378"/>
      <c r="H184" s="378"/>
      <c r="I184" s="378"/>
      <c r="J184" s="378"/>
      <c r="K184" s="378"/>
      <c r="L184" s="399"/>
      <c r="M184" s="350"/>
      <c r="N184" s="379"/>
      <c r="O184" s="379"/>
      <c r="P184" s="379"/>
      <c r="Q184" s="379"/>
      <c r="R184" s="379"/>
      <c r="S184" s="379"/>
      <c r="T184" s="379"/>
      <c r="U184" s="379"/>
      <c r="V184" s="379"/>
      <c r="W184" s="379"/>
      <c r="X184" s="379"/>
      <c r="Y184" s="379"/>
      <c r="Z184" s="379"/>
      <c r="AA184" s="379"/>
      <c r="AB184" s="379"/>
      <c r="AC184" s="379"/>
      <c r="AD184" s="379"/>
      <c r="AE184" s="379"/>
      <c r="AF184" s="379"/>
      <c r="AG184" s="379"/>
      <c r="AH184" s="379"/>
      <c r="AI184" s="379"/>
      <c r="AJ184" s="379"/>
      <c r="AK184" s="379"/>
      <c r="AL184" s="379"/>
      <c r="AM184" s="379"/>
      <c r="AN184" s="379"/>
      <c r="AO184" s="379"/>
      <c r="AP184" s="380"/>
      <c r="AQ184" s="233"/>
      <c r="AR184" s="233"/>
      <c r="AS184" s="233"/>
      <c r="AT184" s="254" t="s">
        <v>346</v>
      </c>
      <c r="AU184" s="233"/>
      <c r="AV184" s="233"/>
      <c r="AW184" s="274"/>
      <c r="AX184" s="274"/>
      <c r="AY184" s="256" t="s">
        <v>696</v>
      </c>
      <c r="AZ184" s="257" t="s">
        <v>572</v>
      </c>
      <c r="BA184" s="258" t="s">
        <v>612</v>
      </c>
      <c r="BB184" s="259" t="s">
        <v>820</v>
      </c>
      <c r="BC184" s="259" t="s">
        <v>822</v>
      </c>
      <c r="BD184" s="259" t="s">
        <v>591</v>
      </c>
      <c r="BE184" s="261">
        <f t="shared" si="76"/>
        <v>186</v>
      </c>
      <c r="BF184" s="233"/>
      <c r="BG184" s="233"/>
      <c r="BH184" s="233"/>
      <c r="BI184" s="233"/>
      <c r="BJ184" s="233"/>
      <c r="BK184" s="233"/>
      <c r="BL184" s="233"/>
      <c r="BM184" s="233"/>
      <c r="BN184" s="233"/>
      <c r="BO184" s="233"/>
      <c r="BP184" s="233"/>
      <c r="BQ184" s="233"/>
      <c r="BR184" s="233"/>
      <c r="BS184" s="233"/>
      <c r="BT184" s="233"/>
      <c r="BU184" s="233"/>
      <c r="BV184" s="233"/>
      <c r="BW184" s="233"/>
      <c r="BX184" s="233"/>
      <c r="BY184" s="233"/>
      <c r="BZ184" s="233"/>
      <c r="CA184" s="233"/>
      <c r="CB184" s="233"/>
      <c r="CC184" s="233"/>
      <c r="CD184" s="233"/>
      <c r="CE184" s="233"/>
      <c r="CF184" s="233"/>
      <c r="CG184" s="233"/>
      <c r="CH184" s="233"/>
      <c r="CI184" s="233"/>
      <c r="CJ184" s="233"/>
      <c r="CK184" s="233"/>
      <c r="CL184" s="233"/>
      <c r="CM184" s="233"/>
      <c r="CN184" s="233"/>
      <c r="CO184" s="233"/>
      <c r="CP184" s="233"/>
      <c r="CQ184" s="233"/>
      <c r="CR184" s="233"/>
      <c r="CS184" s="233"/>
      <c r="CT184" s="233"/>
      <c r="CU184" s="233"/>
      <c r="CV184" s="233"/>
      <c r="CW184" s="233"/>
      <c r="CX184" s="233"/>
      <c r="CY184" s="233"/>
      <c r="CZ184" s="233"/>
      <c r="DA184" s="233"/>
      <c r="DB184" s="233"/>
      <c r="DC184" s="233"/>
      <c r="DD184" s="233"/>
      <c r="DE184" s="233"/>
      <c r="DF184" s="233"/>
      <c r="DG184" s="233"/>
      <c r="DH184" s="233"/>
      <c r="DI184" s="233"/>
      <c r="DJ184" s="233"/>
      <c r="DK184" s="233"/>
    </row>
    <row r="185" spans="1:115" hidden="1">
      <c r="A185" s="1534"/>
      <c r="B185" s="400"/>
      <c r="C185" s="382"/>
      <c r="D185" s="383"/>
      <c r="E185" s="384"/>
      <c r="F185" s="384"/>
      <c r="G185" s="384"/>
      <c r="H185" s="384"/>
      <c r="I185" s="384"/>
      <c r="J185" s="384"/>
      <c r="K185" s="384"/>
      <c r="L185" s="401"/>
      <c r="M185" s="354"/>
      <c r="N185" s="385"/>
      <c r="O185" s="385"/>
      <c r="P185" s="385"/>
      <c r="Q185" s="385"/>
      <c r="R185" s="385"/>
      <c r="S185" s="385"/>
      <c r="T185" s="385"/>
      <c r="U185" s="385"/>
      <c r="V185" s="385"/>
      <c r="W185" s="385"/>
      <c r="X185" s="385"/>
      <c r="Y185" s="385"/>
      <c r="Z185" s="385"/>
      <c r="AA185" s="385"/>
      <c r="AB185" s="385"/>
      <c r="AC185" s="385"/>
      <c r="AD185" s="385"/>
      <c r="AE185" s="385"/>
      <c r="AF185" s="385"/>
      <c r="AG185" s="385"/>
      <c r="AH185" s="385"/>
      <c r="AI185" s="385"/>
      <c r="AJ185" s="385"/>
      <c r="AK185" s="385"/>
      <c r="AL185" s="385"/>
      <c r="AM185" s="385"/>
      <c r="AN185" s="385"/>
      <c r="AO185" s="385"/>
      <c r="AP185" s="386"/>
      <c r="AQ185" s="233"/>
      <c r="AR185" s="233"/>
      <c r="AS185" s="233"/>
      <c r="AT185" s="254" t="s">
        <v>347</v>
      </c>
      <c r="AU185" s="233"/>
      <c r="AV185" s="233"/>
      <c r="AW185" s="274"/>
      <c r="AX185" s="274"/>
      <c r="AY185" s="256" t="s">
        <v>700</v>
      </c>
      <c r="AZ185" s="257" t="s">
        <v>573</v>
      </c>
      <c r="BA185" s="258" t="s">
        <v>614</v>
      </c>
      <c r="BB185" s="259" t="s">
        <v>822</v>
      </c>
      <c r="BC185" s="259" t="s">
        <v>833</v>
      </c>
      <c r="BD185" s="259" t="s">
        <v>596</v>
      </c>
      <c r="BE185" s="261">
        <f t="shared" si="76"/>
        <v>187</v>
      </c>
      <c r="BF185" s="233"/>
      <c r="BG185" s="233"/>
      <c r="BH185" s="233"/>
      <c r="BI185" s="233"/>
      <c r="BJ185" s="233"/>
      <c r="BK185" s="233"/>
      <c r="BL185" s="233"/>
      <c r="BM185" s="233"/>
      <c r="BN185" s="233"/>
      <c r="BO185" s="233"/>
      <c r="BP185" s="233"/>
      <c r="BQ185" s="233"/>
      <c r="BR185" s="233"/>
      <c r="BS185" s="233"/>
      <c r="BT185" s="233"/>
      <c r="BU185" s="233"/>
      <c r="BV185" s="233"/>
      <c r="BW185" s="233"/>
      <c r="BX185" s="233"/>
      <c r="BY185" s="233"/>
      <c r="BZ185" s="233"/>
      <c r="CA185" s="233"/>
      <c r="CB185" s="233"/>
      <c r="CC185" s="233"/>
      <c r="CD185" s="233"/>
      <c r="CE185" s="233"/>
      <c r="CF185" s="233"/>
      <c r="CG185" s="233"/>
      <c r="CH185" s="233"/>
      <c r="CI185" s="233"/>
      <c r="CJ185" s="233"/>
      <c r="CK185" s="233"/>
      <c r="CL185" s="233"/>
      <c r="CM185" s="233"/>
      <c r="CN185" s="233"/>
      <c r="CO185" s="233"/>
      <c r="CP185" s="233"/>
      <c r="CQ185" s="233"/>
      <c r="CR185" s="233"/>
      <c r="CS185" s="233"/>
      <c r="CT185" s="233"/>
      <c r="CU185" s="233"/>
      <c r="CV185" s="233"/>
      <c r="CW185" s="233"/>
      <c r="CX185" s="233"/>
      <c r="CY185" s="233"/>
      <c r="CZ185" s="233"/>
      <c r="DA185" s="233"/>
      <c r="DB185" s="233"/>
      <c r="DC185" s="233"/>
      <c r="DD185" s="233"/>
      <c r="DE185" s="233"/>
      <c r="DF185" s="233"/>
      <c r="DG185" s="233"/>
      <c r="DH185" s="233"/>
      <c r="DI185" s="233"/>
      <c r="DJ185" s="233"/>
      <c r="DK185" s="233"/>
    </row>
    <row r="186" spans="1:115" hidden="1">
      <c r="A186" s="1534"/>
      <c r="B186" s="381"/>
      <c r="C186" s="382"/>
      <c r="D186" s="387"/>
      <c r="E186" s="388"/>
      <c r="F186" s="388"/>
      <c r="G186" s="388"/>
      <c r="H186" s="388"/>
      <c r="I186" s="388"/>
      <c r="J186" s="388"/>
      <c r="K186" s="402"/>
      <c r="L186" s="403"/>
      <c r="M186" s="354"/>
      <c r="N186" s="385">
        <f>+B$11</f>
        <v>0</v>
      </c>
      <c r="O186" s="385"/>
      <c r="P186" s="385"/>
      <c r="Q186" s="385"/>
      <c r="R186" s="385"/>
      <c r="S186" s="385"/>
      <c r="T186" s="385"/>
      <c r="U186" s="385"/>
      <c r="V186" s="385"/>
      <c r="W186" s="385"/>
      <c r="X186" s="385"/>
      <c r="Y186" s="385"/>
      <c r="Z186" s="385"/>
      <c r="AA186" s="385"/>
      <c r="AB186" s="385"/>
      <c r="AC186" s="385"/>
      <c r="AD186" s="385"/>
      <c r="AE186" s="385"/>
      <c r="AF186" s="385"/>
      <c r="AG186" s="385"/>
      <c r="AH186" s="385"/>
      <c r="AI186" s="385"/>
      <c r="AJ186" s="385"/>
      <c r="AK186" s="385"/>
      <c r="AL186" s="385"/>
      <c r="AM186" s="385"/>
      <c r="AN186" s="385"/>
      <c r="AO186" s="385"/>
      <c r="AP186" s="386"/>
      <c r="AQ186" s="233"/>
      <c r="AR186" s="233"/>
      <c r="AS186" s="233"/>
      <c r="AT186" s="254" t="s">
        <v>349</v>
      </c>
      <c r="AU186" s="233"/>
      <c r="AV186" s="233"/>
      <c r="AW186" s="274"/>
      <c r="AX186" s="274"/>
      <c r="AY186" s="256" t="s">
        <v>701</v>
      </c>
      <c r="AZ186" s="257" t="s">
        <v>192</v>
      </c>
      <c r="BA186" s="258" t="s">
        <v>618</v>
      </c>
      <c r="BB186" s="259" t="s">
        <v>833</v>
      </c>
      <c r="BC186" s="259" t="s">
        <v>350</v>
      </c>
      <c r="BD186" s="259" t="s">
        <v>598</v>
      </c>
      <c r="BE186" s="261">
        <f t="shared" si="76"/>
        <v>188</v>
      </c>
      <c r="BF186" s="233"/>
      <c r="BG186" s="233"/>
      <c r="BH186" s="233"/>
      <c r="BI186" s="233"/>
      <c r="BJ186" s="233"/>
      <c r="BK186" s="233"/>
      <c r="BL186" s="233"/>
      <c r="BM186" s="233"/>
      <c r="BN186" s="233"/>
      <c r="BO186" s="233"/>
      <c r="BP186" s="233"/>
      <c r="BQ186" s="233"/>
      <c r="BR186" s="233"/>
      <c r="BS186" s="233"/>
      <c r="BT186" s="233"/>
      <c r="BU186" s="233"/>
      <c r="BV186" s="233"/>
      <c r="BW186" s="233"/>
      <c r="BX186" s="233"/>
      <c r="BY186" s="233"/>
      <c r="BZ186" s="233"/>
      <c r="CA186" s="233"/>
      <c r="CB186" s="233"/>
      <c r="CC186" s="233"/>
      <c r="CD186" s="233"/>
      <c r="CE186" s="233"/>
      <c r="CF186" s="233"/>
      <c r="CG186" s="233"/>
      <c r="CH186" s="233"/>
      <c r="CI186" s="233"/>
      <c r="CJ186" s="233"/>
      <c r="CK186" s="233"/>
      <c r="CL186" s="233"/>
      <c r="CM186" s="233"/>
      <c r="CN186" s="233"/>
      <c r="CO186" s="233"/>
      <c r="CP186" s="233"/>
      <c r="CQ186" s="233"/>
      <c r="CR186" s="233"/>
      <c r="CS186" s="233"/>
      <c r="CT186" s="233"/>
      <c r="CU186" s="233"/>
      <c r="CV186" s="233"/>
      <c r="CW186" s="233"/>
      <c r="CX186" s="233"/>
      <c r="CY186" s="233"/>
      <c r="CZ186" s="233"/>
      <c r="DA186" s="233"/>
      <c r="DB186" s="233"/>
      <c r="DC186" s="233"/>
      <c r="DD186" s="233"/>
      <c r="DE186" s="233"/>
      <c r="DF186" s="233"/>
      <c r="DG186" s="233"/>
      <c r="DH186" s="233"/>
      <c r="DI186" s="233"/>
      <c r="DJ186" s="233"/>
      <c r="DK186" s="233"/>
    </row>
    <row r="187" spans="1:115" hidden="1">
      <c r="A187" s="1534"/>
      <c r="B187" s="381"/>
      <c r="C187" s="382"/>
      <c r="D187" s="389"/>
      <c r="E187" s="388"/>
      <c r="F187" s="388"/>
      <c r="G187" s="388"/>
      <c r="H187" s="388"/>
      <c r="I187" s="388"/>
      <c r="J187" s="388"/>
      <c r="K187" s="404"/>
      <c r="L187" s="405"/>
      <c r="M187" s="354"/>
      <c r="N187" s="385">
        <f>+B$11</f>
        <v>0</v>
      </c>
      <c r="O187" s="385"/>
      <c r="P187" s="385"/>
      <c r="Q187" s="385"/>
      <c r="R187" s="385"/>
      <c r="S187" s="385"/>
      <c r="T187" s="385"/>
      <c r="U187" s="385"/>
      <c r="V187" s="385"/>
      <c r="W187" s="385"/>
      <c r="X187" s="385"/>
      <c r="Y187" s="385"/>
      <c r="Z187" s="385"/>
      <c r="AA187" s="385"/>
      <c r="AB187" s="385"/>
      <c r="AC187" s="385"/>
      <c r="AD187" s="385"/>
      <c r="AE187" s="385"/>
      <c r="AF187" s="385"/>
      <c r="AG187" s="385"/>
      <c r="AH187" s="385"/>
      <c r="AI187" s="385"/>
      <c r="AJ187" s="385"/>
      <c r="AK187" s="385"/>
      <c r="AL187" s="385"/>
      <c r="AM187" s="385"/>
      <c r="AN187" s="385"/>
      <c r="AO187" s="385"/>
      <c r="AP187" s="386"/>
      <c r="AQ187" s="233"/>
      <c r="AR187" s="233"/>
      <c r="AS187" s="233"/>
      <c r="AT187" s="254" t="s">
        <v>350</v>
      </c>
      <c r="AU187" s="233"/>
      <c r="AV187" s="233"/>
      <c r="AW187" s="274"/>
      <c r="AX187" s="274"/>
      <c r="AY187" s="256" t="s">
        <v>706</v>
      </c>
      <c r="AZ187" s="257" t="s">
        <v>575</v>
      </c>
      <c r="BA187" s="258" t="s">
        <v>619</v>
      </c>
      <c r="BB187" s="259" t="s">
        <v>350</v>
      </c>
      <c r="BC187" s="259" t="s">
        <v>836</v>
      </c>
      <c r="BD187" s="259" t="s">
        <v>599</v>
      </c>
      <c r="BE187" s="261">
        <f t="shared" si="76"/>
        <v>189</v>
      </c>
      <c r="BF187" s="233"/>
      <c r="BG187" s="233"/>
      <c r="BH187" s="233"/>
      <c r="BI187" s="233"/>
      <c r="BJ187" s="233"/>
      <c r="BK187" s="233"/>
      <c r="BL187" s="233"/>
      <c r="BM187" s="233"/>
      <c r="BN187" s="233"/>
      <c r="BO187" s="233"/>
      <c r="BP187" s="233"/>
      <c r="BQ187" s="233"/>
      <c r="BR187" s="233"/>
      <c r="BS187" s="233"/>
      <c r="BT187" s="233"/>
      <c r="BU187" s="233"/>
      <c r="BV187" s="233"/>
      <c r="BW187" s="233"/>
      <c r="BX187" s="233"/>
      <c r="BY187" s="233"/>
      <c r="BZ187" s="233"/>
      <c r="CA187" s="233"/>
      <c r="CB187" s="233"/>
      <c r="CC187" s="233"/>
      <c r="CD187" s="233"/>
      <c r="CE187" s="233"/>
      <c r="CF187" s="233"/>
      <c r="CG187" s="233"/>
      <c r="CH187" s="233"/>
      <c r="CI187" s="233"/>
      <c r="CJ187" s="233"/>
      <c r="CK187" s="233"/>
      <c r="CL187" s="233"/>
      <c r="CM187" s="233"/>
      <c r="CN187" s="233"/>
      <c r="CO187" s="233"/>
      <c r="CP187" s="233"/>
      <c r="CQ187" s="233"/>
      <c r="CR187" s="233"/>
      <c r="CS187" s="233"/>
      <c r="CT187" s="233"/>
      <c r="CU187" s="233"/>
      <c r="CV187" s="233"/>
      <c r="CW187" s="233"/>
      <c r="CX187" s="233"/>
      <c r="CY187" s="233"/>
      <c r="CZ187" s="233"/>
      <c r="DA187" s="233"/>
      <c r="DB187" s="233"/>
      <c r="DC187" s="233"/>
      <c r="DD187" s="233"/>
      <c r="DE187" s="233"/>
      <c r="DF187" s="233"/>
      <c r="DG187" s="233"/>
      <c r="DH187" s="233"/>
      <c r="DI187" s="233"/>
      <c r="DJ187" s="233"/>
      <c r="DK187" s="233"/>
    </row>
    <row r="188" spans="1:115" hidden="1">
      <c r="A188" s="1534"/>
      <c r="B188" s="381"/>
      <c r="C188" s="382"/>
      <c r="D188" s="389"/>
      <c r="E188" s="388"/>
      <c r="F188" s="388"/>
      <c r="G188" s="388"/>
      <c r="H188" s="388"/>
      <c r="I188" s="388"/>
      <c r="J188" s="388"/>
      <c r="K188" s="404"/>
      <c r="L188" s="405"/>
      <c r="M188" s="354"/>
      <c r="N188" s="385">
        <f>+B$11</f>
        <v>0</v>
      </c>
      <c r="O188" s="385"/>
      <c r="P188" s="385"/>
      <c r="Q188" s="385"/>
      <c r="R188" s="385"/>
      <c r="S188" s="385"/>
      <c r="T188" s="385"/>
      <c r="U188" s="385"/>
      <c r="V188" s="385"/>
      <c r="W188" s="385"/>
      <c r="X188" s="385"/>
      <c r="Y188" s="385"/>
      <c r="Z188" s="385"/>
      <c r="AA188" s="385"/>
      <c r="AB188" s="385"/>
      <c r="AC188" s="385"/>
      <c r="AD188" s="385"/>
      <c r="AE188" s="385"/>
      <c r="AF188" s="385"/>
      <c r="AG188" s="385"/>
      <c r="AH188" s="385"/>
      <c r="AI188" s="385"/>
      <c r="AJ188" s="385"/>
      <c r="AK188" s="385"/>
      <c r="AL188" s="385"/>
      <c r="AM188" s="385"/>
      <c r="AN188" s="385"/>
      <c r="AO188" s="385"/>
      <c r="AP188" s="386"/>
      <c r="AQ188" s="233"/>
      <c r="AR188" s="233"/>
      <c r="AS188" s="233"/>
      <c r="AT188" s="254" t="s">
        <v>352</v>
      </c>
      <c r="AU188" s="233"/>
      <c r="AV188" s="233"/>
      <c r="AW188" s="274"/>
      <c r="AX188" s="274"/>
      <c r="AY188" s="256" t="s">
        <v>710</v>
      </c>
      <c r="AZ188" s="257" t="s">
        <v>577</v>
      </c>
      <c r="BA188" s="258" t="s">
        <v>620</v>
      </c>
      <c r="BB188" s="259" t="s">
        <v>836</v>
      </c>
      <c r="BC188" s="259" t="s">
        <v>838</v>
      </c>
      <c r="BD188" s="259" t="s">
        <v>600</v>
      </c>
      <c r="BE188" s="261">
        <f t="shared" si="76"/>
        <v>190</v>
      </c>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233"/>
      <c r="CC188" s="233"/>
      <c r="CD188" s="233"/>
      <c r="CE188" s="233"/>
      <c r="CF188" s="233"/>
      <c r="CG188" s="233"/>
      <c r="CH188" s="233"/>
      <c r="CI188" s="233"/>
      <c r="CJ188" s="233"/>
      <c r="CK188" s="233"/>
      <c r="CL188" s="233"/>
      <c r="CM188" s="233"/>
      <c r="CN188" s="233"/>
      <c r="CO188" s="233"/>
      <c r="CP188" s="233"/>
      <c r="CQ188" s="233"/>
      <c r="CR188" s="233"/>
      <c r="CS188" s="233"/>
      <c r="CT188" s="233"/>
      <c r="CU188" s="233"/>
      <c r="CV188" s="233"/>
      <c r="CW188" s="233"/>
      <c r="CX188" s="233"/>
      <c r="CY188" s="233"/>
      <c r="CZ188" s="233"/>
      <c r="DA188" s="233"/>
      <c r="DB188" s="233"/>
      <c r="DC188" s="233"/>
      <c r="DD188" s="233"/>
      <c r="DE188" s="233"/>
      <c r="DF188" s="233"/>
      <c r="DG188" s="233"/>
      <c r="DH188" s="233"/>
      <c r="DI188" s="233"/>
      <c r="DJ188" s="233"/>
      <c r="DK188" s="233"/>
    </row>
    <row r="189" spans="1:115" hidden="1">
      <c r="A189" s="1534"/>
      <c r="B189" s="381"/>
      <c r="C189" s="382"/>
      <c r="D189" s="389"/>
      <c r="E189" s="388"/>
      <c r="F189" s="388"/>
      <c r="G189" s="388"/>
      <c r="H189" s="388"/>
      <c r="I189" s="388"/>
      <c r="J189" s="388"/>
      <c r="K189" s="404"/>
      <c r="L189" s="405"/>
      <c r="M189" s="354"/>
      <c r="N189" s="385">
        <f>+B$11</f>
        <v>0</v>
      </c>
      <c r="O189" s="385"/>
      <c r="P189" s="385"/>
      <c r="Q189" s="385"/>
      <c r="R189" s="385"/>
      <c r="S189" s="385"/>
      <c r="T189" s="385"/>
      <c r="U189" s="385"/>
      <c r="V189" s="385"/>
      <c r="W189" s="385"/>
      <c r="X189" s="385"/>
      <c r="Y189" s="385"/>
      <c r="Z189" s="385"/>
      <c r="AA189" s="385"/>
      <c r="AB189" s="385"/>
      <c r="AC189" s="385"/>
      <c r="AD189" s="385"/>
      <c r="AE189" s="385"/>
      <c r="AF189" s="385"/>
      <c r="AG189" s="385"/>
      <c r="AH189" s="385"/>
      <c r="AI189" s="385"/>
      <c r="AJ189" s="385"/>
      <c r="AK189" s="385"/>
      <c r="AL189" s="385"/>
      <c r="AM189" s="385"/>
      <c r="AN189" s="385"/>
      <c r="AO189" s="385"/>
      <c r="AP189" s="386"/>
      <c r="AQ189" s="233"/>
      <c r="AR189" s="233"/>
      <c r="AS189" s="233"/>
      <c r="AT189" s="254" t="s">
        <v>354</v>
      </c>
      <c r="AU189" s="233"/>
      <c r="AV189" s="233"/>
      <c r="AW189" s="274"/>
      <c r="AX189" s="274"/>
      <c r="AY189" s="256" t="s">
        <v>712</v>
      </c>
      <c r="AZ189" s="257" t="s">
        <v>578</v>
      </c>
      <c r="BA189" s="258" t="s">
        <v>621</v>
      </c>
      <c r="BB189" s="259" t="s">
        <v>838</v>
      </c>
      <c r="BC189" s="259" t="s">
        <v>842</v>
      </c>
      <c r="BD189" s="259" t="s">
        <v>604</v>
      </c>
      <c r="BE189" s="261">
        <f t="shared" si="76"/>
        <v>191</v>
      </c>
      <c r="BF189" s="233"/>
      <c r="BG189" s="233"/>
      <c r="BH189" s="233"/>
      <c r="BI189" s="233"/>
      <c r="BJ189" s="233"/>
      <c r="BK189" s="233"/>
      <c r="BL189" s="233"/>
      <c r="BM189" s="233"/>
      <c r="BN189" s="233"/>
      <c r="BO189" s="233"/>
      <c r="BP189" s="233"/>
      <c r="BQ189" s="233"/>
      <c r="BR189" s="233"/>
      <c r="BS189" s="233"/>
      <c r="BT189" s="233"/>
      <c r="BU189" s="233"/>
      <c r="BV189" s="233"/>
      <c r="BW189" s="233"/>
      <c r="BX189" s="233"/>
      <c r="BY189" s="233"/>
      <c r="BZ189" s="233"/>
      <c r="CA189" s="233"/>
      <c r="CB189" s="233"/>
      <c r="CC189" s="233"/>
      <c r="CD189" s="233"/>
      <c r="CE189" s="233"/>
      <c r="CF189" s="233"/>
      <c r="CG189" s="233"/>
      <c r="CH189" s="233"/>
      <c r="CI189" s="233"/>
      <c r="CJ189" s="233"/>
      <c r="CK189" s="233"/>
      <c r="CL189" s="233"/>
      <c r="CM189" s="233"/>
      <c r="CN189" s="233"/>
      <c r="CO189" s="233"/>
      <c r="CP189" s="233"/>
      <c r="CQ189" s="233"/>
      <c r="CR189" s="233"/>
      <c r="CS189" s="233"/>
      <c r="CT189" s="233"/>
      <c r="CU189" s="233"/>
      <c r="CV189" s="233"/>
      <c r="CW189" s="233"/>
      <c r="CX189" s="233"/>
      <c r="CY189" s="233"/>
      <c r="CZ189" s="233"/>
      <c r="DA189" s="233"/>
      <c r="DB189" s="233"/>
      <c r="DC189" s="233"/>
      <c r="DD189" s="233"/>
      <c r="DE189" s="233"/>
      <c r="DF189" s="233"/>
      <c r="DG189" s="233"/>
      <c r="DH189" s="233"/>
      <c r="DI189" s="233"/>
      <c r="DJ189" s="233"/>
      <c r="DK189" s="233"/>
    </row>
    <row r="190" spans="1:115" hidden="1">
      <c r="A190" s="1534"/>
      <c r="B190" s="406"/>
      <c r="C190" s="407"/>
      <c r="D190" s="408"/>
      <c r="E190" s="409"/>
      <c r="F190" s="409"/>
      <c r="G190" s="409"/>
      <c r="H190" s="409"/>
      <c r="I190" s="409"/>
      <c r="J190" s="410"/>
      <c r="K190" s="411"/>
      <c r="L190" s="412"/>
      <c r="M190" s="367"/>
      <c r="N190" s="394">
        <f>+B$11</f>
        <v>0</v>
      </c>
      <c r="O190" s="394"/>
      <c r="P190" s="394"/>
      <c r="Q190" s="394"/>
      <c r="R190" s="394"/>
      <c r="S190" s="394"/>
      <c r="T190" s="394"/>
      <c r="U190" s="394"/>
      <c r="V190" s="394"/>
      <c r="W190" s="394"/>
      <c r="X190" s="394"/>
      <c r="Y190" s="394"/>
      <c r="Z190" s="394"/>
      <c r="AA190" s="394"/>
      <c r="AB190" s="394"/>
      <c r="AC190" s="394"/>
      <c r="AD190" s="394"/>
      <c r="AE190" s="394"/>
      <c r="AF190" s="394"/>
      <c r="AG190" s="394"/>
      <c r="AH190" s="394"/>
      <c r="AI190" s="394"/>
      <c r="AJ190" s="394"/>
      <c r="AK190" s="394"/>
      <c r="AL190" s="394"/>
      <c r="AM190" s="394"/>
      <c r="AN190" s="394"/>
      <c r="AO190" s="394"/>
      <c r="AP190" s="395"/>
      <c r="AQ190" s="233"/>
      <c r="AR190" s="233"/>
      <c r="AS190" s="233"/>
      <c r="AT190" s="254" t="s">
        <v>356</v>
      </c>
      <c r="AU190" s="233"/>
      <c r="AV190" s="233"/>
      <c r="AW190" s="274"/>
      <c r="AX190" s="274"/>
      <c r="AY190" s="256" t="s">
        <v>714</v>
      </c>
      <c r="AZ190" s="257" t="s">
        <v>579</v>
      </c>
      <c r="BA190" s="258" t="s">
        <v>622</v>
      </c>
      <c r="BB190" s="259" t="s">
        <v>842</v>
      </c>
      <c r="BC190" s="259" t="s">
        <v>847</v>
      </c>
      <c r="BD190" s="259" t="s">
        <v>607</v>
      </c>
      <c r="BE190" s="261">
        <f t="shared" si="76"/>
        <v>192</v>
      </c>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233"/>
      <c r="CC190" s="233"/>
      <c r="CD190" s="233"/>
      <c r="CE190" s="233"/>
      <c r="CF190" s="233"/>
      <c r="CG190" s="233"/>
      <c r="CH190" s="233"/>
      <c r="CI190" s="233"/>
      <c r="CJ190" s="233"/>
      <c r="CK190" s="233"/>
      <c r="CL190" s="233"/>
      <c r="CM190" s="233"/>
      <c r="CN190" s="233"/>
      <c r="CO190" s="233"/>
      <c r="CP190" s="233"/>
      <c r="CQ190" s="233"/>
      <c r="CR190" s="233"/>
      <c r="CS190" s="233"/>
      <c r="CT190" s="233"/>
      <c r="CU190" s="233"/>
      <c r="CV190" s="233"/>
      <c r="CW190" s="233"/>
      <c r="CX190" s="233"/>
      <c r="CY190" s="233"/>
      <c r="CZ190" s="233"/>
      <c r="DA190" s="233"/>
      <c r="DB190" s="233"/>
      <c r="DC190" s="233"/>
      <c r="DD190" s="233"/>
      <c r="DE190" s="233"/>
      <c r="DF190" s="233"/>
      <c r="DG190" s="233"/>
      <c r="DH190" s="233"/>
      <c r="DI190" s="233"/>
      <c r="DJ190" s="233"/>
      <c r="DK190" s="233"/>
    </row>
    <row r="191" spans="1:115" hidden="1">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54" t="s">
        <v>357</v>
      </c>
      <c r="AU191" s="233"/>
      <c r="AV191" s="233"/>
      <c r="AW191" s="274"/>
      <c r="AX191" s="274"/>
      <c r="AY191" s="256" t="s">
        <v>718</v>
      </c>
      <c r="AZ191" s="257" t="s">
        <v>581</v>
      </c>
      <c r="BA191" s="258" t="s">
        <v>233</v>
      </c>
      <c r="BB191" s="259" t="s">
        <v>847</v>
      </c>
      <c r="BC191" s="259" t="s">
        <v>856</v>
      </c>
      <c r="BD191" s="259" t="s">
        <v>609</v>
      </c>
      <c r="BE191" s="261">
        <f t="shared" si="76"/>
        <v>193</v>
      </c>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233"/>
      <c r="CC191" s="233"/>
      <c r="CD191" s="233"/>
      <c r="CE191" s="233"/>
      <c r="CF191" s="233"/>
      <c r="CG191" s="233"/>
      <c r="CH191" s="233"/>
      <c r="CI191" s="233"/>
      <c r="CJ191" s="233"/>
      <c r="CK191" s="233"/>
      <c r="CL191" s="233"/>
      <c r="CM191" s="233"/>
      <c r="CN191" s="233"/>
      <c r="CO191" s="233"/>
      <c r="CP191" s="233"/>
      <c r="CQ191" s="233"/>
      <c r="CR191" s="233"/>
      <c r="CS191" s="233"/>
      <c r="CT191" s="233"/>
      <c r="CU191" s="233"/>
      <c r="CV191" s="233"/>
      <c r="CW191" s="233"/>
      <c r="CX191" s="233"/>
      <c r="CY191" s="233"/>
      <c r="CZ191" s="233"/>
      <c r="DA191" s="233"/>
      <c r="DB191" s="233"/>
      <c r="DC191" s="233"/>
      <c r="DD191" s="233"/>
      <c r="DE191" s="233"/>
      <c r="DF191" s="233"/>
      <c r="DG191" s="233"/>
      <c r="DH191" s="233"/>
      <c r="DI191" s="233"/>
      <c r="DJ191" s="233"/>
      <c r="DK191" s="233"/>
    </row>
    <row r="192" spans="1:115" hidden="1">
      <c r="A192" s="1528"/>
      <c r="B192" s="413"/>
      <c r="C192" s="414"/>
      <c r="D192" s="415"/>
      <c r="E192" s="416"/>
      <c r="F192" s="416"/>
      <c r="G192" s="416"/>
      <c r="H192" s="416"/>
      <c r="I192" s="416"/>
      <c r="J192" s="416"/>
      <c r="K192" s="416"/>
      <c r="L192" s="416"/>
      <c r="M192" s="350"/>
      <c r="N192" s="379"/>
      <c r="O192" s="379"/>
      <c r="P192" s="379"/>
      <c r="Q192" s="379"/>
      <c r="R192" s="379"/>
      <c r="S192" s="379"/>
      <c r="T192" s="379"/>
      <c r="U192" s="379"/>
      <c r="V192" s="379"/>
      <c r="W192" s="379"/>
      <c r="X192" s="379"/>
      <c r="Y192" s="379"/>
      <c r="Z192" s="379"/>
      <c r="AA192" s="379"/>
      <c r="AB192" s="379"/>
      <c r="AC192" s="379"/>
      <c r="AD192" s="379"/>
      <c r="AE192" s="379"/>
      <c r="AF192" s="379"/>
      <c r="AG192" s="379"/>
      <c r="AH192" s="379"/>
      <c r="AI192" s="379"/>
      <c r="AJ192" s="379"/>
      <c r="AK192" s="379"/>
      <c r="AL192" s="379"/>
      <c r="AM192" s="379"/>
      <c r="AN192" s="379"/>
      <c r="AO192" s="379"/>
      <c r="AP192" s="380"/>
      <c r="AQ192" s="233"/>
      <c r="AR192" s="233"/>
      <c r="AS192" s="233"/>
      <c r="AT192" s="254" t="s">
        <v>359</v>
      </c>
      <c r="AU192" s="233"/>
      <c r="AV192" s="233"/>
      <c r="AW192" s="274"/>
      <c r="AX192" s="274"/>
      <c r="AY192" s="256" t="s">
        <v>720</v>
      </c>
      <c r="AZ192" s="257" t="s">
        <v>582</v>
      </c>
      <c r="BA192" s="258" t="s">
        <v>626</v>
      </c>
      <c r="BB192" s="259" t="s">
        <v>856</v>
      </c>
      <c r="BC192" s="259" t="s">
        <v>858</v>
      </c>
      <c r="BD192" s="259" t="s">
        <v>611</v>
      </c>
      <c r="BE192" s="261">
        <f t="shared" si="76"/>
        <v>194</v>
      </c>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233"/>
      <c r="CC192" s="233"/>
      <c r="CD192" s="233"/>
      <c r="CE192" s="233"/>
      <c r="CF192" s="233"/>
      <c r="CG192" s="233"/>
      <c r="CH192" s="233"/>
      <c r="CI192" s="233"/>
      <c r="CJ192" s="233"/>
      <c r="CK192" s="233"/>
      <c r="CL192" s="233"/>
      <c r="CM192" s="233"/>
      <c r="CN192" s="233"/>
      <c r="CO192" s="233"/>
      <c r="CP192" s="233"/>
      <c r="CQ192" s="233"/>
      <c r="CR192" s="233"/>
      <c r="CS192" s="233"/>
      <c r="CT192" s="233"/>
      <c r="CU192" s="233"/>
      <c r="CV192" s="233"/>
      <c r="CW192" s="233"/>
      <c r="CX192" s="233"/>
      <c r="CY192" s="233"/>
      <c r="CZ192" s="233"/>
      <c r="DA192" s="233"/>
      <c r="DB192" s="233"/>
      <c r="DC192" s="233"/>
      <c r="DD192" s="233"/>
      <c r="DE192" s="233"/>
      <c r="DF192" s="233"/>
      <c r="DG192" s="233"/>
      <c r="DH192" s="233"/>
      <c r="DI192" s="233"/>
      <c r="DJ192" s="233"/>
      <c r="DK192" s="233"/>
    </row>
    <row r="193" spans="1:115" hidden="1">
      <c r="A193" s="1529"/>
      <c r="B193" s="417"/>
      <c r="C193" s="418"/>
      <c r="D193" s="419"/>
      <c r="E193" s="420"/>
      <c r="F193" s="420"/>
      <c r="G193" s="420"/>
      <c r="H193" s="420"/>
      <c r="I193" s="420"/>
      <c r="J193" s="420"/>
      <c r="K193" s="420"/>
      <c r="L193" s="420"/>
      <c r="M193" s="354"/>
      <c r="N193" s="385"/>
      <c r="O193" s="385"/>
      <c r="P193" s="385"/>
      <c r="Q193" s="385"/>
      <c r="R193" s="385"/>
      <c r="S193" s="385"/>
      <c r="T193" s="385"/>
      <c r="U193" s="385"/>
      <c r="V193" s="385"/>
      <c r="W193" s="385"/>
      <c r="X193" s="385"/>
      <c r="Y193" s="385"/>
      <c r="Z193" s="385"/>
      <c r="AA193" s="385"/>
      <c r="AB193" s="385"/>
      <c r="AC193" s="385"/>
      <c r="AD193" s="385"/>
      <c r="AE193" s="385"/>
      <c r="AF193" s="385"/>
      <c r="AG193" s="385"/>
      <c r="AH193" s="385"/>
      <c r="AI193" s="385"/>
      <c r="AJ193" s="385"/>
      <c r="AK193" s="385"/>
      <c r="AL193" s="385"/>
      <c r="AM193" s="385"/>
      <c r="AN193" s="385"/>
      <c r="AO193" s="385"/>
      <c r="AP193" s="386"/>
      <c r="AQ193" s="233"/>
      <c r="AR193" s="233"/>
      <c r="AS193" s="233"/>
      <c r="AT193" s="254" t="s">
        <v>360</v>
      </c>
      <c r="AU193" s="233"/>
      <c r="AV193" s="233"/>
      <c r="AW193" s="274"/>
      <c r="AX193" s="274"/>
      <c r="AY193" s="256" t="s">
        <v>728</v>
      </c>
      <c r="AZ193" s="257" t="s">
        <v>586</v>
      </c>
      <c r="BA193" s="258" t="s">
        <v>627</v>
      </c>
      <c r="BB193" s="259" t="s">
        <v>858</v>
      </c>
      <c r="BC193" s="259" t="s">
        <v>870</v>
      </c>
      <c r="BD193" s="259" t="s">
        <v>612</v>
      </c>
      <c r="BE193" s="261">
        <f t="shared" si="76"/>
        <v>195</v>
      </c>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233"/>
      <c r="CC193" s="233"/>
      <c r="CD193" s="233"/>
      <c r="CE193" s="233"/>
      <c r="CF193" s="233"/>
      <c r="CG193" s="233"/>
      <c r="CH193" s="233"/>
      <c r="CI193" s="233"/>
      <c r="CJ193" s="233"/>
      <c r="CK193" s="233"/>
      <c r="CL193" s="233"/>
      <c r="CM193" s="233"/>
      <c r="CN193" s="233"/>
      <c r="CO193" s="233"/>
      <c r="CP193" s="233"/>
      <c r="CQ193" s="233"/>
      <c r="CR193" s="233"/>
      <c r="CS193" s="233"/>
      <c r="CT193" s="233"/>
      <c r="CU193" s="233"/>
      <c r="CV193" s="233"/>
      <c r="CW193" s="233"/>
      <c r="CX193" s="233"/>
      <c r="CY193" s="233"/>
      <c r="CZ193" s="233"/>
      <c r="DA193" s="233"/>
      <c r="DB193" s="233"/>
      <c r="DC193" s="233"/>
      <c r="DD193" s="233"/>
      <c r="DE193" s="233"/>
      <c r="DF193" s="233"/>
      <c r="DG193" s="233"/>
      <c r="DH193" s="233"/>
      <c r="DI193" s="233"/>
      <c r="DJ193" s="233"/>
      <c r="DK193" s="233"/>
    </row>
    <row r="194" spans="1:115" hidden="1">
      <c r="A194" s="1529"/>
      <c r="B194" s="417"/>
      <c r="C194" s="418"/>
      <c r="D194" s="421"/>
      <c r="E194" s="422"/>
      <c r="F194" s="422"/>
      <c r="G194" s="422"/>
      <c r="H194" s="422"/>
      <c r="I194" s="422"/>
      <c r="J194" s="422"/>
      <c r="K194" s="422"/>
      <c r="L194" s="422"/>
      <c r="M194" s="354"/>
      <c r="N194" s="385"/>
      <c r="O194" s="385"/>
      <c r="P194" s="385"/>
      <c r="Q194" s="385"/>
      <c r="R194" s="385"/>
      <c r="S194" s="385"/>
      <c r="T194" s="385"/>
      <c r="U194" s="385"/>
      <c r="V194" s="385"/>
      <c r="W194" s="385"/>
      <c r="X194" s="385"/>
      <c r="Y194" s="385"/>
      <c r="Z194" s="385"/>
      <c r="AA194" s="385"/>
      <c r="AB194" s="385"/>
      <c r="AC194" s="385"/>
      <c r="AD194" s="385"/>
      <c r="AE194" s="385"/>
      <c r="AF194" s="385"/>
      <c r="AG194" s="385"/>
      <c r="AH194" s="385"/>
      <c r="AI194" s="385"/>
      <c r="AJ194" s="385"/>
      <c r="AK194" s="385"/>
      <c r="AL194" s="385"/>
      <c r="AM194" s="385"/>
      <c r="AN194" s="385"/>
      <c r="AO194" s="385"/>
      <c r="AP194" s="386"/>
      <c r="AQ194" s="233"/>
      <c r="AR194" s="233"/>
      <c r="AS194" s="233"/>
      <c r="AT194" s="254" t="s">
        <v>362</v>
      </c>
      <c r="AU194" s="233"/>
      <c r="AV194" s="233"/>
      <c r="AW194" s="274"/>
      <c r="AX194" s="274"/>
      <c r="AY194" s="256" t="s">
        <v>731</v>
      </c>
      <c r="AZ194" s="257" t="s">
        <v>587</v>
      </c>
      <c r="BA194" s="258" t="s">
        <v>235</v>
      </c>
      <c r="BB194" s="259" t="s">
        <v>870</v>
      </c>
      <c r="BC194" s="259" t="s">
        <v>873</v>
      </c>
      <c r="BD194" s="259" t="s">
        <v>614</v>
      </c>
      <c r="BE194" s="261">
        <f t="shared" si="76"/>
        <v>196</v>
      </c>
      <c r="BF194" s="233"/>
      <c r="BG194" s="233"/>
      <c r="BH194" s="233"/>
      <c r="BI194" s="233"/>
      <c r="BJ194" s="233"/>
      <c r="BK194" s="233"/>
      <c r="BL194" s="233"/>
      <c r="BM194" s="233"/>
      <c r="BN194" s="233"/>
      <c r="BO194" s="233"/>
      <c r="BP194" s="233"/>
      <c r="BQ194" s="233"/>
      <c r="BR194" s="233"/>
      <c r="BS194" s="233"/>
      <c r="BT194" s="233"/>
      <c r="BU194" s="233"/>
      <c r="BV194" s="233"/>
      <c r="BW194" s="233"/>
      <c r="BX194" s="233"/>
      <c r="BY194" s="233"/>
      <c r="BZ194" s="233"/>
      <c r="CA194" s="233"/>
      <c r="CB194" s="233"/>
      <c r="CC194" s="233"/>
      <c r="CD194" s="233"/>
      <c r="CE194" s="233"/>
      <c r="CF194" s="233"/>
      <c r="CG194" s="233"/>
      <c r="CH194" s="233"/>
      <c r="CI194" s="233"/>
      <c r="CJ194" s="233"/>
      <c r="CK194" s="233"/>
      <c r="CL194" s="233"/>
      <c r="CM194" s="233"/>
      <c r="CN194" s="233"/>
      <c r="CO194" s="233"/>
      <c r="CP194" s="233"/>
      <c r="CQ194" s="233"/>
      <c r="CR194" s="233"/>
      <c r="CS194" s="233"/>
      <c r="CT194" s="233"/>
      <c r="CU194" s="233"/>
      <c r="CV194" s="233"/>
      <c r="CW194" s="233"/>
      <c r="CX194" s="233"/>
      <c r="CY194" s="233"/>
      <c r="CZ194" s="233"/>
      <c r="DA194" s="233"/>
      <c r="DB194" s="233"/>
      <c r="DC194" s="233"/>
      <c r="DD194" s="233"/>
      <c r="DE194" s="233"/>
      <c r="DF194" s="233"/>
      <c r="DG194" s="233"/>
      <c r="DH194" s="233"/>
      <c r="DI194" s="233"/>
      <c r="DJ194" s="233"/>
      <c r="DK194" s="233"/>
    </row>
    <row r="195" spans="1:115" hidden="1">
      <c r="A195" s="1529"/>
      <c r="B195" s="417"/>
      <c r="C195" s="418"/>
      <c r="D195" s="423"/>
      <c r="E195" s="422"/>
      <c r="F195" s="422"/>
      <c r="G195" s="422"/>
      <c r="H195" s="422"/>
      <c r="I195" s="422"/>
      <c r="J195" s="422"/>
      <c r="K195" s="422"/>
      <c r="L195" s="422"/>
      <c r="M195" s="354"/>
      <c r="N195" s="385"/>
      <c r="O195" s="385"/>
      <c r="P195" s="385"/>
      <c r="Q195" s="385"/>
      <c r="R195" s="385"/>
      <c r="S195" s="385"/>
      <c r="T195" s="385"/>
      <c r="U195" s="385"/>
      <c r="V195" s="385"/>
      <c r="W195" s="385"/>
      <c r="X195" s="385"/>
      <c r="Y195" s="385"/>
      <c r="Z195" s="385"/>
      <c r="AA195" s="385"/>
      <c r="AB195" s="385"/>
      <c r="AC195" s="385"/>
      <c r="AD195" s="385"/>
      <c r="AE195" s="385"/>
      <c r="AF195" s="385"/>
      <c r="AG195" s="385"/>
      <c r="AH195" s="385"/>
      <c r="AI195" s="385"/>
      <c r="AJ195" s="385"/>
      <c r="AK195" s="385"/>
      <c r="AL195" s="385"/>
      <c r="AM195" s="385"/>
      <c r="AN195" s="385"/>
      <c r="AO195" s="385"/>
      <c r="AP195" s="386"/>
      <c r="AQ195" s="233"/>
      <c r="AR195" s="233"/>
      <c r="AS195" s="233"/>
      <c r="AT195" s="254" t="s">
        <v>364</v>
      </c>
      <c r="AU195" s="233"/>
      <c r="AV195" s="233"/>
      <c r="AW195" s="274"/>
      <c r="AX195" s="274"/>
      <c r="AY195" s="256" t="s">
        <v>1452</v>
      </c>
      <c r="AZ195" s="257" t="s">
        <v>591</v>
      </c>
      <c r="BA195" s="258" t="s">
        <v>632</v>
      </c>
      <c r="BB195" s="259" t="s">
        <v>873</v>
      </c>
      <c r="BC195" s="259" t="s">
        <v>362</v>
      </c>
      <c r="BD195" s="259" t="s">
        <v>618</v>
      </c>
      <c r="BE195" s="261">
        <f t="shared" si="76"/>
        <v>197</v>
      </c>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233"/>
      <c r="CC195" s="233"/>
      <c r="CD195" s="233"/>
      <c r="CE195" s="233"/>
      <c r="CF195" s="233"/>
      <c r="CG195" s="233"/>
      <c r="CH195" s="233"/>
      <c r="CI195" s="233"/>
      <c r="CJ195" s="233"/>
      <c r="CK195" s="233"/>
      <c r="CL195" s="233"/>
      <c r="CM195" s="233"/>
      <c r="CN195" s="233"/>
      <c r="CO195" s="233"/>
      <c r="CP195" s="233"/>
      <c r="CQ195" s="233"/>
      <c r="CR195" s="233"/>
      <c r="CS195" s="233"/>
      <c r="CT195" s="233"/>
      <c r="CU195" s="233"/>
      <c r="CV195" s="233"/>
      <c r="CW195" s="233"/>
      <c r="CX195" s="233"/>
      <c r="CY195" s="233"/>
      <c r="CZ195" s="233"/>
      <c r="DA195" s="233"/>
      <c r="DB195" s="233"/>
      <c r="DC195" s="233"/>
      <c r="DD195" s="233"/>
      <c r="DE195" s="233"/>
      <c r="DF195" s="233"/>
      <c r="DG195" s="233"/>
      <c r="DH195" s="233"/>
      <c r="DI195" s="233"/>
      <c r="DJ195" s="233"/>
      <c r="DK195" s="233"/>
    </row>
    <row r="196" spans="1:115" hidden="1">
      <c r="A196" s="1529"/>
      <c r="B196" s="417"/>
      <c r="C196" s="418"/>
      <c r="D196" s="423"/>
      <c r="E196" s="422"/>
      <c r="F196" s="422"/>
      <c r="G196" s="422"/>
      <c r="H196" s="422"/>
      <c r="I196" s="422"/>
      <c r="J196" s="422"/>
      <c r="K196" s="422"/>
      <c r="L196" s="422"/>
      <c r="M196" s="354"/>
      <c r="N196" s="385" t="str">
        <f>+CONCATENATE($B$11)</f>
        <v/>
      </c>
      <c r="O196" s="385"/>
      <c r="P196" s="385"/>
      <c r="Q196" s="385"/>
      <c r="R196" s="385"/>
      <c r="S196" s="385"/>
      <c r="T196" s="385"/>
      <c r="U196" s="385"/>
      <c r="V196" s="385"/>
      <c r="W196" s="385"/>
      <c r="X196" s="385"/>
      <c r="Y196" s="385"/>
      <c r="Z196" s="385"/>
      <c r="AA196" s="385"/>
      <c r="AB196" s="385"/>
      <c r="AC196" s="385"/>
      <c r="AD196" s="385"/>
      <c r="AE196" s="385"/>
      <c r="AF196" s="385"/>
      <c r="AG196" s="385"/>
      <c r="AH196" s="385"/>
      <c r="AI196" s="385"/>
      <c r="AJ196" s="385"/>
      <c r="AK196" s="385"/>
      <c r="AL196" s="385"/>
      <c r="AM196" s="385"/>
      <c r="AN196" s="385"/>
      <c r="AO196" s="385"/>
      <c r="AP196" s="386"/>
      <c r="AQ196" s="233"/>
      <c r="AR196" s="233"/>
      <c r="AS196" s="233"/>
      <c r="AT196" s="254" t="s">
        <v>366</v>
      </c>
      <c r="AU196" s="233"/>
      <c r="AV196" s="233"/>
      <c r="AW196" s="274"/>
      <c r="AX196" s="274"/>
      <c r="AY196" s="256" t="s">
        <v>1453</v>
      </c>
      <c r="AZ196" s="257" t="s">
        <v>596</v>
      </c>
      <c r="BA196" s="258" t="s">
        <v>633</v>
      </c>
      <c r="BB196" s="259" t="s">
        <v>362</v>
      </c>
      <c r="BC196" s="259" t="s">
        <v>888</v>
      </c>
      <c r="BD196" s="259" t="s">
        <v>619</v>
      </c>
      <c r="BE196" s="261">
        <f t="shared" si="76"/>
        <v>198</v>
      </c>
      <c r="BF196" s="233"/>
      <c r="BG196" s="233"/>
      <c r="BH196" s="233"/>
      <c r="BI196" s="233"/>
      <c r="BJ196" s="233"/>
      <c r="BK196" s="233"/>
      <c r="BL196" s="233"/>
      <c r="BM196" s="233"/>
      <c r="BN196" s="233"/>
      <c r="BO196" s="233"/>
      <c r="BP196" s="233"/>
      <c r="BQ196" s="233"/>
      <c r="BR196" s="233"/>
      <c r="BS196" s="233"/>
      <c r="BT196" s="233"/>
      <c r="BU196" s="233"/>
      <c r="BV196" s="233"/>
      <c r="BW196" s="233"/>
      <c r="BX196" s="233"/>
      <c r="BY196" s="233"/>
      <c r="BZ196" s="233"/>
      <c r="CA196" s="233"/>
      <c r="CB196" s="233"/>
      <c r="CC196" s="233"/>
      <c r="CD196" s="233"/>
      <c r="CE196" s="233"/>
      <c r="CF196" s="233"/>
      <c r="CG196" s="233"/>
      <c r="CH196" s="233"/>
      <c r="CI196" s="233"/>
      <c r="CJ196" s="233"/>
      <c r="CK196" s="233"/>
      <c r="CL196" s="233"/>
      <c r="CM196" s="233"/>
      <c r="CN196" s="233"/>
      <c r="CO196" s="233"/>
      <c r="CP196" s="233"/>
      <c r="CQ196" s="233"/>
      <c r="CR196" s="233"/>
      <c r="CS196" s="233"/>
      <c r="CT196" s="233"/>
      <c r="CU196" s="233"/>
      <c r="CV196" s="233"/>
      <c r="CW196" s="233"/>
      <c r="CX196" s="233"/>
      <c r="CY196" s="233"/>
      <c r="CZ196" s="233"/>
      <c r="DA196" s="233"/>
      <c r="DB196" s="233"/>
      <c r="DC196" s="233"/>
      <c r="DD196" s="233"/>
      <c r="DE196" s="233"/>
      <c r="DF196" s="233"/>
      <c r="DG196" s="233"/>
      <c r="DH196" s="233"/>
      <c r="DI196" s="233"/>
      <c r="DJ196" s="233"/>
      <c r="DK196" s="233"/>
    </row>
    <row r="197" spans="1:115" hidden="1">
      <c r="A197" s="1529"/>
      <c r="B197" s="417"/>
      <c r="C197" s="418"/>
      <c r="D197" s="423"/>
      <c r="E197" s="422"/>
      <c r="F197" s="422"/>
      <c r="G197" s="422"/>
      <c r="H197" s="422"/>
      <c r="I197" s="422"/>
      <c r="J197" s="422"/>
      <c r="K197" s="422"/>
      <c r="L197" s="422"/>
      <c r="M197" s="354"/>
      <c r="N197" s="385"/>
      <c r="O197" s="385"/>
      <c r="P197" s="385"/>
      <c r="Q197" s="385"/>
      <c r="R197" s="385"/>
      <c r="S197" s="385"/>
      <c r="T197" s="385"/>
      <c r="U197" s="385"/>
      <c r="V197" s="385"/>
      <c r="W197" s="385"/>
      <c r="X197" s="385"/>
      <c r="Y197" s="385"/>
      <c r="Z197" s="385"/>
      <c r="AA197" s="385"/>
      <c r="AB197" s="385"/>
      <c r="AC197" s="385"/>
      <c r="AD197" s="385"/>
      <c r="AE197" s="385"/>
      <c r="AF197" s="385"/>
      <c r="AG197" s="385"/>
      <c r="AH197" s="385"/>
      <c r="AI197" s="385"/>
      <c r="AJ197" s="385"/>
      <c r="AK197" s="385"/>
      <c r="AL197" s="385"/>
      <c r="AM197" s="385"/>
      <c r="AN197" s="385"/>
      <c r="AO197" s="385"/>
      <c r="AP197" s="386"/>
      <c r="AQ197" s="233"/>
      <c r="AR197" s="233"/>
      <c r="AS197" s="233"/>
      <c r="AT197" s="254" t="s">
        <v>367</v>
      </c>
      <c r="AU197" s="233"/>
      <c r="AV197" s="233"/>
      <c r="AW197" s="274"/>
      <c r="AX197" s="274"/>
      <c r="AY197" s="256" t="s">
        <v>739</v>
      </c>
      <c r="AZ197" s="257" t="s">
        <v>598</v>
      </c>
      <c r="BA197" s="258" t="s">
        <v>634</v>
      </c>
      <c r="BB197" s="259" t="s">
        <v>888</v>
      </c>
      <c r="BC197" s="259" t="s">
        <v>889</v>
      </c>
      <c r="BD197" s="259" t="s">
        <v>620</v>
      </c>
      <c r="BE197" s="261">
        <f t="shared" si="76"/>
        <v>199</v>
      </c>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233"/>
      <c r="CC197" s="233"/>
      <c r="CD197" s="233"/>
      <c r="CE197" s="233"/>
      <c r="CF197" s="233"/>
      <c r="CG197" s="233"/>
      <c r="CH197" s="233"/>
      <c r="CI197" s="233"/>
      <c r="CJ197" s="233"/>
      <c r="CK197" s="233"/>
      <c r="CL197" s="233"/>
      <c r="CM197" s="233"/>
      <c r="CN197" s="233"/>
      <c r="CO197" s="233"/>
      <c r="CP197" s="233"/>
      <c r="CQ197" s="233"/>
      <c r="CR197" s="233"/>
      <c r="CS197" s="233"/>
      <c r="CT197" s="233"/>
      <c r="CU197" s="233"/>
      <c r="CV197" s="233"/>
      <c r="CW197" s="233"/>
      <c r="CX197" s="233"/>
      <c r="CY197" s="233"/>
      <c r="CZ197" s="233"/>
      <c r="DA197" s="233"/>
      <c r="DB197" s="233"/>
      <c r="DC197" s="233"/>
      <c r="DD197" s="233"/>
      <c r="DE197" s="233"/>
      <c r="DF197" s="233"/>
      <c r="DG197" s="233"/>
      <c r="DH197" s="233"/>
      <c r="DI197" s="233"/>
      <c r="DJ197" s="233"/>
      <c r="DK197" s="233"/>
    </row>
    <row r="198" spans="1:115" hidden="1">
      <c r="A198" s="1529"/>
      <c r="B198" s="417"/>
      <c r="C198" s="418"/>
      <c r="D198" s="424"/>
      <c r="E198" s="425"/>
      <c r="F198" s="425"/>
      <c r="G198" s="425"/>
      <c r="H198" s="425"/>
      <c r="I198" s="425"/>
      <c r="J198" s="425"/>
      <c r="K198" s="425"/>
      <c r="L198" s="425"/>
      <c r="M198" s="354"/>
      <c r="N198" s="385"/>
      <c r="O198" s="385"/>
      <c r="P198" s="385"/>
      <c r="Q198" s="385"/>
      <c r="R198" s="385"/>
      <c r="S198" s="385"/>
      <c r="T198" s="385"/>
      <c r="U198" s="385"/>
      <c r="V198" s="385"/>
      <c r="W198" s="385"/>
      <c r="X198" s="385"/>
      <c r="Y198" s="385"/>
      <c r="Z198" s="385"/>
      <c r="AA198" s="385"/>
      <c r="AB198" s="385"/>
      <c r="AC198" s="385"/>
      <c r="AD198" s="385"/>
      <c r="AE198" s="385"/>
      <c r="AF198" s="385"/>
      <c r="AG198" s="385"/>
      <c r="AH198" s="385"/>
      <c r="AI198" s="385"/>
      <c r="AJ198" s="385"/>
      <c r="AK198" s="385"/>
      <c r="AL198" s="385"/>
      <c r="AM198" s="385"/>
      <c r="AN198" s="385"/>
      <c r="AO198" s="385"/>
      <c r="AP198" s="386"/>
      <c r="AQ198" s="233"/>
      <c r="AR198" s="233"/>
      <c r="AS198" s="233"/>
      <c r="AT198" s="254" t="s">
        <v>369</v>
      </c>
      <c r="AU198" s="233"/>
      <c r="AV198" s="233"/>
      <c r="AW198" s="274"/>
      <c r="AX198" s="274"/>
      <c r="AY198" s="256" t="s">
        <v>741</v>
      </c>
      <c r="AZ198" s="257" t="s">
        <v>599</v>
      </c>
      <c r="BA198" s="258" t="s">
        <v>635</v>
      </c>
      <c r="BB198" s="259" t="s">
        <v>889</v>
      </c>
      <c r="BC198" s="259" t="s">
        <v>890</v>
      </c>
      <c r="BD198" s="259" t="s">
        <v>621</v>
      </c>
      <c r="BE198" s="261">
        <f t="shared" si="76"/>
        <v>200</v>
      </c>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233"/>
      <c r="CC198" s="233"/>
      <c r="CD198" s="233"/>
      <c r="CE198" s="233"/>
      <c r="CF198" s="233"/>
      <c r="CG198" s="233"/>
      <c r="CH198" s="233"/>
      <c r="CI198" s="233"/>
      <c r="CJ198" s="233"/>
      <c r="CK198" s="233"/>
      <c r="CL198" s="233"/>
      <c r="CM198" s="233"/>
      <c r="CN198" s="233"/>
      <c r="CO198" s="233"/>
      <c r="CP198" s="233"/>
      <c r="CQ198" s="233"/>
      <c r="CR198" s="233"/>
      <c r="CS198" s="233"/>
      <c r="CT198" s="233"/>
      <c r="CU198" s="233"/>
      <c r="CV198" s="233"/>
      <c r="CW198" s="233"/>
      <c r="CX198" s="233"/>
      <c r="CY198" s="233"/>
      <c r="CZ198" s="233"/>
      <c r="DA198" s="233"/>
      <c r="DB198" s="233"/>
      <c r="DC198" s="233"/>
      <c r="DD198" s="233"/>
      <c r="DE198" s="233"/>
      <c r="DF198" s="233"/>
      <c r="DG198" s="233"/>
      <c r="DH198" s="233"/>
      <c r="DI198" s="233"/>
      <c r="DJ198" s="233"/>
      <c r="DK198" s="233"/>
    </row>
    <row r="199" spans="1:115" hidden="1">
      <c r="A199" s="1529"/>
      <c r="B199" s="417"/>
      <c r="C199" s="418"/>
      <c r="D199" s="424"/>
      <c r="E199" s="425"/>
      <c r="F199" s="425"/>
      <c r="G199" s="425"/>
      <c r="H199" s="425"/>
      <c r="I199" s="425"/>
      <c r="J199" s="425"/>
      <c r="K199" s="425"/>
      <c r="L199" s="425"/>
      <c r="M199" s="367"/>
      <c r="N199" s="394" t="str">
        <f>+CONCATENATE($B$11)</f>
        <v/>
      </c>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394"/>
      <c r="AL199" s="394"/>
      <c r="AM199" s="394"/>
      <c r="AN199" s="394"/>
      <c r="AO199" s="394"/>
      <c r="AP199" s="395"/>
      <c r="AQ199" s="233"/>
      <c r="AR199" s="233"/>
      <c r="AS199" s="233"/>
      <c r="AT199" s="254" t="s">
        <v>371</v>
      </c>
      <c r="AU199" s="233"/>
      <c r="AV199" s="233"/>
      <c r="AW199" s="274"/>
      <c r="AX199" s="274"/>
      <c r="AY199" s="256" t="s">
        <v>744</v>
      </c>
      <c r="AZ199" s="257" t="s">
        <v>600</v>
      </c>
      <c r="BA199" s="258" t="s">
        <v>1451</v>
      </c>
      <c r="BB199" s="259" t="s">
        <v>890</v>
      </c>
      <c r="BC199" s="259" t="s">
        <v>895</v>
      </c>
      <c r="BD199" s="259" t="s">
        <v>622</v>
      </c>
      <c r="BE199" s="261">
        <f t="shared" si="76"/>
        <v>201</v>
      </c>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233"/>
      <c r="CC199" s="233"/>
      <c r="CD199" s="233"/>
      <c r="CE199" s="233"/>
      <c r="CF199" s="233"/>
      <c r="CG199" s="233"/>
      <c r="CH199" s="233"/>
      <c r="CI199" s="233"/>
      <c r="CJ199" s="233"/>
      <c r="CK199" s="233"/>
      <c r="CL199" s="233"/>
      <c r="CM199" s="233"/>
      <c r="CN199" s="233"/>
      <c r="CO199" s="233"/>
      <c r="CP199" s="233"/>
      <c r="CQ199" s="233"/>
      <c r="CR199" s="233"/>
      <c r="CS199" s="233"/>
      <c r="CT199" s="233"/>
      <c r="CU199" s="233"/>
      <c r="CV199" s="233"/>
      <c r="CW199" s="233"/>
      <c r="CX199" s="233"/>
      <c r="CY199" s="233"/>
      <c r="CZ199" s="233"/>
      <c r="DA199" s="233"/>
      <c r="DB199" s="233"/>
      <c r="DC199" s="233"/>
      <c r="DD199" s="233"/>
      <c r="DE199" s="233"/>
      <c r="DF199" s="233"/>
      <c r="DG199" s="233"/>
      <c r="DH199" s="233"/>
      <c r="DI199" s="233"/>
      <c r="DJ199" s="233"/>
      <c r="DK199" s="233"/>
    </row>
    <row r="200" spans="1:115" hidden="1">
      <c r="A200" s="1529"/>
      <c r="B200" s="417"/>
      <c r="C200" s="418"/>
      <c r="D200" s="396"/>
      <c r="E200" s="397"/>
      <c r="F200" s="397"/>
      <c r="G200" s="397"/>
      <c r="H200" s="397"/>
      <c r="I200" s="397"/>
      <c r="J200" s="397"/>
      <c r="K200" s="397"/>
      <c r="L200" s="397"/>
      <c r="M200" s="227"/>
      <c r="N200" s="261"/>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c r="AS200" s="233"/>
      <c r="AT200" s="254" t="s">
        <v>373</v>
      </c>
      <c r="AU200" s="233"/>
      <c r="AV200" s="233"/>
      <c r="AW200" s="274"/>
      <c r="AX200" s="274"/>
      <c r="AY200" s="256" t="s">
        <v>746</v>
      </c>
      <c r="AZ200" s="257" t="s">
        <v>604</v>
      </c>
      <c r="BA200" s="258" t="s">
        <v>637</v>
      </c>
      <c r="BB200" s="259" t="s">
        <v>895</v>
      </c>
      <c r="BC200" s="259" t="s">
        <v>896</v>
      </c>
      <c r="BD200" s="259" t="s">
        <v>233</v>
      </c>
      <c r="BE200" s="261">
        <f t="shared" si="76"/>
        <v>202</v>
      </c>
      <c r="BF200" s="233"/>
      <c r="BG200" s="233"/>
      <c r="BH200" s="233"/>
      <c r="BI200" s="233"/>
      <c r="BJ200" s="233"/>
      <c r="BK200" s="233"/>
      <c r="BL200" s="233"/>
      <c r="BM200" s="233"/>
      <c r="BN200" s="233"/>
      <c r="BO200" s="233"/>
      <c r="BP200" s="233"/>
      <c r="BQ200" s="233"/>
      <c r="BR200" s="233"/>
      <c r="BS200" s="233"/>
      <c r="BT200" s="233"/>
      <c r="BU200" s="233"/>
      <c r="BV200" s="233"/>
      <c r="BW200" s="233"/>
      <c r="BX200" s="233"/>
      <c r="BY200" s="233"/>
      <c r="BZ200" s="233"/>
      <c r="CA200" s="233"/>
      <c r="CB200" s="233"/>
      <c r="CC200" s="233"/>
      <c r="CD200" s="233"/>
      <c r="CE200" s="233"/>
      <c r="CF200" s="233"/>
      <c r="CG200" s="233"/>
      <c r="CH200" s="233"/>
      <c r="CI200" s="233"/>
      <c r="CJ200" s="233"/>
      <c r="CK200" s="233"/>
      <c r="CL200" s="233"/>
      <c r="CM200" s="233"/>
      <c r="CN200" s="233"/>
      <c r="CO200" s="233"/>
      <c r="CP200" s="233"/>
      <c r="CQ200" s="233"/>
      <c r="CR200" s="233"/>
      <c r="CS200" s="233"/>
      <c r="CT200" s="233"/>
      <c r="CU200" s="233"/>
      <c r="CV200" s="233"/>
      <c r="CW200" s="233"/>
      <c r="CX200" s="233"/>
      <c r="CY200" s="233"/>
      <c r="CZ200" s="233"/>
      <c r="DA200" s="233"/>
      <c r="DB200" s="233"/>
      <c r="DC200" s="233"/>
      <c r="DD200" s="233"/>
      <c r="DE200" s="233"/>
      <c r="DF200" s="233"/>
      <c r="DG200" s="233"/>
      <c r="DH200" s="233"/>
      <c r="DI200" s="233"/>
      <c r="DJ200" s="233"/>
      <c r="DK200" s="233"/>
    </row>
    <row r="201" spans="1:115" hidden="1">
      <c r="A201" s="1529"/>
      <c r="B201" s="417"/>
      <c r="C201" s="418"/>
      <c r="D201" s="426"/>
      <c r="E201" s="427"/>
      <c r="F201" s="427"/>
      <c r="G201" s="427"/>
      <c r="H201" s="427"/>
      <c r="I201" s="427"/>
      <c r="J201" s="427"/>
      <c r="K201" s="427"/>
      <c r="L201" s="428"/>
      <c r="M201" s="350"/>
      <c r="N201" s="379"/>
      <c r="O201" s="379"/>
      <c r="P201" s="379"/>
      <c r="Q201" s="379"/>
      <c r="R201" s="379"/>
      <c r="S201" s="379"/>
      <c r="T201" s="379"/>
      <c r="U201" s="379"/>
      <c r="V201" s="379"/>
      <c r="W201" s="379"/>
      <c r="X201" s="379"/>
      <c r="Y201" s="379"/>
      <c r="Z201" s="379"/>
      <c r="AA201" s="379"/>
      <c r="AB201" s="379"/>
      <c r="AC201" s="379"/>
      <c r="AD201" s="379"/>
      <c r="AE201" s="379"/>
      <c r="AF201" s="379"/>
      <c r="AG201" s="379"/>
      <c r="AH201" s="379"/>
      <c r="AI201" s="379"/>
      <c r="AJ201" s="379"/>
      <c r="AK201" s="379"/>
      <c r="AL201" s="379"/>
      <c r="AM201" s="379"/>
      <c r="AN201" s="379"/>
      <c r="AO201" s="379"/>
      <c r="AP201" s="380"/>
      <c r="AQ201" s="233"/>
      <c r="AR201" s="233"/>
      <c r="AS201" s="233"/>
      <c r="AT201" s="254" t="s">
        <v>375</v>
      </c>
      <c r="AU201" s="233"/>
      <c r="AV201" s="233"/>
      <c r="AW201" s="274"/>
      <c r="AX201" s="274"/>
      <c r="AY201" s="256" t="s">
        <v>749</v>
      </c>
      <c r="AZ201" s="257" t="s">
        <v>607</v>
      </c>
      <c r="BA201" s="258" t="s">
        <v>638</v>
      </c>
      <c r="BB201" s="259" t="s">
        <v>896</v>
      </c>
      <c r="BC201" s="259" t="s">
        <v>899</v>
      </c>
      <c r="BD201" s="259" t="s">
        <v>626</v>
      </c>
      <c r="BE201" s="261">
        <f t="shared" si="76"/>
        <v>203</v>
      </c>
      <c r="BF201" s="233"/>
      <c r="BG201" s="233"/>
      <c r="BH201" s="233"/>
      <c r="BI201" s="233"/>
      <c r="BJ201" s="233"/>
      <c r="BK201" s="233"/>
      <c r="BL201" s="233"/>
      <c r="BM201" s="233"/>
      <c r="BN201" s="233"/>
      <c r="BO201" s="233"/>
      <c r="BP201" s="233"/>
      <c r="BQ201" s="233"/>
      <c r="BR201" s="233"/>
      <c r="BS201" s="233"/>
      <c r="BT201" s="233"/>
      <c r="BU201" s="233"/>
      <c r="BV201" s="233"/>
      <c r="BW201" s="233"/>
      <c r="BX201" s="233"/>
      <c r="BY201" s="233"/>
      <c r="BZ201" s="233"/>
      <c r="CA201" s="233"/>
      <c r="CB201" s="233"/>
      <c r="CC201" s="233"/>
      <c r="CD201" s="233"/>
      <c r="CE201" s="233"/>
      <c r="CF201" s="233"/>
      <c r="CG201" s="233"/>
      <c r="CH201" s="233"/>
      <c r="CI201" s="233"/>
      <c r="CJ201" s="233"/>
      <c r="CK201" s="233"/>
      <c r="CL201" s="233"/>
      <c r="CM201" s="233"/>
      <c r="CN201" s="233"/>
      <c r="CO201" s="233"/>
      <c r="CP201" s="233"/>
      <c r="CQ201" s="233"/>
      <c r="CR201" s="233"/>
      <c r="CS201" s="233"/>
      <c r="CT201" s="233"/>
      <c r="CU201" s="233"/>
      <c r="CV201" s="233"/>
      <c r="CW201" s="233"/>
      <c r="CX201" s="233"/>
      <c r="CY201" s="233"/>
      <c r="CZ201" s="233"/>
      <c r="DA201" s="233"/>
      <c r="DB201" s="233"/>
      <c r="DC201" s="233"/>
      <c r="DD201" s="233"/>
      <c r="DE201" s="233"/>
      <c r="DF201" s="233"/>
      <c r="DG201" s="233"/>
      <c r="DH201" s="233"/>
      <c r="DI201" s="233"/>
      <c r="DJ201" s="233"/>
      <c r="DK201" s="233"/>
    </row>
    <row r="202" spans="1:115" hidden="1">
      <c r="A202" s="1529"/>
      <c r="B202" s="429"/>
      <c r="C202" s="418"/>
      <c r="D202" s="430"/>
      <c r="E202" s="431"/>
      <c r="F202" s="431"/>
      <c r="G202" s="431"/>
      <c r="H202" s="431"/>
      <c r="I202" s="431"/>
      <c r="J202" s="431"/>
      <c r="K202" s="431"/>
      <c r="L202" s="432"/>
      <c r="M202" s="354"/>
      <c r="N202" s="385"/>
      <c r="O202" s="385"/>
      <c r="P202" s="385"/>
      <c r="Q202" s="385"/>
      <c r="R202" s="385"/>
      <c r="S202" s="385"/>
      <c r="T202" s="385"/>
      <c r="U202" s="385"/>
      <c r="V202" s="385"/>
      <c r="W202" s="385"/>
      <c r="X202" s="385"/>
      <c r="Y202" s="385"/>
      <c r="Z202" s="385"/>
      <c r="AA202" s="385"/>
      <c r="AB202" s="385"/>
      <c r="AC202" s="385"/>
      <c r="AD202" s="385"/>
      <c r="AE202" s="385"/>
      <c r="AF202" s="385"/>
      <c r="AG202" s="385"/>
      <c r="AH202" s="385"/>
      <c r="AI202" s="385"/>
      <c r="AJ202" s="385"/>
      <c r="AK202" s="385"/>
      <c r="AL202" s="385"/>
      <c r="AM202" s="385"/>
      <c r="AN202" s="385"/>
      <c r="AO202" s="385"/>
      <c r="AP202" s="386"/>
      <c r="AQ202" s="233"/>
      <c r="AR202" s="233"/>
      <c r="AS202" s="233"/>
      <c r="AT202" s="254" t="s">
        <v>377</v>
      </c>
      <c r="AU202" s="233"/>
      <c r="AV202" s="233"/>
      <c r="AW202" s="274"/>
      <c r="AX202" s="274"/>
      <c r="AY202" s="256" t="s">
        <v>750</v>
      </c>
      <c r="AZ202" s="257" t="s">
        <v>609</v>
      </c>
      <c r="BA202" s="258" t="s">
        <v>642</v>
      </c>
      <c r="BB202" s="259" t="s">
        <v>899</v>
      </c>
      <c r="BC202" s="259" t="s">
        <v>901</v>
      </c>
      <c r="BD202" s="259" t="s">
        <v>627</v>
      </c>
      <c r="BE202" s="261">
        <f t="shared" si="76"/>
        <v>204</v>
      </c>
      <c r="BF202" s="233"/>
      <c r="BG202" s="233"/>
      <c r="BH202" s="233"/>
      <c r="BI202" s="233"/>
      <c r="BJ202" s="233"/>
      <c r="BK202" s="233"/>
      <c r="BL202" s="233"/>
      <c r="BM202" s="233"/>
      <c r="BN202" s="233"/>
      <c r="BO202" s="233"/>
      <c r="BP202" s="233"/>
      <c r="BQ202" s="233"/>
      <c r="BR202" s="233"/>
      <c r="BS202" s="233"/>
      <c r="BT202" s="233"/>
      <c r="BU202" s="233"/>
      <c r="BV202" s="233"/>
      <c r="BW202" s="233"/>
      <c r="BX202" s="233"/>
      <c r="BY202" s="233"/>
      <c r="BZ202" s="233"/>
      <c r="CA202" s="233"/>
      <c r="CB202" s="233"/>
      <c r="CC202" s="233"/>
      <c r="CD202" s="233"/>
      <c r="CE202" s="233"/>
      <c r="CF202" s="233"/>
      <c r="CG202" s="233"/>
      <c r="CH202" s="233"/>
      <c r="CI202" s="233"/>
      <c r="CJ202" s="233"/>
      <c r="CK202" s="233"/>
      <c r="CL202" s="233"/>
      <c r="CM202" s="233"/>
      <c r="CN202" s="233"/>
      <c r="CO202" s="233"/>
      <c r="CP202" s="233"/>
      <c r="CQ202" s="233"/>
      <c r="CR202" s="233"/>
      <c r="CS202" s="233"/>
      <c r="CT202" s="233"/>
      <c r="CU202" s="233"/>
      <c r="CV202" s="233"/>
      <c r="CW202" s="233"/>
      <c r="CX202" s="233"/>
      <c r="CY202" s="233"/>
      <c r="CZ202" s="233"/>
      <c r="DA202" s="233"/>
      <c r="DB202" s="233"/>
      <c r="DC202" s="233"/>
      <c r="DD202" s="233"/>
      <c r="DE202" s="233"/>
      <c r="DF202" s="233"/>
      <c r="DG202" s="233"/>
      <c r="DH202" s="233"/>
      <c r="DI202" s="233"/>
      <c r="DJ202" s="233"/>
      <c r="DK202" s="233"/>
    </row>
    <row r="203" spans="1:115" ht="15" hidden="1" customHeight="1">
      <c r="A203" s="1529"/>
      <c r="B203" s="417"/>
      <c r="C203" s="418"/>
      <c r="D203" s="433"/>
      <c r="E203" s="431"/>
      <c r="F203" s="431"/>
      <c r="G203" s="431"/>
      <c r="H203" s="431"/>
      <c r="I203" s="431"/>
      <c r="J203" s="431"/>
      <c r="K203" s="431"/>
      <c r="L203" s="432"/>
      <c r="M203" s="354"/>
      <c r="N203" s="385" t="s">
        <v>1547</v>
      </c>
      <c r="O203" s="385"/>
      <c r="P203" s="385"/>
      <c r="Q203" s="385"/>
      <c r="R203" s="385"/>
      <c r="S203" s="385"/>
      <c r="T203" s="385"/>
      <c r="U203" s="385"/>
      <c r="V203" s="385"/>
      <c r="W203" s="385"/>
      <c r="X203" s="385"/>
      <c r="Y203" s="385"/>
      <c r="Z203" s="385"/>
      <c r="AA203" s="385"/>
      <c r="AB203" s="385"/>
      <c r="AC203" s="385"/>
      <c r="AD203" s="385"/>
      <c r="AE203" s="385"/>
      <c r="AF203" s="385"/>
      <c r="AG203" s="385"/>
      <c r="AH203" s="385"/>
      <c r="AI203" s="385"/>
      <c r="AJ203" s="385"/>
      <c r="AK203" s="385"/>
      <c r="AL203" s="385"/>
      <c r="AM203" s="385"/>
      <c r="AN203" s="385"/>
      <c r="AO203" s="385"/>
      <c r="AP203" s="386"/>
      <c r="AQ203" s="233"/>
      <c r="AR203" s="233"/>
      <c r="AS203" s="233"/>
      <c r="AT203" s="254" t="s">
        <v>379</v>
      </c>
      <c r="AU203" s="233"/>
      <c r="AV203" s="233"/>
      <c r="AW203" s="274"/>
      <c r="AX203" s="274"/>
      <c r="AY203" s="256" t="s">
        <v>751</v>
      </c>
      <c r="AZ203" s="257" t="s">
        <v>611</v>
      </c>
      <c r="BA203" s="258" t="s">
        <v>644</v>
      </c>
      <c r="BB203" s="259" t="s">
        <v>901</v>
      </c>
      <c r="BC203" s="259" t="s">
        <v>906</v>
      </c>
      <c r="BD203" s="259" t="s">
        <v>235</v>
      </c>
      <c r="BE203" s="261">
        <f t="shared" si="76"/>
        <v>205</v>
      </c>
      <c r="BF203" s="233"/>
      <c r="BG203" s="233"/>
      <c r="BH203" s="233"/>
      <c r="BI203" s="233"/>
      <c r="BJ203" s="233"/>
      <c r="BK203" s="233"/>
      <c r="BL203" s="233"/>
      <c r="BM203" s="233"/>
      <c r="BN203" s="233"/>
      <c r="BO203" s="233"/>
      <c r="BP203" s="233"/>
      <c r="BQ203" s="233"/>
      <c r="BR203" s="233"/>
      <c r="BS203" s="233"/>
      <c r="BT203" s="233"/>
      <c r="BU203" s="233"/>
      <c r="BV203" s="233"/>
      <c r="BW203" s="233"/>
      <c r="BX203" s="233"/>
      <c r="BY203" s="233"/>
      <c r="BZ203" s="233"/>
      <c r="CA203" s="233"/>
      <c r="CB203" s="233"/>
      <c r="CC203" s="233"/>
      <c r="CD203" s="233"/>
      <c r="CE203" s="233"/>
      <c r="CF203" s="233"/>
      <c r="CG203" s="233"/>
      <c r="CH203" s="233"/>
      <c r="CI203" s="233"/>
      <c r="CJ203" s="233"/>
      <c r="CK203" s="233"/>
      <c r="CL203" s="233"/>
      <c r="CM203" s="233"/>
      <c r="CN203" s="233"/>
      <c r="CO203" s="233"/>
      <c r="CP203" s="233"/>
      <c r="CQ203" s="233"/>
      <c r="CR203" s="233"/>
      <c r="CS203" s="233"/>
      <c r="CT203" s="233"/>
      <c r="CU203" s="233"/>
      <c r="CV203" s="233"/>
      <c r="CW203" s="233"/>
      <c r="CX203" s="233"/>
      <c r="CY203" s="233"/>
      <c r="CZ203" s="233"/>
      <c r="DA203" s="233"/>
      <c r="DB203" s="233"/>
      <c r="DC203" s="233"/>
      <c r="DD203" s="233"/>
      <c r="DE203" s="233"/>
      <c r="DF203" s="233"/>
      <c r="DG203" s="233"/>
      <c r="DH203" s="233"/>
      <c r="DI203" s="233"/>
      <c r="DJ203" s="233"/>
      <c r="DK203" s="233"/>
    </row>
    <row r="204" spans="1:115" hidden="1">
      <c r="A204" s="1529"/>
      <c r="B204" s="417"/>
      <c r="C204" s="418"/>
      <c r="D204" s="433"/>
      <c r="E204" s="431"/>
      <c r="F204" s="431"/>
      <c r="G204" s="431"/>
      <c r="H204" s="431"/>
      <c r="I204" s="431"/>
      <c r="J204" s="431"/>
      <c r="K204" s="431"/>
      <c r="L204" s="432"/>
      <c r="M204" s="354"/>
      <c r="N204" s="385"/>
      <c r="O204" s="385"/>
      <c r="P204" s="385"/>
      <c r="Q204" s="385"/>
      <c r="R204" s="385"/>
      <c r="S204" s="385"/>
      <c r="T204" s="385"/>
      <c r="U204" s="385"/>
      <c r="V204" s="385"/>
      <c r="W204" s="385"/>
      <c r="X204" s="385"/>
      <c r="Y204" s="385"/>
      <c r="Z204" s="385"/>
      <c r="AA204" s="385"/>
      <c r="AB204" s="385"/>
      <c r="AC204" s="385"/>
      <c r="AD204" s="385"/>
      <c r="AE204" s="385"/>
      <c r="AF204" s="385"/>
      <c r="AG204" s="385"/>
      <c r="AH204" s="385"/>
      <c r="AI204" s="385"/>
      <c r="AJ204" s="385"/>
      <c r="AK204" s="385"/>
      <c r="AL204" s="385"/>
      <c r="AM204" s="385"/>
      <c r="AN204" s="385"/>
      <c r="AO204" s="385"/>
      <c r="AP204" s="386"/>
      <c r="AQ204" s="233"/>
      <c r="AR204" s="233"/>
      <c r="AS204" s="233"/>
      <c r="AT204" s="254" t="s">
        <v>381</v>
      </c>
      <c r="AU204" s="233"/>
      <c r="AV204" s="233"/>
      <c r="AW204" s="274"/>
      <c r="AX204" s="274"/>
      <c r="AY204" s="256" t="s">
        <v>752</v>
      </c>
      <c r="AZ204" s="257" t="s">
        <v>612</v>
      </c>
      <c r="BA204" s="258" t="s">
        <v>245</v>
      </c>
      <c r="BB204" s="259" t="s">
        <v>906</v>
      </c>
      <c r="BC204" s="259" t="s">
        <v>911</v>
      </c>
      <c r="BD204" s="259" t="s">
        <v>632</v>
      </c>
      <c r="BE204" s="261">
        <f t="shared" si="76"/>
        <v>206</v>
      </c>
      <c r="BF204" s="233"/>
      <c r="BG204" s="233"/>
      <c r="BH204" s="233"/>
      <c r="BI204" s="233"/>
      <c r="BJ204" s="233"/>
      <c r="BK204" s="233"/>
      <c r="BL204" s="233"/>
      <c r="BM204" s="233"/>
      <c r="BN204" s="233"/>
      <c r="BO204" s="233"/>
      <c r="BP204" s="233"/>
      <c r="BQ204" s="233"/>
      <c r="BR204" s="233"/>
      <c r="BS204" s="233"/>
      <c r="BT204" s="233"/>
      <c r="BU204" s="233"/>
      <c r="BV204" s="233"/>
      <c r="BW204" s="233"/>
      <c r="BX204" s="233"/>
      <c r="BY204" s="233"/>
      <c r="BZ204" s="233"/>
      <c r="CA204" s="233"/>
      <c r="CB204" s="233"/>
      <c r="CC204" s="233"/>
      <c r="CD204" s="233"/>
      <c r="CE204" s="233"/>
      <c r="CF204" s="233"/>
      <c r="CG204" s="233"/>
      <c r="CH204" s="233"/>
      <c r="CI204" s="233"/>
      <c r="CJ204" s="233"/>
      <c r="CK204" s="233"/>
      <c r="CL204" s="233"/>
      <c r="CM204" s="233"/>
      <c r="CN204" s="233"/>
      <c r="CO204" s="233"/>
      <c r="CP204" s="233"/>
      <c r="CQ204" s="233"/>
      <c r="CR204" s="233"/>
      <c r="CS204" s="233"/>
      <c r="CT204" s="233"/>
      <c r="CU204" s="233"/>
      <c r="CV204" s="233"/>
      <c r="CW204" s="233"/>
      <c r="CX204" s="233"/>
      <c r="CY204" s="233"/>
      <c r="CZ204" s="233"/>
      <c r="DA204" s="233"/>
      <c r="DB204" s="233"/>
      <c r="DC204" s="233"/>
      <c r="DD204" s="233"/>
      <c r="DE204" s="233"/>
      <c r="DF204" s="233"/>
      <c r="DG204" s="233"/>
      <c r="DH204" s="233"/>
      <c r="DI204" s="233"/>
      <c r="DJ204" s="233"/>
      <c r="DK204" s="233"/>
    </row>
    <row r="205" spans="1:115" hidden="1">
      <c r="A205" s="1529"/>
      <c r="B205" s="417"/>
      <c r="C205" s="418"/>
      <c r="D205" s="433"/>
      <c r="E205" s="431"/>
      <c r="F205" s="431"/>
      <c r="G205" s="431"/>
      <c r="H205" s="431"/>
      <c r="I205" s="431"/>
      <c r="J205" s="431"/>
      <c r="K205" s="431"/>
      <c r="L205" s="432"/>
      <c r="M205" s="354"/>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6"/>
      <c r="AQ205" s="233"/>
      <c r="AR205" s="233"/>
      <c r="AS205" s="233"/>
      <c r="AT205" s="254" t="s">
        <v>383</v>
      </c>
      <c r="AU205" s="233"/>
      <c r="AV205" s="233"/>
      <c r="AW205" s="274"/>
      <c r="AX205" s="274"/>
      <c r="AY205" s="256" t="s">
        <v>759</v>
      </c>
      <c r="AZ205" s="257" t="s">
        <v>614</v>
      </c>
      <c r="BA205" s="258" t="s">
        <v>647</v>
      </c>
      <c r="BB205" s="259" t="s">
        <v>911</v>
      </c>
      <c r="BC205" s="259" t="s">
        <v>912</v>
      </c>
      <c r="BD205" s="259" t="s">
        <v>633</v>
      </c>
      <c r="BE205" s="261">
        <f t="shared" si="76"/>
        <v>207</v>
      </c>
      <c r="BF205" s="233"/>
      <c r="BG205" s="233"/>
      <c r="BH205" s="233"/>
      <c r="BI205" s="233"/>
      <c r="BJ205" s="233"/>
      <c r="BK205" s="233"/>
      <c r="BL205" s="233"/>
      <c r="BM205" s="233"/>
      <c r="BN205" s="233"/>
      <c r="BO205" s="233"/>
      <c r="BP205" s="233"/>
      <c r="BQ205" s="233"/>
      <c r="BR205" s="233"/>
      <c r="BS205" s="233"/>
      <c r="BT205" s="233"/>
      <c r="BU205" s="233"/>
      <c r="BV205" s="233"/>
      <c r="BW205" s="233"/>
      <c r="BX205" s="233"/>
      <c r="BY205" s="233"/>
      <c r="BZ205" s="233"/>
      <c r="CA205" s="233"/>
      <c r="CB205" s="233"/>
      <c r="CC205" s="233"/>
      <c r="CD205" s="233"/>
      <c r="CE205" s="233"/>
      <c r="CF205" s="233"/>
      <c r="CG205" s="233"/>
      <c r="CH205" s="233"/>
      <c r="CI205" s="233"/>
      <c r="CJ205" s="233"/>
      <c r="CK205" s="233"/>
      <c r="CL205" s="233"/>
      <c r="CM205" s="233"/>
      <c r="CN205" s="233"/>
      <c r="CO205" s="233"/>
      <c r="CP205" s="233"/>
      <c r="CQ205" s="233"/>
      <c r="CR205" s="233"/>
      <c r="CS205" s="233"/>
      <c r="CT205" s="233"/>
      <c r="CU205" s="233"/>
      <c r="CV205" s="233"/>
      <c r="CW205" s="233"/>
      <c r="CX205" s="233"/>
      <c r="CY205" s="233"/>
      <c r="CZ205" s="233"/>
      <c r="DA205" s="233"/>
      <c r="DB205" s="233"/>
      <c r="DC205" s="233"/>
      <c r="DD205" s="233"/>
      <c r="DE205" s="233"/>
      <c r="DF205" s="233"/>
      <c r="DG205" s="233"/>
      <c r="DH205" s="233"/>
      <c r="DI205" s="233"/>
      <c r="DJ205" s="233"/>
      <c r="DK205" s="233"/>
    </row>
    <row r="206" spans="1:115" hidden="1">
      <c r="A206" s="1529"/>
      <c r="B206" s="417"/>
      <c r="C206" s="418"/>
      <c r="D206" s="433"/>
      <c r="E206" s="431"/>
      <c r="F206" s="431"/>
      <c r="G206" s="431"/>
      <c r="H206" s="431"/>
      <c r="I206" s="431"/>
      <c r="J206" s="431"/>
      <c r="K206" s="431"/>
      <c r="L206" s="432"/>
      <c r="M206" s="354"/>
      <c r="N206" s="385"/>
      <c r="O206" s="385"/>
      <c r="P206" s="385"/>
      <c r="Q206" s="385"/>
      <c r="R206" s="385"/>
      <c r="S206" s="385"/>
      <c r="T206" s="385"/>
      <c r="U206" s="385"/>
      <c r="V206" s="385"/>
      <c r="W206" s="385"/>
      <c r="X206" s="385"/>
      <c r="Y206" s="385"/>
      <c r="Z206" s="385"/>
      <c r="AA206" s="385"/>
      <c r="AB206" s="385"/>
      <c r="AC206" s="385"/>
      <c r="AD206" s="385"/>
      <c r="AE206" s="385"/>
      <c r="AF206" s="385"/>
      <c r="AG206" s="385"/>
      <c r="AH206" s="385"/>
      <c r="AI206" s="385"/>
      <c r="AJ206" s="385"/>
      <c r="AK206" s="385"/>
      <c r="AL206" s="385"/>
      <c r="AM206" s="385"/>
      <c r="AN206" s="385"/>
      <c r="AO206" s="385"/>
      <c r="AP206" s="386"/>
      <c r="AQ206" s="233"/>
      <c r="AR206" s="233"/>
      <c r="AS206" s="233"/>
      <c r="AT206" s="254" t="s">
        <v>385</v>
      </c>
      <c r="AU206" s="233"/>
      <c r="AV206" s="233"/>
      <c r="AW206" s="274"/>
      <c r="AX206" s="274"/>
      <c r="AY206" s="256" t="s">
        <v>306</v>
      </c>
      <c r="AZ206" s="257" t="s">
        <v>618</v>
      </c>
      <c r="BA206" s="258" t="s">
        <v>648</v>
      </c>
      <c r="BB206" s="259" t="s">
        <v>912</v>
      </c>
      <c r="BC206" s="259" t="s">
        <v>913</v>
      </c>
      <c r="BD206" s="259" t="s">
        <v>634</v>
      </c>
      <c r="BE206" s="261">
        <f t="shared" si="76"/>
        <v>208</v>
      </c>
      <c r="BF206" s="233"/>
      <c r="BG206" s="233"/>
      <c r="BH206" s="233"/>
      <c r="BI206" s="233"/>
      <c r="BJ206" s="233"/>
      <c r="BK206" s="233"/>
      <c r="BL206" s="233"/>
      <c r="BM206" s="233"/>
      <c r="BN206" s="233"/>
      <c r="BO206" s="233"/>
      <c r="BP206" s="233"/>
      <c r="BQ206" s="233"/>
      <c r="BR206" s="233"/>
      <c r="BS206" s="233"/>
      <c r="BT206" s="233"/>
      <c r="BU206" s="233"/>
      <c r="BV206" s="233"/>
      <c r="BW206" s="233"/>
      <c r="BX206" s="233"/>
      <c r="BY206" s="233"/>
      <c r="BZ206" s="233"/>
      <c r="CA206" s="233"/>
      <c r="CB206" s="233"/>
      <c r="CC206" s="233"/>
      <c r="CD206" s="233"/>
      <c r="CE206" s="233"/>
      <c r="CF206" s="233"/>
      <c r="CG206" s="233"/>
      <c r="CH206" s="233"/>
      <c r="CI206" s="233"/>
      <c r="CJ206" s="233"/>
      <c r="CK206" s="233"/>
      <c r="CL206" s="233"/>
      <c r="CM206" s="233"/>
      <c r="CN206" s="233"/>
      <c r="CO206" s="233"/>
      <c r="CP206" s="233"/>
      <c r="CQ206" s="233"/>
      <c r="CR206" s="233"/>
      <c r="CS206" s="233"/>
      <c r="CT206" s="233"/>
      <c r="CU206" s="233"/>
      <c r="CV206" s="233"/>
      <c r="CW206" s="233"/>
      <c r="CX206" s="233"/>
      <c r="CY206" s="233"/>
      <c r="CZ206" s="233"/>
      <c r="DA206" s="233"/>
      <c r="DB206" s="233"/>
      <c r="DC206" s="233"/>
      <c r="DD206" s="233"/>
      <c r="DE206" s="233"/>
      <c r="DF206" s="233"/>
      <c r="DG206" s="233"/>
      <c r="DH206" s="233"/>
      <c r="DI206" s="233"/>
      <c r="DJ206" s="233"/>
      <c r="DK206" s="233"/>
    </row>
    <row r="207" spans="1:115" hidden="1">
      <c r="A207" s="1530"/>
      <c r="B207" s="434"/>
      <c r="C207" s="435"/>
      <c r="D207" s="436"/>
      <c r="E207" s="437"/>
      <c r="F207" s="437"/>
      <c r="G207" s="437"/>
      <c r="H207" s="437"/>
      <c r="I207" s="437"/>
      <c r="J207" s="437"/>
      <c r="K207" s="437"/>
      <c r="L207" s="438"/>
      <c r="M207" s="367"/>
      <c r="N207" s="394"/>
      <c r="O207" s="394"/>
      <c r="P207" s="394"/>
      <c r="Q207" s="394"/>
      <c r="R207" s="394"/>
      <c r="S207" s="394"/>
      <c r="T207" s="394"/>
      <c r="U207" s="394"/>
      <c r="V207" s="394"/>
      <c r="W207" s="394"/>
      <c r="X207" s="394"/>
      <c r="Y207" s="394"/>
      <c r="Z207" s="394"/>
      <c r="AA207" s="394"/>
      <c r="AB207" s="394"/>
      <c r="AC207" s="394"/>
      <c r="AD207" s="394"/>
      <c r="AE207" s="394"/>
      <c r="AF207" s="394"/>
      <c r="AG207" s="394"/>
      <c r="AH207" s="394"/>
      <c r="AI207" s="394"/>
      <c r="AJ207" s="394"/>
      <c r="AK207" s="394"/>
      <c r="AL207" s="394"/>
      <c r="AM207" s="394"/>
      <c r="AN207" s="394"/>
      <c r="AO207" s="394"/>
      <c r="AP207" s="395"/>
      <c r="AQ207" s="233"/>
      <c r="AR207" s="233"/>
      <c r="AS207" s="233"/>
      <c r="AT207" s="254" t="s">
        <v>387</v>
      </c>
      <c r="AU207" s="233"/>
      <c r="AV207" s="233"/>
      <c r="AW207" s="274"/>
      <c r="AX207" s="274"/>
      <c r="AY207" s="256" t="s">
        <v>762</v>
      </c>
      <c r="AZ207" s="257" t="s">
        <v>619</v>
      </c>
      <c r="BA207" s="258" t="s">
        <v>651</v>
      </c>
      <c r="BB207" s="259" t="s">
        <v>913</v>
      </c>
      <c r="BC207" s="259" t="s">
        <v>919</v>
      </c>
      <c r="BD207" s="259" t="s">
        <v>635</v>
      </c>
      <c r="BE207" s="261">
        <f t="shared" si="76"/>
        <v>209</v>
      </c>
      <c r="BF207" s="233"/>
      <c r="BG207" s="233"/>
      <c r="BH207" s="233"/>
      <c r="BI207" s="233"/>
      <c r="BJ207" s="233"/>
      <c r="BK207" s="233"/>
      <c r="BL207" s="233"/>
      <c r="BM207" s="233"/>
      <c r="BN207" s="233"/>
      <c r="BO207" s="233"/>
      <c r="BP207" s="233"/>
      <c r="BQ207" s="233"/>
      <c r="BR207" s="233"/>
      <c r="BS207" s="233"/>
      <c r="BT207" s="233"/>
      <c r="BU207" s="233"/>
      <c r="BV207" s="233"/>
      <c r="BW207" s="233"/>
      <c r="BX207" s="233"/>
      <c r="BY207" s="233"/>
      <c r="BZ207" s="233"/>
      <c r="CA207" s="233"/>
      <c r="CB207" s="233"/>
      <c r="CC207" s="233"/>
      <c r="CD207" s="233"/>
      <c r="CE207" s="233"/>
      <c r="CF207" s="233"/>
      <c r="CG207" s="233"/>
      <c r="CH207" s="233"/>
      <c r="CI207" s="233"/>
      <c r="CJ207" s="233"/>
      <c r="CK207" s="233"/>
      <c r="CL207" s="233"/>
      <c r="CM207" s="233"/>
      <c r="CN207" s="233"/>
      <c r="CO207" s="233"/>
      <c r="CP207" s="233"/>
      <c r="CQ207" s="233"/>
      <c r="CR207" s="233"/>
      <c r="CS207" s="233"/>
      <c r="CT207" s="233"/>
      <c r="CU207" s="233"/>
      <c r="CV207" s="233"/>
      <c r="CW207" s="233"/>
      <c r="CX207" s="233"/>
      <c r="CY207" s="233"/>
      <c r="CZ207" s="233"/>
      <c r="DA207" s="233"/>
      <c r="DB207" s="233"/>
      <c r="DC207" s="233"/>
      <c r="DD207" s="233"/>
      <c r="DE207" s="233"/>
      <c r="DF207" s="233"/>
      <c r="DG207" s="233"/>
      <c r="DH207" s="233"/>
      <c r="DI207" s="233"/>
      <c r="DJ207" s="233"/>
      <c r="DK207" s="233"/>
    </row>
    <row r="208" spans="1:115" hidden="1">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54" t="s">
        <v>388</v>
      </c>
      <c r="AU208" s="233"/>
      <c r="AV208" s="233"/>
      <c r="AW208" s="274"/>
      <c r="AX208" s="274"/>
      <c r="AY208" s="256" t="s">
        <v>768</v>
      </c>
      <c r="AZ208" s="257" t="s">
        <v>620</v>
      </c>
      <c r="BA208" s="258" t="s">
        <v>652</v>
      </c>
      <c r="BB208" s="259" t="s">
        <v>919</v>
      </c>
      <c r="BC208" s="259" t="s">
        <v>922</v>
      </c>
      <c r="BD208" s="259" t="s">
        <v>1451</v>
      </c>
      <c r="BE208" s="261">
        <f t="shared" si="76"/>
        <v>210</v>
      </c>
      <c r="BF208" s="233"/>
      <c r="BG208" s="233"/>
      <c r="BH208" s="233"/>
      <c r="BI208" s="233"/>
      <c r="BJ208" s="233"/>
      <c r="BK208" s="233"/>
      <c r="BL208" s="233"/>
      <c r="BM208" s="233"/>
      <c r="BN208" s="233"/>
      <c r="BO208" s="233"/>
      <c r="BP208" s="233"/>
      <c r="BQ208" s="233"/>
      <c r="BR208" s="233"/>
      <c r="BS208" s="233"/>
      <c r="BT208" s="233"/>
      <c r="BU208" s="233"/>
      <c r="BV208" s="233"/>
      <c r="BW208" s="233"/>
      <c r="BX208" s="233"/>
      <c r="BY208" s="233"/>
      <c r="BZ208" s="233"/>
      <c r="CA208" s="233"/>
      <c r="CB208" s="233"/>
      <c r="CC208" s="233"/>
      <c r="CD208" s="233"/>
      <c r="CE208" s="233"/>
      <c r="CF208" s="233"/>
      <c r="CG208" s="233"/>
      <c r="CH208" s="233"/>
      <c r="CI208" s="233"/>
      <c r="CJ208" s="233"/>
      <c r="CK208" s="233"/>
      <c r="CL208" s="233"/>
      <c r="CM208" s="233"/>
      <c r="CN208" s="233"/>
      <c r="CO208" s="233"/>
      <c r="CP208" s="233"/>
      <c r="CQ208" s="233"/>
      <c r="CR208" s="233"/>
      <c r="CS208" s="233"/>
      <c r="CT208" s="233"/>
      <c r="CU208" s="233"/>
      <c r="CV208" s="233"/>
      <c r="CW208" s="233"/>
      <c r="CX208" s="233"/>
      <c r="CY208" s="233"/>
      <c r="CZ208" s="233"/>
      <c r="DA208" s="233"/>
      <c r="DB208" s="233"/>
      <c r="DC208" s="233"/>
      <c r="DD208" s="233"/>
      <c r="DE208" s="233"/>
      <c r="DF208" s="233"/>
      <c r="DG208" s="233"/>
      <c r="DH208" s="233"/>
      <c r="DI208" s="233"/>
      <c r="DJ208" s="233"/>
      <c r="DK208" s="233"/>
    </row>
    <row r="209" spans="3:115" hidden="1">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54" t="s">
        <v>389</v>
      </c>
      <c r="AU209" s="233"/>
      <c r="AV209" s="233"/>
      <c r="AW209" s="274"/>
      <c r="AX209" s="274"/>
      <c r="AY209" s="256" t="s">
        <v>770</v>
      </c>
      <c r="AZ209" s="257" t="s">
        <v>621</v>
      </c>
      <c r="BA209" s="258" t="s">
        <v>653</v>
      </c>
      <c r="BB209" s="259" t="s">
        <v>922</v>
      </c>
      <c r="BC209" s="259" t="s">
        <v>923</v>
      </c>
      <c r="BD209" s="259" t="s">
        <v>637</v>
      </c>
      <c r="BE209" s="261">
        <f t="shared" si="76"/>
        <v>211</v>
      </c>
      <c r="BF209" s="233"/>
      <c r="BG209" s="233"/>
      <c r="BH209" s="233"/>
      <c r="BI209" s="233"/>
      <c r="BJ209" s="233"/>
      <c r="BK209" s="233"/>
      <c r="BL209" s="233"/>
      <c r="BM209" s="233"/>
      <c r="BN209" s="233"/>
      <c r="BO209" s="233"/>
      <c r="BP209" s="233"/>
      <c r="BQ209" s="233"/>
      <c r="BR209" s="233"/>
      <c r="BS209" s="233"/>
      <c r="BT209" s="233"/>
      <c r="BU209" s="233"/>
      <c r="BV209" s="233"/>
      <c r="BW209" s="233"/>
      <c r="BX209" s="233"/>
      <c r="BY209" s="233"/>
      <c r="BZ209" s="233"/>
      <c r="CA209" s="233"/>
      <c r="CB209" s="233"/>
      <c r="CC209" s="233"/>
      <c r="CD209" s="233"/>
      <c r="CE209" s="233"/>
      <c r="CF209" s="233"/>
      <c r="CG209" s="233"/>
      <c r="CH209" s="233"/>
      <c r="CI209" s="233"/>
      <c r="CJ209" s="233"/>
      <c r="CK209" s="233"/>
      <c r="CL209" s="233"/>
      <c r="CM209" s="233"/>
      <c r="CN209" s="233"/>
      <c r="CO209" s="233"/>
      <c r="CP209" s="233"/>
      <c r="CQ209" s="233"/>
      <c r="CR209" s="233"/>
      <c r="CS209" s="233"/>
      <c r="CT209" s="233"/>
      <c r="CU209" s="233"/>
      <c r="CV209" s="233"/>
      <c r="CW209" s="233"/>
      <c r="CX209" s="233"/>
      <c r="CY209" s="233"/>
      <c r="CZ209" s="233"/>
      <c r="DA209" s="233"/>
      <c r="DB209" s="233"/>
      <c r="DC209" s="233"/>
      <c r="DD209" s="233"/>
      <c r="DE209" s="233"/>
      <c r="DF209" s="233"/>
      <c r="DG209" s="233"/>
      <c r="DH209" s="233"/>
      <c r="DI209" s="233"/>
      <c r="DJ209" s="233"/>
      <c r="DK209" s="233"/>
    </row>
    <row r="210" spans="3:115" ht="15" hidden="1" customHeight="1">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54" t="s">
        <v>391</v>
      </c>
      <c r="AU210" s="233"/>
      <c r="AV210" s="233"/>
      <c r="AW210" s="274"/>
      <c r="AX210" s="274"/>
      <c r="AY210" s="256" t="s">
        <v>776</v>
      </c>
      <c r="AZ210" s="257" t="s">
        <v>622</v>
      </c>
      <c r="BA210" s="258" t="s">
        <v>654</v>
      </c>
      <c r="BB210" s="259" t="s">
        <v>923</v>
      </c>
      <c r="BC210" s="259" t="s">
        <v>932</v>
      </c>
      <c r="BD210" s="259" t="s">
        <v>638</v>
      </c>
      <c r="BE210" s="261">
        <f t="shared" si="76"/>
        <v>212</v>
      </c>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33"/>
      <c r="CI210" s="233"/>
      <c r="CJ210" s="233"/>
      <c r="CK210" s="233"/>
      <c r="CL210" s="233"/>
      <c r="CM210" s="233"/>
      <c r="CN210" s="233"/>
      <c r="CO210" s="233"/>
      <c r="CP210" s="233"/>
      <c r="CQ210" s="233"/>
      <c r="CR210" s="233"/>
      <c r="CS210" s="233"/>
      <c r="CT210" s="233"/>
      <c r="CU210" s="233"/>
      <c r="CV210" s="233"/>
      <c r="CW210" s="233"/>
      <c r="CX210" s="233"/>
      <c r="CY210" s="233"/>
      <c r="CZ210" s="233"/>
      <c r="DA210" s="233"/>
      <c r="DB210" s="233"/>
      <c r="DC210" s="233"/>
      <c r="DD210" s="233"/>
      <c r="DE210" s="233"/>
      <c r="DF210" s="233"/>
      <c r="DG210" s="233"/>
      <c r="DH210" s="233"/>
      <c r="DI210" s="233"/>
      <c r="DJ210" s="233"/>
      <c r="DK210" s="233"/>
    </row>
    <row r="211" spans="3:115" hidden="1">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c r="AS211" s="233"/>
      <c r="AT211" s="254" t="s">
        <v>393</v>
      </c>
      <c r="AU211" s="233"/>
      <c r="AV211" s="233"/>
      <c r="AW211" s="274"/>
      <c r="AX211" s="274"/>
      <c r="AY211" s="256" t="s">
        <v>777</v>
      </c>
      <c r="AZ211" s="257" t="s">
        <v>233</v>
      </c>
      <c r="BA211" s="258" t="s">
        <v>655</v>
      </c>
      <c r="BB211" s="259" t="s">
        <v>932</v>
      </c>
      <c r="BC211" s="259" t="s">
        <v>933</v>
      </c>
      <c r="BD211" s="259" t="s">
        <v>642</v>
      </c>
      <c r="BE211" s="261">
        <f t="shared" si="76"/>
        <v>213</v>
      </c>
      <c r="BF211" s="233"/>
      <c r="BG211" s="233"/>
      <c r="BH211" s="233"/>
      <c r="BI211" s="233"/>
      <c r="BJ211" s="233"/>
      <c r="BK211" s="233"/>
      <c r="BL211" s="233"/>
      <c r="BM211" s="233"/>
      <c r="BN211" s="233"/>
      <c r="BO211" s="233"/>
      <c r="BP211" s="233"/>
      <c r="BQ211" s="233"/>
      <c r="BR211" s="233"/>
      <c r="BS211" s="233"/>
      <c r="BT211" s="233"/>
      <c r="BU211" s="233"/>
      <c r="BV211" s="233"/>
      <c r="BW211" s="233"/>
      <c r="BX211" s="233"/>
      <c r="BY211" s="233"/>
      <c r="BZ211" s="233"/>
      <c r="CA211" s="233"/>
      <c r="CB211" s="233"/>
      <c r="CC211" s="233"/>
      <c r="CD211" s="233"/>
      <c r="CE211" s="233"/>
      <c r="CF211" s="233"/>
      <c r="CG211" s="233"/>
      <c r="CH211" s="233"/>
      <c r="CI211" s="233"/>
      <c r="CJ211" s="233"/>
      <c r="CK211" s="233"/>
      <c r="CL211" s="233"/>
      <c r="CM211" s="233"/>
      <c r="CN211" s="233"/>
      <c r="CO211" s="233"/>
      <c r="CP211" s="233"/>
      <c r="CQ211" s="233"/>
      <c r="CR211" s="233"/>
      <c r="CS211" s="233"/>
      <c r="CT211" s="233"/>
      <c r="CU211" s="233"/>
      <c r="CV211" s="233"/>
      <c r="CW211" s="233"/>
      <c r="CX211" s="233"/>
      <c r="CY211" s="233"/>
      <c r="CZ211" s="233"/>
      <c r="DA211" s="233"/>
      <c r="DB211" s="233"/>
      <c r="DC211" s="233"/>
      <c r="DD211" s="233"/>
      <c r="DE211" s="233"/>
      <c r="DF211" s="233"/>
      <c r="DG211" s="233"/>
      <c r="DH211" s="233"/>
      <c r="DI211" s="233"/>
      <c r="DJ211" s="233"/>
      <c r="DK211" s="233"/>
    </row>
    <row r="212" spans="3:115" hidden="1">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54" t="s">
        <v>395</v>
      </c>
      <c r="AU212" s="233"/>
      <c r="AV212" s="233"/>
      <c r="AW212" s="274"/>
      <c r="AX212" s="274"/>
      <c r="AY212" s="256" t="s">
        <v>312</v>
      </c>
      <c r="AZ212" s="257" t="s">
        <v>626</v>
      </c>
      <c r="BA212" s="258" t="s">
        <v>656</v>
      </c>
      <c r="BB212" s="259" t="s">
        <v>933</v>
      </c>
      <c r="BC212" s="259" t="s">
        <v>935</v>
      </c>
      <c r="BD212" s="259" t="s">
        <v>644</v>
      </c>
      <c r="BE212" s="261">
        <f t="shared" si="76"/>
        <v>214</v>
      </c>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c r="BZ212" s="233"/>
      <c r="CA212" s="233"/>
      <c r="CB212" s="233"/>
      <c r="CC212" s="233"/>
      <c r="CD212" s="233"/>
      <c r="CE212" s="233"/>
      <c r="CF212" s="233"/>
      <c r="CG212" s="233"/>
      <c r="CH212" s="233"/>
      <c r="CI212" s="233"/>
      <c r="CJ212" s="233"/>
      <c r="CK212" s="233"/>
      <c r="CL212" s="233"/>
      <c r="CM212" s="233"/>
      <c r="CN212" s="233"/>
      <c r="CO212" s="233"/>
      <c r="CP212" s="233"/>
      <c r="CQ212" s="233"/>
      <c r="CR212" s="233"/>
      <c r="CS212" s="233"/>
      <c r="CT212" s="233"/>
      <c r="CU212" s="233"/>
      <c r="CV212" s="233"/>
      <c r="CW212" s="233"/>
      <c r="CX212" s="233"/>
      <c r="CY212" s="233"/>
      <c r="CZ212" s="233"/>
      <c r="DA212" s="233"/>
      <c r="DB212" s="233"/>
      <c r="DC212" s="233"/>
      <c r="DD212" s="233"/>
      <c r="DE212" s="233"/>
      <c r="DF212" s="233"/>
      <c r="DG212" s="233"/>
      <c r="DH212" s="233"/>
      <c r="DI212" s="233"/>
      <c r="DJ212" s="233"/>
      <c r="DK212" s="233"/>
    </row>
    <row r="213" spans="3:115" hidden="1">
      <c r="C213" s="226"/>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c r="AS213" s="233"/>
      <c r="AT213" s="254" t="s">
        <v>397</v>
      </c>
      <c r="AU213" s="233"/>
      <c r="AV213" s="233"/>
      <c r="AW213" s="274"/>
      <c r="AX213" s="274"/>
      <c r="AY213" s="256" t="s">
        <v>778</v>
      </c>
      <c r="AZ213" s="257" t="s">
        <v>627</v>
      </c>
      <c r="BA213" s="258" t="s">
        <v>658</v>
      </c>
      <c r="BB213" s="259" t="s">
        <v>935</v>
      </c>
      <c r="BC213" s="259" t="s">
        <v>938</v>
      </c>
      <c r="BD213" s="259" t="s">
        <v>245</v>
      </c>
      <c r="BE213" s="261">
        <f t="shared" si="76"/>
        <v>215</v>
      </c>
      <c r="BF213" s="233"/>
      <c r="BG213" s="233"/>
      <c r="BH213" s="233"/>
      <c r="BI213" s="233"/>
      <c r="BJ213" s="233"/>
      <c r="BK213" s="233"/>
      <c r="BL213" s="233"/>
      <c r="BM213" s="233"/>
      <c r="BN213" s="233"/>
      <c r="BO213" s="233"/>
      <c r="BP213" s="233"/>
      <c r="BQ213" s="233"/>
      <c r="BR213" s="233"/>
      <c r="BS213" s="233"/>
      <c r="BT213" s="233"/>
      <c r="BU213" s="233"/>
      <c r="BV213" s="233"/>
      <c r="BW213" s="233"/>
      <c r="BX213" s="233"/>
      <c r="BY213" s="233"/>
      <c r="BZ213" s="233"/>
      <c r="CA213" s="233"/>
      <c r="CB213" s="233"/>
      <c r="CC213" s="233"/>
      <c r="CD213" s="233"/>
      <c r="CE213" s="233"/>
      <c r="CF213" s="233"/>
      <c r="CG213" s="233"/>
      <c r="CH213" s="233"/>
      <c r="CI213" s="233"/>
      <c r="CJ213" s="233"/>
      <c r="CK213" s="233"/>
      <c r="CL213" s="233"/>
      <c r="CM213" s="233"/>
      <c r="CN213" s="233"/>
      <c r="CO213" s="233"/>
      <c r="CP213" s="233"/>
      <c r="CQ213" s="233"/>
      <c r="CR213" s="233"/>
      <c r="CS213" s="233"/>
      <c r="CT213" s="233"/>
      <c r="CU213" s="233"/>
      <c r="CV213" s="233"/>
      <c r="CW213" s="233"/>
      <c r="CX213" s="233"/>
      <c r="CY213" s="233"/>
      <c r="CZ213" s="233"/>
      <c r="DA213" s="233"/>
      <c r="DB213" s="233"/>
      <c r="DC213" s="233"/>
      <c r="DD213" s="233"/>
      <c r="DE213" s="233"/>
      <c r="DF213" s="233"/>
      <c r="DG213" s="233"/>
      <c r="DH213" s="233"/>
      <c r="DI213" s="233"/>
      <c r="DJ213" s="233"/>
      <c r="DK213" s="233"/>
    </row>
    <row r="214" spans="3:115" ht="23.25" hidden="1" customHeight="1">
      <c r="C214" s="226"/>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54" t="s">
        <v>398</v>
      </c>
      <c r="AU214" s="233"/>
      <c r="AV214" s="233"/>
      <c r="AW214" s="274"/>
      <c r="AX214" s="274"/>
      <c r="AY214" s="256" t="s">
        <v>780</v>
      </c>
      <c r="AZ214" s="257" t="s">
        <v>235</v>
      </c>
      <c r="BA214" s="258" t="s">
        <v>659</v>
      </c>
      <c r="BB214" s="259" t="s">
        <v>938</v>
      </c>
      <c r="BC214" s="259" t="s">
        <v>1461</v>
      </c>
      <c r="BD214" s="259" t="s">
        <v>647</v>
      </c>
      <c r="BE214" s="261">
        <f t="shared" si="76"/>
        <v>216</v>
      </c>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row>
    <row r="215" spans="3:115" ht="15" hidden="1" customHeight="1">
      <c r="C215" s="226"/>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54" t="s">
        <v>400</v>
      </c>
      <c r="AU215" s="233"/>
      <c r="AV215" s="233"/>
      <c r="AW215" s="274"/>
      <c r="AX215" s="274"/>
      <c r="AY215" s="256" t="s">
        <v>787</v>
      </c>
      <c r="AZ215" s="257" t="s">
        <v>632</v>
      </c>
      <c r="BA215" s="258" t="s">
        <v>663</v>
      </c>
      <c r="BB215" s="259" t="s">
        <v>1461</v>
      </c>
      <c r="BC215" s="259" t="s">
        <v>963</v>
      </c>
      <c r="BD215" s="259" t="s">
        <v>648</v>
      </c>
      <c r="BE215" s="261">
        <f t="shared" si="76"/>
        <v>217</v>
      </c>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33"/>
      <c r="CN215" s="233"/>
      <c r="CO215" s="233"/>
      <c r="CP215" s="233"/>
      <c r="CQ215" s="233"/>
      <c r="CR215" s="233"/>
      <c r="CS215" s="233"/>
      <c r="CT215" s="233"/>
      <c r="CU215" s="233"/>
      <c r="CV215" s="233"/>
      <c r="CW215" s="233"/>
      <c r="CX215" s="233"/>
      <c r="CY215" s="233"/>
      <c r="CZ215" s="233"/>
      <c r="DA215" s="233"/>
      <c r="DB215" s="233"/>
      <c r="DC215" s="233"/>
      <c r="DD215" s="233"/>
      <c r="DE215" s="233"/>
      <c r="DF215" s="233"/>
      <c r="DG215" s="233"/>
      <c r="DH215" s="233"/>
      <c r="DI215" s="233"/>
      <c r="DJ215" s="233"/>
      <c r="DK215" s="233"/>
    </row>
    <row r="216" spans="3:115" hidden="1">
      <c r="C216" s="226"/>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54" t="s">
        <v>402</v>
      </c>
      <c r="AU216" s="233"/>
      <c r="AV216" s="233"/>
      <c r="AW216" s="274"/>
      <c r="AX216" s="274"/>
      <c r="AY216" s="256" t="s">
        <v>788</v>
      </c>
      <c r="AZ216" s="257" t="s">
        <v>633</v>
      </c>
      <c r="BA216" s="258" t="s">
        <v>664</v>
      </c>
      <c r="BB216" s="259" t="s">
        <v>963</v>
      </c>
      <c r="BC216" s="259" t="s">
        <v>964</v>
      </c>
      <c r="BD216" s="259" t="s">
        <v>651</v>
      </c>
      <c r="BE216" s="261">
        <f t="shared" si="76"/>
        <v>218</v>
      </c>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c r="CU216" s="233"/>
      <c r="CV216" s="233"/>
      <c r="CW216" s="233"/>
      <c r="CX216" s="233"/>
      <c r="CY216" s="233"/>
      <c r="CZ216" s="233"/>
      <c r="DA216" s="233"/>
      <c r="DB216" s="233"/>
      <c r="DC216" s="233"/>
      <c r="DD216" s="233"/>
      <c r="DE216" s="233"/>
      <c r="DF216" s="233"/>
      <c r="DG216" s="233"/>
      <c r="DH216" s="233"/>
      <c r="DI216" s="233"/>
      <c r="DJ216" s="233"/>
      <c r="DK216" s="233"/>
    </row>
    <row r="217" spans="3:115" hidden="1">
      <c r="C217" s="226"/>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54" t="s">
        <v>404</v>
      </c>
      <c r="AU217" s="233"/>
      <c r="AV217" s="233"/>
      <c r="AW217" s="274"/>
      <c r="AX217" s="274"/>
      <c r="AY217" s="256" t="s">
        <v>789</v>
      </c>
      <c r="AZ217" s="257" t="s">
        <v>634</v>
      </c>
      <c r="BA217" s="258" t="s">
        <v>666</v>
      </c>
      <c r="BB217" s="259" t="s">
        <v>964</v>
      </c>
      <c r="BC217" s="259" t="s">
        <v>967</v>
      </c>
      <c r="BD217" s="259" t="s">
        <v>652</v>
      </c>
      <c r="BE217" s="261">
        <f t="shared" si="76"/>
        <v>219</v>
      </c>
      <c r="BF217" s="233"/>
      <c r="BG217" s="233"/>
      <c r="BH217" s="233"/>
      <c r="BI217" s="233"/>
      <c r="BJ217" s="233"/>
      <c r="BK217" s="233"/>
      <c r="BL217" s="233"/>
      <c r="BM217" s="233"/>
      <c r="BN217" s="233"/>
      <c r="BO217" s="233"/>
      <c r="BP217" s="233"/>
      <c r="BQ217" s="233"/>
      <c r="BR217" s="233"/>
      <c r="BS217" s="233"/>
      <c r="BT217" s="233"/>
      <c r="BU217" s="233"/>
      <c r="BV217" s="233"/>
      <c r="BW217" s="233"/>
      <c r="BX217" s="233"/>
      <c r="BY217" s="233"/>
      <c r="BZ217" s="233"/>
      <c r="CA217" s="233"/>
      <c r="CB217" s="233"/>
      <c r="CC217" s="233"/>
      <c r="CD217" s="233"/>
      <c r="CE217" s="233"/>
      <c r="CF217" s="233"/>
      <c r="CG217" s="233"/>
      <c r="CH217" s="233"/>
      <c r="CI217" s="233"/>
      <c r="CJ217" s="233"/>
      <c r="CK217" s="233"/>
      <c r="CL217" s="233"/>
      <c r="CM217" s="233"/>
      <c r="CN217" s="233"/>
      <c r="CO217" s="233"/>
      <c r="CP217" s="233"/>
      <c r="CQ217" s="233"/>
      <c r="CR217" s="233"/>
      <c r="CS217" s="233"/>
      <c r="CT217" s="233"/>
      <c r="CU217" s="233"/>
      <c r="CV217" s="233"/>
      <c r="CW217" s="233"/>
      <c r="CX217" s="233"/>
      <c r="CY217" s="233"/>
      <c r="CZ217" s="233"/>
      <c r="DA217" s="233"/>
      <c r="DB217" s="233"/>
      <c r="DC217" s="233"/>
      <c r="DD217" s="233"/>
      <c r="DE217" s="233"/>
      <c r="DF217" s="233"/>
      <c r="DG217" s="233"/>
      <c r="DH217" s="233"/>
      <c r="DI217" s="233"/>
      <c r="DJ217" s="233"/>
      <c r="DK217" s="233"/>
    </row>
    <row r="218" spans="3:115" hidden="1">
      <c r="C218" s="226"/>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54" t="s">
        <v>406</v>
      </c>
      <c r="AU218" s="233"/>
      <c r="AV218" s="233"/>
      <c r="AW218" s="274"/>
      <c r="AX218" s="274"/>
      <c r="AY218" s="439" t="s">
        <v>795</v>
      </c>
      <c r="AZ218" s="257" t="s">
        <v>635</v>
      </c>
      <c r="BA218" s="258" t="s">
        <v>669</v>
      </c>
      <c r="BB218" s="259" t="s">
        <v>967</v>
      </c>
      <c r="BC218" s="259" t="s">
        <v>969</v>
      </c>
      <c r="BD218" s="259" t="s">
        <v>653</v>
      </c>
      <c r="BE218" s="261">
        <f t="shared" ref="BE218:BE281" si="78">+MATCH(BD$10:BD$547,AZ$10:AZ$539,0)</f>
        <v>220</v>
      </c>
      <c r="BF218" s="233"/>
      <c r="BG218" s="233"/>
      <c r="BH218" s="233"/>
      <c r="BI218" s="233"/>
      <c r="BJ218" s="233"/>
      <c r="BK218" s="233"/>
      <c r="BL218" s="233"/>
      <c r="BM218" s="233"/>
      <c r="BN218" s="233"/>
      <c r="BO218" s="233"/>
      <c r="BP218" s="233"/>
      <c r="BQ218" s="233"/>
      <c r="BR218" s="233"/>
      <c r="BS218" s="233"/>
      <c r="BT218" s="233"/>
      <c r="BU218" s="233"/>
      <c r="BV218" s="233"/>
      <c r="BW218" s="233"/>
      <c r="BX218" s="233"/>
      <c r="BY218" s="233"/>
      <c r="BZ218" s="233"/>
      <c r="CA218" s="233"/>
      <c r="CB218" s="233"/>
      <c r="CC218" s="233"/>
      <c r="CD218" s="233"/>
      <c r="CE218" s="233"/>
      <c r="CF218" s="233"/>
      <c r="CG218" s="233"/>
      <c r="CH218" s="233"/>
      <c r="CI218" s="233"/>
      <c r="CJ218" s="233"/>
      <c r="CK218" s="233"/>
      <c r="CL218" s="233"/>
      <c r="CM218" s="233"/>
      <c r="CN218" s="233"/>
      <c r="CO218" s="233"/>
      <c r="CP218" s="233"/>
      <c r="CQ218" s="233"/>
      <c r="CR218" s="233"/>
      <c r="CS218" s="233"/>
      <c r="CT218" s="233"/>
      <c r="CU218" s="233"/>
      <c r="CV218" s="233"/>
      <c r="CW218" s="233"/>
      <c r="CX218" s="233"/>
      <c r="CY218" s="233"/>
      <c r="CZ218" s="233"/>
      <c r="DA218" s="233"/>
      <c r="DB218" s="233"/>
      <c r="DC218" s="233"/>
      <c r="DD218" s="233"/>
      <c r="DE218" s="233"/>
      <c r="DF218" s="233"/>
      <c r="DG218" s="233"/>
      <c r="DH218" s="233"/>
      <c r="DI218" s="233"/>
      <c r="DJ218" s="233"/>
      <c r="DK218" s="233"/>
    </row>
    <row r="219" spans="3:115" hidden="1">
      <c r="C219" s="22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54" t="s">
        <v>408</v>
      </c>
      <c r="AU219" s="233"/>
      <c r="AV219" s="233"/>
      <c r="AW219" s="274"/>
      <c r="AX219" s="274"/>
      <c r="AY219" s="256" t="s">
        <v>798</v>
      </c>
      <c r="AZ219" s="257" t="s">
        <v>1451</v>
      </c>
      <c r="BA219" s="258" t="s">
        <v>670</v>
      </c>
      <c r="BB219" s="259" t="s">
        <v>969</v>
      </c>
      <c r="BC219" s="259" t="s">
        <v>970</v>
      </c>
      <c r="BD219" s="259" t="s">
        <v>654</v>
      </c>
      <c r="BE219" s="261">
        <f t="shared" si="78"/>
        <v>221</v>
      </c>
      <c r="BF219" s="233"/>
      <c r="BG219" s="233"/>
      <c r="BH219" s="233"/>
      <c r="BI219" s="233"/>
      <c r="BJ219" s="233"/>
      <c r="BK219" s="233"/>
      <c r="BL219" s="233"/>
      <c r="BM219" s="233"/>
      <c r="BN219" s="233"/>
      <c r="BO219" s="233"/>
      <c r="BP219" s="233"/>
      <c r="BQ219" s="233"/>
      <c r="BR219" s="233"/>
      <c r="BS219" s="233"/>
      <c r="BT219" s="233"/>
      <c r="BU219" s="233"/>
      <c r="BV219" s="233"/>
      <c r="BW219" s="233"/>
      <c r="BX219" s="233"/>
      <c r="BY219" s="233"/>
      <c r="BZ219" s="233"/>
      <c r="CA219" s="233"/>
      <c r="CB219" s="233"/>
      <c r="CC219" s="233"/>
      <c r="CD219" s="233"/>
      <c r="CE219" s="233"/>
      <c r="CF219" s="233"/>
      <c r="CG219" s="233"/>
      <c r="CH219" s="233"/>
      <c r="CI219" s="233"/>
      <c r="CJ219" s="233"/>
      <c r="CK219" s="233"/>
      <c r="CL219" s="233"/>
      <c r="CM219" s="233"/>
      <c r="CN219" s="233"/>
      <c r="CO219" s="233"/>
      <c r="CP219" s="233"/>
      <c r="CQ219" s="233"/>
      <c r="CR219" s="233"/>
      <c r="CS219" s="233"/>
      <c r="CT219" s="233"/>
      <c r="CU219" s="233"/>
      <c r="CV219" s="233"/>
      <c r="CW219" s="233"/>
      <c r="CX219" s="233"/>
      <c r="CY219" s="233"/>
      <c r="CZ219" s="233"/>
      <c r="DA219" s="233"/>
      <c r="DB219" s="233"/>
      <c r="DC219" s="233"/>
      <c r="DD219" s="233"/>
      <c r="DE219" s="233"/>
      <c r="DF219" s="233"/>
      <c r="DG219" s="233"/>
      <c r="DH219" s="233"/>
      <c r="DI219" s="233"/>
      <c r="DJ219" s="233"/>
      <c r="DK219" s="233"/>
    </row>
    <row r="220" spans="3:115" ht="15.75" hidden="1" customHeight="1">
      <c r="C220" s="226"/>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54" t="s">
        <v>410</v>
      </c>
      <c r="AU220" s="233"/>
      <c r="AV220" s="233"/>
      <c r="AW220" s="274"/>
      <c r="AX220" s="274"/>
      <c r="AY220" s="256" t="s">
        <v>799</v>
      </c>
      <c r="AZ220" s="257" t="s">
        <v>637</v>
      </c>
      <c r="BA220" s="258" t="s">
        <v>672</v>
      </c>
      <c r="BB220" s="259" t="s">
        <v>970</v>
      </c>
      <c r="BC220" s="259" t="s">
        <v>971</v>
      </c>
      <c r="BD220" s="259" t="s">
        <v>655</v>
      </c>
      <c r="BE220" s="261">
        <f t="shared" si="78"/>
        <v>222</v>
      </c>
      <c r="BF220" s="233"/>
      <c r="BG220" s="233"/>
      <c r="BH220" s="233"/>
      <c r="BI220" s="233"/>
      <c r="BJ220" s="233"/>
      <c r="BK220" s="233"/>
      <c r="BL220" s="233"/>
      <c r="BM220" s="233"/>
      <c r="BN220" s="233"/>
      <c r="BO220" s="233"/>
      <c r="BP220" s="233"/>
      <c r="BQ220" s="233"/>
      <c r="BR220" s="233"/>
      <c r="BS220" s="233"/>
      <c r="BT220" s="233"/>
      <c r="BU220" s="233"/>
      <c r="BV220" s="233"/>
      <c r="BW220" s="233"/>
      <c r="BX220" s="233"/>
      <c r="BY220" s="233"/>
      <c r="BZ220" s="233"/>
      <c r="CA220" s="233"/>
      <c r="CB220" s="233"/>
      <c r="CC220" s="233"/>
      <c r="CD220" s="233"/>
      <c r="CE220" s="233"/>
      <c r="CF220" s="233"/>
      <c r="CG220" s="233"/>
      <c r="CH220" s="233"/>
      <c r="CI220" s="233"/>
      <c r="CJ220" s="233"/>
      <c r="CK220" s="233"/>
      <c r="CL220" s="233"/>
      <c r="CM220" s="233"/>
      <c r="CN220" s="233"/>
      <c r="CO220" s="233"/>
      <c r="CP220" s="233"/>
      <c r="CQ220" s="233"/>
      <c r="CR220" s="233"/>
      <c r="CS220" s="233"/>
      <c r="CT220" s="233"/>
      <c r="CU220" s="233"/>
      <c r="CV220" s="233"/>
      <c r="CW220" s="233"/>
      <c r="CX220" s="233"/>
      <c r="CY220" s="233"/>
      <c r="CZ220" s="233"/>
      <c r="DA220" s="233"/>
      <c r="DB220" s="233"/>
      <c r="DC220" s="233"/>
      <c r="DD220" s="233"/>
      <c r="DE220" s="233"/>
      <c r="DF220" s="233"/>
      <c r="DG220" s="233"/>
      <c r="DH220" s="233"/>
      <c r="DI220" s="233"/>
      <c r="DJ220" s="233"/>
      <c r="DK220" s="233"/>
    </row>
    <row r="221" spans="3:115" hidden="1">
      <c r="C221" s="226"/>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54" t="s">
        <v>412</v>
      </c>
      <c r="AU221" s="233"/>
      <c r="AV221" s="233"/>
      <c r="AW221" s="274"/>
      <c r="AX221" s="274"/>
      <c r="AY221" s="256" t="s">
        <v>804</v>
      </c>
      <c r="AZ221" s="257" t="s">
        <v>638</v>
      </c>
      <c r="BA221" s="258" t="s">
        <v>675</v>
      </c>
      <c r="BB221" s="259" t="s">
        <v>971</v>
      </c>
      <c r="BC221" s="259" t="s">
        <v>972</v>
      </c>
      <c r="BD221" s="259" t="s">
        <v>656</v>
      </c>
      <c r="BE221" s="261">
        <f t="shared" si="78"/>
        <v>223</v>
      </c>
      <c r="BF221" s="233"/>
      <c r="BG221" s="233"/>
      <c r="BH221" s="233"/>
      <c r="BI221" s="233"/>
      <c r="BJ221" s="233"/>
      <c r="BK221" s="233"/>
      <c r="BL221" s="233"/>
      <c r="BM221" s="233"/>
      <c r="BN221" s="233"/>
      <c r="BO221" s="233"/>
      <c r="BP221" s="233"/>
      <c r="BQ221" s="233"/>
      <c r="BR221" s="233"/>
      <c r="BS221" s="233"/>
      <c r="BT221" s="233"/>
      <c r="BU221" s="233"/>
      <c r="BV221" s="233"/>
      <c r="BW221" s="233"/>
      <c r="BX221" s="233"/>
      <c r="BY221" s="233"/>
      <c r="BZ221" s="233"/>
      <c r="CA221" s="233"/>
      <c r="CB221" s="233"/>
      <c r="CC221" s="233"/>
      <c r="CD221" s="233"/>
      <c r="CE221" s="233"/>
      <c r="CF221" s="233"/>
      <c r="CG221" s="233"/>
      <c r="CH221" s="233"/>
      <c r="CI221" s="233"/>
      <c r="CJ221" s="233"/>
      <c r="CK221" s="233"/>
      <c r="CL221" s="233"/>
      <c r="CM221" s="233"/>
      <c r="CN221" s="233"/>
      <c r="CO221" s="233"/>
      <c r="CP221" s="233"/>
      <c r="CQ221" s="233"/>
      <c r="CR221" s="233"/>
      <c r="CS221" s="233"/>
      <c r="CT221" s="233"/>
      <c r="CU221" s="233"/>
      <c r="CV221" s="233"/>
      <c r="CW221" s="233"/>
      <c r="CX221" s="233"/>
      <c r="CY221" s="233"/>
      <c r="CZ221" s="233"/>
      <c r="DA221" s="233"/>
      <c r="DB221" s="233"/>
      <c r="DC221" s="233"/>
      <c r="DD221" s="233"/>
      <c r="DE221" s="233"/>
      <c r="DF221" s="233"/>
      <c r="DG221" s="233"/>
      <c r="DH221" s="233"/>
      <c r="DI221" s="233"/>
      <c r="DJ221" s="233"/>
      <c r="DK221" s="233"/>
    </row>
    <row r="222" spans="3:115" ht="15" hidden="1" customHeight="1">
      <c r="C222" s="226"/>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54" t="s">
        <v>413</v>
      </c>
      <c r="AU222" s="233"/>
      <c r="AV222" s="233"/>
      <c r="AW222" s="274"/>
      <c r="AX222" s="274"/>
      <c r="AY222" s="256" t="s">
        <v>806</v>
      </c>
      <c r="AZ222" s="257" t="s">
        <v>642</v>
      </c>
      <c r="BA222" s="258" t="s">
        <v>677</v>
      </c>
      <c r="BB222" s="259" t="s">
        <v>972</v>
      </c>
      <c r="BC222" s="259" t="s">
        <v>973</v>
      </c>
      <c r="BD222" s="259" t="s">
        <v>658</v>
      </c>
      <c r="BE222" s="261">
        <f t="shared" si="78"/>
        <v>224</v>
      </c>
      <c r="BF222" s="233"/>
      <c r="BG222" s="233"/>
      <c r="BH222" s="233"/>
      <c r="BI222" s="233"/>
      <c r="BJ222" s="233"/>
      <c r="BK222" s="233"/>
      <c r="BL222" s="233"/>
      <c r="BM222" s="233"/>
      <c r="BN222" s="233"/>
      <c r="BO222" s="233"/>
      <c r="BP222" s="233"/>
      <c r="BQ222" s="233"/>
      <c r="BR222" s="233"/>
      <c r="BS222" s="233"/>
      <c r="BT222" s="233"/>
      <c r="BU222" s="233"/>
      <c r="BV222" s="233"/>
      <c r="BW222" s="233"/>
      <c r="BX222" s="233"/>
      <c r="BY222" s="233"/>
      <c r="BZ222" s="233"/>
      <c r="CA222" s="233"/>
      <c r="CB222" s="233"/>
      <c r="CC222" s="233"/>
      <c r="CD222" s="233"/>
      <c r="CE222" s="233"/>
      <c r="CF222" s="233"/>
      <c r="CG222" s="233"/>
      <c r="CH222" s="233"/>
      <c r="CI222" s="233"/>
      <c r="CJ222" s="233"/>
      <c r="CK222" s="233"/>
      <c r="CL222" s="233"/>
      <c r="CM222" s="233"/>
      <c r="CN222" s="233"/>
      <c r="CO222" s="233"/>
      <c r="CP222" s="233"/>
      <c r="CQ222" s="233"/>
      <c r="CR222" s="233"/>
      <c r="CS222" s="233"/>
      <c r="CT222" s="233"/>
      <c r="CU222" s="233"/>
      <c r="CV222" s="233"/>
      <c r="CW222" s="233"/>
      <c r="CX222" s="233"/>
      <c r="CY222" s="233"/>
      <c r="CZ222" s="233"/>
      <c r="DA222" s="233"/>
      <c r="DB222" s="233"/>
      <c r="DC222" s="233"/>
      <c r="DD222" s="233"/>
      <c r="DE222" s="233"/>
      <c r="DF222" s="233"/>
      <c r="DG222" s="233"/>
      <c r="DH222" s="233"/>
      <c r="DI222" s="233"/>
      <c r="DJ222" s="233"/>
      <c r="DK222" s="233"/>
    </row>
    <row r="223" spans="3:115" hidden="1">
      <c r="C223" s="226"/>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54" t="s">
        <v>415</v>
      </c>
      <c r="AU223" s="233"/>
      <c r="AV223" s="233"/>
      <c r="AW223" s="274"/>
      <c r="AX223" s="274"/>
      <c r="AY223" s="256" t="s">
        <v>1457</v>
      </c>
      <c r="AZ223" s="257" t="s">
        <v>644</v>
      </c>
      <c r="BA223" s="258" t="s">
        <v>680</v>
      </c>
      <c r="BB223" s="259" t="s">
        <v>973</v>
      </c>
      <c r="BC223" s="259" t="s">
        <v>975</v>
      </c>
      <c r="BD223" s="259" t="s">
        <v>659</v>
      </c>
      <c r="BE223" s="261">
        <f t="shared" si="78"/>
        <v>225</v>
      </c>
      <c r="BF223" s="233"/>
      <c r="BG223" s="233"/>
      <c r="BH223" s="233"/>
      <c r="BI223" s="233"/>
      <c r="BJ223" s="233"/>
      <c r="BK223" s="233"/>
      <c r="BL223" s="233"/>
      <c r="BM223" s="233"/>
      <c r="BN223" s="233"/>
      <c r="BO223" s="233"/>
      <c r="BP223" s="233"/>
      <c r="BQ223" s="233"/>
      <c r="BR223" s="233"/>
      <c r="BS223" s="233"/>
      <c r="BT223" s="233"/>
      <c r="BU223" s="233"/>
      <c r="BV223" s="233"/>
      <c r="BW223" s="233"/>
      <c r="BX223" s="233"/>
      <c r="BY223" s="233"/>
      <c r="BZ223" s="233"/>
      <c r="CA223" s="233"/>
      <c r="CB223" s="233"/>
      <c r="CC223" s="233"/>
      <c r="CD223" s="233"/>
      <c r="CE223" s="233"/>
      <c r="CF223" s="233"/>
      <c r="CG223" s="233"/>
      <c r="CH223" s="233"/>
      <c r="CI223" s="233"/>
      <c r="CJ223" s="233"/>
      <c r="CK223" s="233"/>
      <c r="CL223" s="233"/>
      <c r="CM223" s="233"/>
      <c r="CN223" s="233"/>
      <c r="CO223" s="233"/>
      <c r="CP223" s="233"/>
      <c r="CQ223" s="233"/>
      <c r="CR223" s="233"/>
      <c r="CS223" s="233"/>
      <c r="CT223" s="233"/>
      <c r="CU223" s="233"/>
      <c r="CV223" s="233"/>
      <c r="CW223" s="233"/>
      <c r="CX223" s="233"/>
      <c r="CY223" s="233"/>
      <c r="CZ223" s="233"/>
      <c r="DA223" s="233"/>
      <c r="DB223" s="233"/>
      <c r="DC223" s="233"/>
      <c r="DD223" s="233"/>
      <c r="DE223" s="233"/>
      <c r="DF223" s="233"/>
      <c r="DG223" s="233"/>
      <c r="DH223" s="233"/>
      <c r="DI223" s="233"/>
      <c r="DJ223" s="233"/>
      <c r="DK223" s="233"/>
    </row>
    <row r="224" spans="3:115" hidden="1">
      <c r="C224" s="226"/>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54" t="s">
        <v>417</v>
      </c>
      <c r="AU224" s="233"/>
      <c r="AV224" s="233"/>
      <c r="AW224" s="274"/>
      <c r="AX224" s="274"/>
      <c r="AY224" s="256" t="s">
        <v>336</v>
      </c>
      <c r="AZ224" s="257" t="s">
        <v>245</v>
      </c>
      <c r="BA224" s="258" t="s">
        <v>681</v>
      </c>
      <c r="BB224" s="259" t="s">
        <v>975</v>
      </c>
      <c r="BC224" s="259" t="s">
        <v>978</v>
      </c>
      <c r="BD224" s="259" t="s">
        <v>663</v>
      </c>
      <c r="BE224" s="261">
        <f t="shared" si="78"/>
        <v>226</v>
      </c>
      <c r="BF224" s="233"/>
      <c r="BG224" s="233"/>
      <c r="BH224" s="233"/>
      <c r="BI224" s="233"/>
      <c r="BJ224" s="233"/>
      <c r="BK224" s="233"/>
      <c r="BL224" s="233"/>
      <c r="BM224" s="233"/>
      <c r="BN224" s="233"/>
      <c r="BO224" s="233"/>
      <c r="BP224" s="233"/>
      <c r="BQ224" s="233"/>
      <c r="BR224" s="233"/>
      <c r="BS224" s="233"/>
      <c r="BT224" s="233"/>
      <c r="BU224" s="233"/>
      <c r="BV224" s="233"/>
      <c r="BW224" s="233"/>
      <c r="BX224" s="233"/>
      <c r="BY224" s="233"/>
      <c r="BZ224" s="233"/>
      <c r="CA224" s="233"/>
      <c r="CB224" s="233"/>
      <c r="CC224" s="233"/>
      <c r="CD224" s="233"/>
      <c r="CE224" s="233"/>
      <c r="CF224" s="233"/>
      <c r="CG224" s="233"/>
      <c r="CH224" s="233"/>
      <c r="CI224" s="233"/>
      <c r="CJ224" s="233"/>
      <c r="CK224" s="233"/>
      <c r="CL224" s="233"/>
      <c r="CM224" s="233"/>
      <c r="CN224" s="233"/>
      <c r="CO224" s="233"/>
      <c r="CP224" s="233"/>
      <c r="CQ224" s="233"/>
      <c r="CR224" s="233"/>
      <c r="CS224" s="233"/>
      <c r="CT224" s="233"/>
      <c r="CU224" s="233"/>
      <c r="CV224" s="233"/>
      <c r="CW224" s="233"/>
      <c r="CX224" s="233"/>
      <c r="CY224" s="233"/>
      <c r="CZ224" s="233"/>
      <c r="DA224" s="233"/>
      <c r="DB224" s="233"/>
      <c r="DC224" s="233"/>
      <c r="DD224" s="233"/>
      <c r="DE224" s="233"/>
      <c r="DF224" s="233"/>
      <c r="DG224" s="233"/>
      <c r="DH224" s="233"/>
      <c r="DI224" s="233"/>
      <c r="DJ224" s="233"/>
      <c r="DK224" s="233"/>
    </row>
    <row r="225" spans="3:115" hidden="1">
      <c r="C225" s="226"/>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c r="AS225" s="233"/>
      <c r="AT225" s="254" t="s">
        <v>419</v>
      </c>
      <c r="AU225" s="233"/>
      <c r="AV225" s="233"/>
      <c r="AW225" s="274"/>
      <c r="AX225" s="274"/>
      <c r="AY225" s="256" t="s">
        <v>813</v>
      </c>
      <c r="AZ225" s="257" t="s">
        <v>647</v>
      </c>
      <c r="BA225" s="258" t="s">
        <v>682</v>
      </c>
      <c r="BB225" s="259" t="s">
        <v>978</v>
      </c>
      <c r="BC225" s="259" t="s">
        <v>979</v>
      </c>
      <c r="BD225" s="259" t="s">
        <v>664</v>
      </c>
      <c r="BE225" s="261">
        <f t="shared" si="78"/>
        <v>227</v>
      </c>
      <c r="BF225" s="233"/>
      <c r="BG225" s="233"/>
      <c r="BH225" s="233"/>
      <c r="BI225" s="233"/>
      <c r="BJ225" s="233"/>
      <c r="BK225" s="233"/>
      <c r="BL225" s="233"/>
      <c r="BM225" s="233"/>
      <c r="BN225" s="233"/>
      <c r="BO225" s="233"/>
      <c r="BP225" s="233"/>
      <c r="BQ225" s="233"/>
      <c r="BR225" s="233"/>
      <c r="BS225" s="233"/>
      <c r="BT225" s="233"/>
      <c r="BU225" s="233"/>
      <c r="BV225" s="233"/>
      <c r="BW225" s="233"/>
      <c r="BX225" s="233"/>
      <c r="BY225" s="233"/>
      <c r="BZ225" s="233"/>
      <c r="CA225" s="233"/>
      <c r="CB225" s="233"/>
      <c r="CC225" s="233"/>
      <c r="CD225" s="233"/>
      <c r="CE225" s="233"/>
      <c r="CF225" s="233"/>
      <c r="CG225" s="233"/>
      <c r="CH225" s="233"/>
      <c r="CI225" s="233"/>
      <c r="CJ225" s="233"/>
      <c r="CK225" s="233"/>
      <c r="CL225" s="233"/>
      <c r="CM225" s="233"/>
      <c r="CN225" s="233"/>
      <c r="CO225" s="233"/>
      <c r="CP225" s="233"/>
      <c r="CQ225" s="233"/>
      <c r="CR225" s="233"/>
      <c r="CS225" s="233"/>
      <c r="CT225" s="233"/>
      <c r="CU225" s="233"/>
      <c r="CV225" s="233"/>
      <c r="CW225" s="233"/>
      <c r="CX225" s="233"/>
      <c r="CY225" s="233"/>
      <c r="CZ225" s="233"/>
      <c r="DA225" s="233"/>
      <c r="DB225" s="233"/>
      <c r="DC225" s="233"/>
      <c r="DD225" s="233"/>
      <c r="DE225" s="233"/>
      <c r="DF225" s="233"/>
      <c r="DG225" s="233"/>
      <c r="DH225" s="233"/>
      <c r="DI225" s="233"/>
      <c r="DJ225" s="233"/>
      <c r="DK225" s="233"/>
    </row>
    <row r="226" spans="3:115" hidden="1">
      <c r="C226" s="226"/>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54" t="s">
        <v>421</v>
      </c>
      <c r="AU226" s="233"/>
      <c r="AV226" s="233"/>
      <c r="AW226" s="274"/>
      <c r="AX226" s="274"/>
      <c r="AY226" s="256" t="s">
        <v>814</v>
      </c>
      <c r="AZ226" s="257" t="s">
        <v>648</v>
      </c>
      <c r="BA226" s="258" t="s">
        <v>684</v>
      </c>
      <c r="BB226" s="259" t="s">
        <v>979</v>
      </c>
      <c r="BC226" s="259" t="s">
        <v>395</v>
      </c>
      <c r="BD226" s="259" t="s">
        <v>666</v>
      </c>
      <c r="BE226" s="261">
        <f t="shared" si="78"/>
        <v>228</v>
      </c>
      <c r="BF226" s="233"/>
      <c r="BG226" s="233"/>
      <c r="BH226" s="233"/>
      <c r="BI226" s="233"/>
      <c r="BJ226" s="233"/>
      <c r="BK226" s="233"/>
      <c r="BL226" s="233"/>
      <c r="BM226" s="233"/>
      <c r="BN226" s="233"/>
      <c r="BO226" s="233"/>
      <c r="BP226" s="233"/>
      <c r="BQ226" s="233"/>
      <c r="BR226" s="233"/>
      <c r="BS226" s="233"/>
      <c r="BT226" s="233"/>
      <c r="BU226" s="233"/>
      <c r="BV226" s="233"/>
      <c r="BW226" s="233"/>
      <c r="BX226" s="233"/>
      <c r="BY226" s="233"/>
      <c r="BZ226" s="233"/>
      <c r="CA226" s="233"/>
      <c r="CB226" s="233"/>
      <c r="CC226" s="233"/>
      <c r="CD226" s="233"/>
      <c r="CE226" s="233"/>
      <c r="CF226" s="233"/>
      <c r="CG226" s="233"/>
      <c r="CH226" s="233"/>
      <c r="CI226" s="233"/>
      <c r="CJ226" s="233"/>
      <c r="CK226" s="233"/>
      <c r="CL226" s="233"/>
      <c r="CM226" s="233"/>
      <c r="CN226" s="233"/>
      <c r="CO226" s="233"/>
      <c r="CP226" s="233"/>
      <c r="CQ226" s="233"/>
      <c r="CR226" s="233"/>
      <c r="CS226" s="233"/>
      <c r="CT226" s="233"/>
      <c r="CU226" s="233"/>
      <c r="CV226" s="233"/>
      <c r="CW226" s="233"/>
      <c r="CX226" s="233"/>
      <c r="CY226" s="233"/>
      <c r="CZ226" s="233"/>
      <c r="DA226" s="233"/>
      <c r="DB226" s="233"/>
      <c r="DC226" s="233"/>
      <c r="DD226" s="233"/>
      <c r="DE226" s="233"/>
      <c r="DF226" s="233"/>
      <c r="DG226" s="233"/>
      <c r="DH226" s="233"/>
      <c r="DI226" s="233"/>
      <c r="DJ226" s="233"/>
      <c r="DK226" s="233"/>
    </row>
    <row r="227" spans="3:115" hidden="1">
      <c r="C227" s="226"/>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54" t="s">
        <v>423</v>
      </c>
      <c r="AU227" s="233"/>
      <c r="AV227" s="233"/>
      <c r="AW227" s="274"/>
      <c r="AX227" s="274"/>
      <c r="AY227" s="256" t="s">
        <v>815</v>
      </c>
      <c r="AZ227" s="257" t="s">
        <v>651</v>
      </c>
      <c r="BA227" s="258" t="s">
        <v>685</v>
      </c>
      <c r="BB227" s="259" t="s">
        <v>395</v>
      </c>
      <c r="BC227" s="259" t="s">
        <v>985</v>
      </c>
      <c r="BD227" s="259" t="s">
        <v>669</v>
      </c>
      <c r="BE227" s="261">
        <f t="shared" si="78"/>
        <v>229</v>
      </c>
      <c r="BF227" s="233"/>
      <c r="BG227" s="233"/>
      <c r="BH227" s="233"/>
      <c r="BI227" s="233"/>
      <c r="BJ227" s="233"/>
      <c r="BK227" s="233"/>
      <c r="BL227" s="233"/>
      <c r="BM227" s="233"/>
      <c r="BN227" s="233"/>
      <c r="BO227" s="233"/>
      <c r="BP227" s="233"/>
      <c r="BQ227" s="233"/>
      <c r="BR227" s="233"/>
      <c r="BS227" s="233"/>
      <c r="BT227" s="233"/>
      <c r="BU227" s="233"/>
      <c r="BV227" s="233"/>
      <c r="BW227" s="233"/>
      <c r="BX227" s="233"/>
      <c r="BY227" s="233"/>
      <c r="BZ227" s="233"/>
      <c r="CA227" s="233"/>
      <c r="CB227" s="233"/>
      <c r="CC227" s="233"/>
      <c r="CD227" s="233"/>
      <c r="CE227" s="233"/>
      <c r="CF227" s="233"/>
      <c r="CG227" s="233"/>
      <c r="CH227" s="233"/>
      <c r="CI227" s="233"/>
      <c r="CJ227" s="233"/>
      <c r="CK227" s="233"/>
      <c r="CL227" s="233"/>
      <c r="CM227" s="233"/>
      <c r="CN227" s="233"/>
      <c r="CO227" s="233"/>
      <c r="CP227" s="233"/>
      <c r="CQ227" s="233"/>
      <c r="CR227" s="233"/>
      <c r="CS227" s="233"/>
      <c r="CT227" s="233"/>
      <c r="CU227" s="233"/>
      <c r="CV227" s="233"/>
      <c r="CW227" s="233"/>
      <c r="CX227" s="233"/>
      <c r="CY227" s="233"/>
      <c r="CZ227" s="233"/>
      <c r="DA227" s="233"/>
      <c r="DB227" s="233"/>
      <c r="DC227" s="233"/>
      <c r="DD227" s="233"/>
      <c r="DE227" s="233"/>
      <c r="DF227" s="233"/>
      <c r="DG227" s="233"/>
      <c r="DH227" s="233"/>
      <c r="DI227" s="233"/>
      <c r="DJ227" s="233"/>
      <c r="DK227" s="233"/>
    </row>
    <row r="228" spans="3:115" hidden="1">
      <c r="C228" s="226"/>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54" t="s">
        <v>424</v>
      </c>
      <c r="AU228" s="233"/>
      <c r="AV228" s="233"/>
      <c r="AW228" s="274"/>
      <c r="AX228" s="274"/>
      <c r="AY228" s="256" t="s">
        <v>820</v>
      </c>
      <c r="AZ228" s="257" t="s">
        <v>652</v>
      </c>
      <c r="BA228" s="258" t="s">
        <v>686</v>
      </c>
      <c r="BB228" s="259" t="s">
        <v>985</v>
      </c>
      <c r="BC228" s="259" t="s">
        <v>989</v>
      </c>
      <c r="BD228" s="259" t="s">
        <v>670</v>
      </c>
      <c r="BE228" s="261">
        <f t="shared" si="78"/>
        <v>230</v>
      </c>
      <c r="BF228" s="233"/>
      <c r="BG228" s="233"/>
      <c r="BH228" s="233"/>
      <c r="BI228" s="233"/>
      <c r="BJ228" s="233"/>
      <c r="BK228" s="233"/>
      <c r="BL228" s="233"/>
      <c r="BM228" s="233"/>
      <c r="BN228" s="233"/>
      <c r="BO228" s="233"/>
      <c r="BP228" s="233"/>
      <c r="BQ228" s="233"/>
      <c r="BR228" s="233"/>
      <c r="BS228" s="233"/>
      <c r="BT228" s="233"/>
      <c r="BU228" s="233"/>
      <c r="BV228" s="233"/>
      <c r="BW228" s="233"/>
      <c r="BX228" s="233"/>
      <c r="BY228" s="233"/>
      <c r="BZ228" s="233"/>
      <c r="CA228" s="233"/>
      <c r="CB228" s="233"/>
      <c r="CC228" s="233"/>
      <c r="CD228" s="233"/>
      <c r="CE228" s="233"/>
      <c r="CF228" s="233"/>
      <c r="CG228" s="233"/>
      <c r="CH228" s="233"/>
      <c r="CI228" s="233"/>
      <c r="CJ228" s="233"/>
      <c r="CK228" s="233"/>
      <c r="CL228" s="233"/>
      <c r="CM228" s="233"/>
      <c r="CN228" s="233"/>
      <c r="CO228" s="233"/>
      <c r="CP228" s="233"/>
      <c r="CQ228" s="233"/>
      <c r="CR228" s="233"/>
      <c r="CS228" s="233"/>
      <c r="CT228" s="233"/>
      <c r="CU228" s="233"/>
      <c r="CV228" s="233"/>
      <c r="CW228" s="233"/>
      <c r="CX228" s="233"/>
      <c r="CY228" s="233"/>
      <c r="CZ228" s="233"/>
      <c r="DA228" s="233"/>
      <c r="DB228" s="233"/>
      <c r="DC228" s="233"/>
      <c r="DD228" s="233"/>
      <c r="DE228" s="233"/>
      <c r="DF228" s="233"/>
      <c r="DG228" s="233"/>
      <c r="DH228" s="233"/>
      <c r="DI228" s="233"/>
      <c r="DJ228" s="233"/>
      <c r="DK228" s="233"/>
    </row>
    <row r="229" spans="3:115" hidden="1">
      <c r="C229" s="226"/>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233"/>
      <c r="AP229" s="233"/>
      <c r="AQ229" s="233"/>
      <c r="AR229" s="233"/>
      <c r="AS229" s="233"/>
      <c r="AT229" s="254" t="s">
        <v>426</v>
      </c>
      <c r="AU229" s="233"/>
      <c r="AV229" s="233"/>
      <c r="AW229" s="274"/>
      <c r="AX229" s="274"/>
      <c r="AY229" s="256" t="s">
        <v>821</v>
      </c>
      <c r="AZ229" s="257" t="s">
        <v>653</v>
      </c>
      <c r="BA229" s="258" t="s">
        <v>687</v>
      </c>
      <c r="BB229" s="259" t="s">
        <v>989</v>
      </c>
      <c r="BC229" s="259" t="s">
        <v>991</v>
      </c>
      <c r="BD229" s="259" t="s">
        <v>672</v>
      </c>
      <c r="BE229" s="261">
        <f t="shared" si="78"/>
        <v>231</v>
      </c>
      <c r="BF229" s="233"/>
      <c r="BG229" s="233"/>
      <c r="BH229" s="233"/>
      <c r="BI229" s="233"/>
      <c r="BJ229" s="233"/>
      <c r="BK229" s="233"/>
      <c r="BL229" s="233"/>
      <c r="BM229" s="233"/>
      <c r="BN229" s="233"/>
      <c r="BO229" s="233"/>
      <c r="BP229" s="233"/>
      <c r="BQ229" s="233"/>
      <c r="BR229" s="233"/>
      <c r="BS229" s="233"/>
      <c r="BT229" s="233"/>
      <c r="BU229" s="233"/>
      <c r="BV229" s="233"/>
      <c r="BW229" s="233"/>
      <c r="BX229" s="233"/>
      <c r="BY229" s="233"/>
      <c r="BZ229" s="233"/>
      <c r="CA229" s="233"/>
      <c r="CB229" s="233"/>
      <c r="CC229" s="233"/>
      <c r="CD229" s="233"/>
      <c r="CE229" s="233"/>
      <c r="CF229" s="233"/>
      <c r="CG229" s="233"/>
      <c r="CH229" s="233"/>
      <c r="CI229" s="233"/>
      <c r="CJ229" s="233"/>
      <c r="CK229" s="233"/>
      <c r="CL229" s="233"/>
      <c r="CM229" s="233"/>
      <c r="CN229" s="233"/>
      <c r="CO229" s="233"/>
      <c r="CP229" s="233"/>
      <c r="CQ229" s="233"/>
      <c r="CR229" s="233"/>
      <c r="CS229" s="233"/>
      <c r="CT229" s="233"/>
      <c r="CU229" s="233"/>
      <c r="CV229" s="233"/>
      <c r="CW229" s="233"/>
      <c r="CX229" s="233"/>
      <c r="CY229" s="233"/>
      <c r="CZ229" s="233"/>
      <c r="DA229" s="233"/>
      <c r="DB229" s="233"/>
      <c r="DC229" s="233"/>
      <c r="DD229" s="233"/>
      <c r="DE229" s="233"/>
      <c r="DF229" s="233"/>
      <c r="DG229" s="233"/>
      <c r="DH229" s="233"/>
      <c r="DI229" s="233"/>
      <c r="DJ229" s="233"/>
      <c r="DK229" s="233"/>
    </row>
    <row r="230" spans="3:115" hidden="1">
      <c r="C230" s="226"/>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c r="AS230" s="233"/>
      <c r="AT230" s="254" t="s">
        <v>428</v>
      </c>
      <c r="AU230" s="233"/>
      <c r="AV230" s="233"/>
      <c r="AW230" s="274"/>
      <c r="AX230" s="274"/>
      <c r="AY230" s="256" t="s">
        <v>822</v>
      </c>
      <c r="AZ230" s="257" t="s">
        <v>654</v>
      </c>
      <c r="BA230" s="258" t="s">
        <v>692</v>
      </c>
      <c r="BB230" s="259" t="s">
        <v>991</v>
      </c>
      <c r="BC230" s="259" t="s">
        <v>995</v>
      </c>
      <c r="BD230" s="259" t="s">
        <v>675</v>
      </c>
      <c r="BE230" s="261">
        <f t="shared" si="78"/>
        <v>232</v>
      </c>
      <c r="BF230" s="233"/>
      <c r="BG230" s="233"/>
      <c r="BH230" s="233"/>
      <c r="BI230" s="233"/>
      <c r="BJ230" s="233"/>
      <c r="BK230" s="233"/>
      <c r="BL230" s="233"/>
      <c r="BM230" s="233"/>
      <c r="BN230" s="233"/>
      <c r="BO230" s="233"/>
      <c r="BP230" s="233"/>
      <c r="BQ230" s="233"/>
      <c r="BR230" s="233"/>
      <c r="BS230" s="233"/>
      <c r="BT230" s="233"/>
      <c r="BU230" s="233"/>
      <c r="BV230" s="233"/>
      <c r="BW230" s="233"/>
      <c r="BX230" s="233"/>
      <c r="BY230" s="233"/>
      <c r="BZ230" s="233"/>
      <c r="CA230" s="233"/>
      <c r="CB230" s="233"/>
      <c r="CC230" s="233"/>
      <c r="CD230" s="233"/>
      <c r="CE230" s="233"/>
      <c r="CF230" s="233"/>
      <c r="CG230" s="233"/>
      <c r="CH230" s="233"/>
      <c r="CI230" s="233"/>
      <c r="CJ230" s="233"/>
      <c r="CK230" s="233"/>
      <c r="CL230" s="233"/>
      <c r="CM230" s="233"/>
      <c r="CN230" s="233"/>
      <c r="CO230" s="233"/>
      <c r="CP230" s="233"/>
      <c r="CQ230" s="233"/>
      <c r="CR230" s="233"/>
      <c r="CS230" s="233"/>
      <c r="CT230" s="233"/>
      <c r="CU230" s="233"/>
      <c r="CV230" s="233"/>
      <c r="CW230" s="233"/>
      <c r="CX230" s="233"/>
      <c r="CY230" s="233"/>
      <c r="CZ230" s="233"/>
      <c r="DA230" s="233"/>
      <c r="DB230" s="233"/>
      <c r="DC230" s="233"/>
      <c r="DD230" s="233"/>
      <c r="DE230" s="233"/>
      <c r="DF230" s="233"/>
      <c r="DG230" s="233"/>
      <c r="DH230" s="233"/>
      <c r="DI230" s="233"/>
      <c r="DJ230" s="233"/>
      <c r="DK230" s="233"/>
    </row>
    <row r="231" spans="3:115" hidden="1">
      <c r="C231" s="226"/>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c r="AK231" s="233"/>
      <c r="AL231" s="233"/>
      <c r="AM231" s="233"/>
      <c r="AN231" s="233"/>
      <c r="AO231" s="233"/>
      <c r="AP231" s="233"/>
      <c r="AQ231" s="233"/>
      <c r="AR231" s="233"/>
      <c r="AS231" s="233"/>
      <c r="AT231" s="254" t="s">
        <v>430</v>
      </c>
      <c r="AU231" s="233"/>
      <c r="AV231" s="233"/>
      <c r="AW231" s="274"/>
      <c r="AX231" s="274"/>
      <c r="AY231" s="256" t="s">
        <v>827</v>
      </c>
      <c r="AZ231" s="257" t="s">
        <v>655</v>
      </c>
      <c r="BA231" s="258" t="s">
        <v>694</v>
      </c>
      <c r="BB231" s="259" t="s">
        <v>995</v>
      </c>
      <c r="BC231" s="259" t="s">
        <v>997</v>
      </c>
      <c r="BD231" s="259" t="s">
        <v>677</v>
      </c>
      <c r="BE231" s="261">
        <f t="shared" si="78"/>
        <v>233</v>
      </c>
      <c r="BF231" s="233"/>
      <c r="BG231" s="233"/>
      <c r="BH231" s="233"/>
      <c r="BI231" s="233"/>
      <c r="BJ231" s="233"/>
      <c r="BK231" s="233"/>
      <c r="BL231" s="233"/>
      <c r="BM231" s="233"/>
      <c r="BN231" s="233"/>
      <c r="BO231" s="233"/>
      <c r="BP231" s="233"/>
      <c r="BQ231" s="233"/>
      <c r="BR231" s="233"/>
      <c r="BS231" s="233"/>
      <c r="BT231" s="233"/>
      <c r="BU231" s="233"/>
      <c r="BV231" s="233"/>
      <c r="BW231" s="233"/>
      <c r="BX231" s="233"/>
      <c r="BY231" s="233"/>
      <c r="BZ231" s="233"/>
      <c r="CA231" s="233"/>
      <c r="CB231" s="233"/>
      <c r="CC231" s="233"/>
      <c r="CD231" s="233"/>
      <c r="CE231" s="233"/>
      <c r="CF231" s="233"/>
      <c r="CG231" s="233"/>
      <c r="CH231" s="233"/>
      <c r="CI231" s="233"/>
      <c r="CJ231" s="233"/>
      <c r="CK231" s="233"/>
      <c r="CL231" s="233"/>
      <c r="CM231" s="233"/>
      <c r="CN231" s="233"/>
      <c r="CO231" s="233"/>
      <c r="CP231" s="233"/>
      <c r="CQ231" s="233"/>
      <c r="CR231" s="233"/>
      <c r="CS231" s="233"/>
      <c r="CT231" s="233"/>
      <c r="CU231" s="233"/>
      <c r="CV231" s="233"/>
      <c r="CW231" s="233"/>
      <c r="CX231" s="233"/>
      <c r="CY231" s="233"/>
      <c r="CZ231" s="233"/>
      <c r="DA231" s="233"/>
      <c r="DB231" s="233"/>
      <c r="DC231" s="233"/>
      <c r="DD231" s="233"/>
      <c r="DE231" s="233"/>
      <c r="DF231" s="233"/>
      <c r="DG231" s="233"/>
      <c r="DH231" s="233"/>
      <c r="DI231" s="233"/>
      <c r="DJ231" s="233"/>
      <c r="DK231" s="233"/>
    </row>
    <row r="232" spans="3:115" hidden="1">
      <c r="C232" s="226"/>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c r="AS232" s="233"/>
      <c r="AT232" s="254" t="s">
        <v>432</v>
      </c>
      <c r="AU232" s="233"/>
      <c r="AV232" s="233"/>
      <c r="AW232" s="274"/>
      <c r="AX232" s="274"/>
      <c r="AY232" s="256" t="s">
        <v>834</v>
      </c>
      <c r="AZ232" s="257" t="s">
        <v>656</v>
      </c>
      <c r="BA232" s="258" t="s">
        <v>695</v>
      </c>
      <c r="BB232" s="259" t="s">
        <v>997</v>
      </c>
      <c r="BC232" s="259" t="s">
        <v>999</v>
      </c>
      <c r="BD232" s="259" t="s">
        <v>679</v>
      </c>
      <c r="BE232" s="261">
        <f t="shared" si="78"/>
        <v>234</v>
      </c>
      <c r="BF232" s="233"/>
      <c r="BG232" s="233"/>
      <c r="BH232" s="233"/>
      <c r="BI232" s="233"/>
      <c r="BJ232" s="233"/>
      <c r="BK232" s="233"/>
      <c r="BL232" s="233"/>
      <c r="BM232" s="233"/>
      <c r="BN232" s="233"/>
      <c r="BO232" s="233"/>
      <c r="BP232" s="233"/>
      <c r="BQ232" s="233"/>
      <c r="BR232" s="233"/>
      <c r="BS232" s="233"/>
      <c r="BT232" s="233"/>
      <c r="BU232" s="233"/>
      <c r="BV232" s="233"/>
      <c r="BW232" s="233"/>
      <c r="BX232" s="233"/>
      <c r="BY232" s="233"/>
      <c r="BZ232" s="233"/>
      <c r="CA232" s="233"/>
      <c r="CB232" s="233"/>
      <c r="CC232" s="233"/>
      <c r="CD232" s="233"/>
      <c r="CE232" s="233"/>
      <c r="CF232" s="233"/>
      <c r="CG232" s="233"/>
      <c r="CH232" s="233"/>
      <c r="CI232" s="233"/>
      <c r="CJ232" s="233"/>
      <c r="CK232" s="233"/>
      <c r="CL232" s="233"/>
      <c r="CM232" s="233"/>
      <c r="CN232" s="233"/>
      <c r="CO232" s="233"/>
      <c r="CP232" s="233"/>
      <c r="CQ232" s="233"/>
      <c r="CR232" s="233"/>
      <c r="CS232" s="233"/>
      <c r="CT232" s="233"/>
      <c r="CU232" s="233"/>
      <c r="CV232" s="233"/>
      <c r="CW232" s="233"/>
      <c r="CX232" s="233"/>
      <c r="CY232" s="233"/>
      <c r="CZ232" s="233"/>
      <c r="DA232" s="233"/>
      <c r="DB232" s="233"/>
      <c r="DC232" s="233"/>
      <c r="DD232" s="233"/>
      <c r="DE232" s="233"/>
      <c r="DF232" s="233"/>
      <c r="DG232" s="233"/>
      <c r="DH232" s="233"/>
      <c r="DI232" s="233"/>
      <c r="DJ232" s="233"/>
      <c r="DK232" s="233"/>
    </row>
    <row r="233" spans="3:115" hidden="1">
      <c r="C233" s="226"/>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54" t="s">
        <v>434</v>
      </c>
      <c r="AU233" s="233"/>
      <c r="AV233" s="233"/>
      <c r="AW233" s="274"/>
      <c r="AX233" s="274"/>
      <c r="AY233" s="256" t="s">
        <v>350</v>
      </c>
      <c r="AZ233" s="257" t="s">
        <v>658</v>
      </c>
      <c r="BA233" s="258" t="s">
        <v>696</v>
      </c>
      <c r="BB233" s="259" t="s">
        <v>999</v>
      </c>
      <c r="BC233" s="259" t="s">
        <v>1000</v>
      </c>
      <c r="BD233" s="259" t="s">
        <v>680</v>
      </c>
      <c r="BE233" s="261">
        <f t="shared" si="78"/>
        <v>235</v>
      </c>
      <c r="BF233" s="233"/>
      <c r="BG233" s="233"/>
      <c r="BH233" s="233"/>
      <c r="BI233" s="233"/>
      <c r="BJ233" s="233"/>
      <c r="BK233" s="233"/>
      <c r="BL233" s="233"/>
      <c r="BM233" s="233"/>
      <c r="BN233" s="233"/>
      <c r="BO233" s="233"/>
      <c r="BP233" s="233"/>
      <c r="BQ233" s="233"/>
      <c r="BR233" s="233"/>
      <c r="BS233" s="233"/>
      <c r="BT233" s="233"/>
      <c r="BU233" s="233"/>
      <c r="BV233" s="233"/>
      <c r="BW233" s="233"/>
      <c r="BX233" s="233"/>
      <c r="BY233" s="233"/>
      <c r="BZ233" s="233"/>
      <c r="CA233" s="233"/>
      <c r="CB233" s="233"/>
      <c r="CC233" s="233"/>
      <c r="CD233" s="233"/>
      <c r="CE233" s="233"/>
      <c r="CF233" s="233"/>
      <c r="CG233" s="233"/>
      <c r="CH233" s="233"/>
      <c r="CI233" s="233"/>
      <c r="CJ233" s="233"/>
      <c r="CK233" s="233"/>
      <c r="CL233" s="233"/>
      <c r="CM233" s="233"/>
      <c r="CN233" s="233"/>
      <c r="CO233" s="233"/>
      <c r="CP233" s="233"/>
      <c r="CQ233" s="233"/>
      <c r="CR233" s="233"/>
      <c r="CS233" s="233"/>
      <c r="CT233" s="233"/>
      <c r="CU233" s="233"/>
      <c r="CV233" s="233"/>
      <c r="CW233" s="233"/>
      <c r="CX233" s="233"/>
      <c r="CY233" s="233"/>
      <c r="CZ233" s="233"/>
      <c r="DA233" s="233"/>
      <c r="DB233" s="233"/>
      <c r="DC233" s="233"/>
      <c r="DD233" s="233"/>
      <c r="DE233" s="233"/>
      <c r="DF233" s="233"/>
      <c r="DG233" s="233"/>
      <c r="DH233" s="233"/>
      <c r="DI233" s="233"/>
      <c r="DJ233" s="233"/>
      <c r="DK233" s="233"/>
    </row>
    <row r="234" spans="3:115" hidden="1">
      <c r="C234" s="226"/>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c r="AS234" s="233"/>
      <c r="AT234" s="254" t="s">
        <v>436</v>
      </c>
      <c r="AU234" s="233"/>
      <c r="AV234" s="233"/>
      <c r="AW234" s="274"/>
      <c r="AX234" s="274"/>
      <c r="AY234" s="256" t="s">
        <v>835</v>
      </c>
      <c r="AZ234" s="257" t="s">
        <v>659</v>
      </c>
      <c r="BA234" s="258" t="s">
        <v>697</v>
      </c>
      <c r="BB234" s="259" t="s">
        <v>1000</v>
      </c>
      <c r="BC234" s="259" t="s">
        <v>1001</v>
      </c>
      <c r="BD234" s="259" t="s">
        <v>681</v>
      </c>
      <c r="BE234" s="261">
        <f t="shared" si="78"/>
        <v>236</v>
      </c>
      <c r="BF234" s="233"/>
      <c r="BG234" s="233"/>
      <c r="BH234" s="233"/>
      <c r="BI234" s="233"/>
      <c r="BJ234" s="233"/>
      <c r="BK234" s="233"/>
      <c r="BL234" s="233"/>
      <c r="BM234" s="233"/>
      <c r="BN234" s="233"/>
      <c r="BO234" s="233"/>
      <c r="BP234" s="233"/>
      <c r="BQ234" s="233"/>
      <c r="BR234" s="233"/>
      <c r="BS234" s="233"/>
      <c r="BT234" s="233"/>
      <c r="BU234" s="233"/>
      <c r="BV234" s="233"/>
      <c r="BW234" s="233"/>
      <c r="BX234" s="233"/>
      <c r="BY234" s="233"/>
      <c r="BZ234" s="233"/>
      <c r="CA234" s="233"/>
      <c r="CB234" s="233"/>
      <c r="CC234" s="233"/>
      <c r="CD234" s="233"/>
      <c r="CE234" s="233"/>
      <c r="CF234" s="233"/>
      <c r="CG234" s="233"/>
      <c r="CH234" s="233"/>
      <c r="CI234" s="233"/>
      <c r="CJ234" s="233"/>
      <c r="CK234" s="233"/>
      <c r="CL234" s="233"/>
      <c r="CM234" s="233"/>
      <c r="CN234" s="233"/>
      <c r="CO234" s="233"/>
      <c r="CP234" s="233"/>
      <c r="CQ234" s="233"/>
      <c r="CR234" s="233"/>
      <c r="CS234" s="233"/>
      <c r="CT234" s="233"/>
      <c r="CU234" s="233"/>
      <c r="CV234" s="233"/>
      <c r="CW234" s="233"/>
      <c r="CX234" s="233"/>
      <c r="CY234" s="233"/>
      <c r="CZ234" s="233"/>
      <c r="DA234" s="233"/>
      <c r="DB234" s="233"/>
      <c r="DC234" s="233"/>
      <c r="DD234" s="233"/>
      <c r="DE234" s="233"/>
      <c r="DF234" s="233"/>
      <c r="DG234" s="233"/>
      <c r="DH234" s="233"/>
      <c r="DI234" s="233"/>
      <c r="DJ234" s="233"/>
      <c r="DK234" s="233"/>
    </row>
    <row r="235" spans="3:115" hidden="1">
      <c r="C235" s="226"/>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c r="AK235" s="233"/>
      <c r="AL235" s="233"/>
      <c r="AM235" s="233"/>
      <c r="AN235" s="233"/>
      <c r="AO235" s="233"/>
      <c r="AP235" s="233"/>
      <c r="AQ235" s="233"/>
      <c r="AR235" s="233"/>
      <c r="AS235" s="233"/>
      <c r="AT235" s="254" t="s">
        <v>438</v>
      </c>
      <c r="AU235" s="233"/>
      <c r="AV235" s="233"/>
      <c r="AW235" s="274"/>
      <c r="AX235" s="274"/>
      <c r="AY235" s="256" t="s">
        <v>836</v>
      </c>
      <c r="AZ235" s="257" t="s">
        <v>663</v>
      </c>
      <c r="BA235" s="258" t="s">
        <v>699</v>
      </c>
      <c r="BB235" s="259" t="s">
        <v>1001</v>
      </c>
      <c r="BC235" s="259" t="s">
        <v>1004</v>
      </c>
      <c r="BD235" s="259" t="s">
        <v>682</v>
      </c>
      <c r="BE235" s="261">
        <f t="shared" si="78"/>
        <v>237</v>
      </c>
      <c r="BF235" s="233"/>
      <c r="BG235" s="233"/>
      <c r="BH235" s="233"/>
      <c r="BI235" s="233"/>
      <c r="BJ235" s="233"/>
      <c r="BK235" s="233"/>
      <c r="BL235" s="233"/>
      <c r="BM235" s="233"/>
      <c r="BN235" s="233"/>
      <c r="BO235" s="233"/>
      <c r="BP235" s="233"/>
      <c r="BQ235" s="233"/>
      <c r="BR235" s="233"/>
      <c r="BS235" s="233"/>
      <c r="BT235" s="233"/>
      <c r="BU235" s="233"/>
      <c r="BV235" s="233"/>
      <c r="BW235" s="233"/>
      <c r="BX235" s="233"/>
      <c r="BY235" s="233"/>
      <c r="BZ235" s="233"/>
      <c r="CA235" s="233"/>
      <c r="CB235" s="233"/>
      <c r="CC235" s="233"/>
      <c r="CD235" s="233"/>
      <c r="CE235" s="233"/>
      <c r="CF235" s="233"/>
      <c r="CG235" s="233"/>
      <c r="CH235" s="233"/>
      <c r="CI235" s="233"/>
      <c r="CJ235" s="233"/>
      <c r="CK235" s="233"/>
      <c r="CL235" s="233"/>
      <c r="CM235" s="233"/>
      <c r="CN235" s="233"/>
      <c r="CO235" s="233"/>
      <c r="CP235" s="233"/>
      <c r="CQ235" s="233"/>
      <c r="CR235" s="233"/>
      <c r="CS235" s="233"/>
      <c r="CT235" s="233"/>
      <c r="CU235" s="233"/>
      <c r="CV235" s="233"/>
      <c r="CW235" s="233"/>
      <c r="CX235" s="233"/>
      <c r="CY235" s="233"/>
      <c r="CZ235" s="233"/>
      <c r="DA235" s="233"/>
      <c r="DB235" s="233"/>
      <c r="DC235" s="233"/>
      <c r="DD235" s="233"/>
      <c r="DE235" s="233"/>
      <c r="DF235" s="233"/>
      <c r="DG235" s="233"/>
      <c r="DH235" s="233"/>
      <c r="DI235" s="233"/>
      <c r="DJ235" s="233"/>
      <c r="DK235" s="233"/>
    </row>
    <row r="236" spans="3:115" hidden="1">
      <c r="C236" s="226"/>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54" t="s">
        <v>440</v>
      </c>
      <c r="AU236" s="233"/>
      <c r="AV236" s="233"/>
      <c r="AW236" s="274"/>
      <c r="AX236" s="274"/>
      <c r="AY236" s="256" t="s">
        <v>838</v>
      </c>
      <c r="AZ236" s="257" t="s">
        <v>664</v>
      </c>
      <c r="BA236" s="258" t="s">
        <v>700</v>
      </c>
      <c r="BB236" s="259" t="s">
        <v>1004</v>
      </c>
      <c r="BC236" s="259" t="s">
        <v>1464</v>
      </c>
      <c r="BD236" s="259" t="s">
        <v>684</v>
      </c>
      <c r="BE236" s="261">
        <f t="shared" si="78"/>
        <v>238</v>
      </c>
      <c r="BF236" s="233"/>
      <c r="BG236" s="233"/>
      <c r="BH236" s="233"/>
      <c r="BI236" s="233"/>
      <c r="BJ236" s="233"/>
      <c r="BK236" s="233"/>
      <c r="BL236" s="233"/>
      <c r="BM236" s="233"/>
      <c r="BN236" s="233"/>
      <c r="BO236" s="233"/>
      <c r="BP236" s="233"/>
      <c r="BQ236" s="233"/>
      <c r="BR236" s="233"/>
      <c r="BS236" s="233"/>
      <c r="BT236" s="233"/>
      <c r="BU236" s="233"/>
      <c r="BV236" s="233"/>
      <c r="BW236" s="233"/>
      <c r="BX236" s="233"/>
      <c r="BY236" s="233"/>
      <c r="BZ236" s="233"/>
      <c r="CA236" s="233"/>
      <c r="CB236" s="233"/>
      <c r="CC236" s="233"/>
      <c r="CD236" s="233"/>
      <c r="CE236" s="233"/>
      <c r="CF236" s="233"/>
      <c r="CG236" s="233"/>
      <c r="CH236" s="233"/>
      <c r="CI236" s="233"/>
      <c r="CJ236" s="233"/>
      <c r="CK236" s="233"/>
      <c r="CL236" s="233"/>
      <c r="CM236" s="233"/>
      <c r="CN236" s="233"/>
      <c r="CO236" s="233"/>
      <c r="CP236" s="233"/>
      <c r="CQ236" s="233"/>
      <c r="CR236" s="233"/>
      <c r="CS236" s="233"/>
      <c r="CT236" s="233"/>
      <c r="CU236" s="233"/>
      <c r="CV236" s="233"/>
      <c r="CW236" s="233"/>
      <c r="CX236" s="233"/>
      <c r="CY236" s="233"/>
      <c r="CZ236" s="233"/>
      <c r="DA236" s="233"/>
      <c r="DB236" s="233"/>
      <c r="DC236" s="233"/>
      <c r="DD236" s="233"/>
      <c r="DE236" s="233"/>
      <c r="DF236" s="233"/>
      <c r="DG236" s="233"/>
      <c r="DH236" s="233"/>
      <c r="DI236" s="233"/>
      <c r="DJ236" s="233"/>
      <c r="DK236" s="233"/>
    </row>
    <row r="237" spans="3:115" hidden="1">
      <c r="C237" s="226"/>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54" t="s">
        <v>442</v>
      </c>
      <c r="AU237" s="233"/>
      <c r="AV237" s="233"/>
      <c r="AW237" s="274"/>
      <c r="AX237" s="274"/>
      <c r="AY237" s="256" t="s">
        <v>842</v>
      </c>
      <c r="AZ237" s="257" t="s">
        <v>1540</v>
      </c>
      <c r="BA237" s="258" t="s">
        <v>701</v>
      </c>
      <c r="BB237" s="259" t="s">
        <v>1464</v>
      </c>
      <c r="BC237" s="259" t="s">
        <v>1009</v>
      </c>
      <c r="BD237" s="259" t="s">
        <v>685</v>
      </c>
      <c r="BE237" s="261" t="e">
        <f t="shared" si="78"/>
        <v>#N/A</v>
      </c>
      <c r="BF237" s="233"/>
      <c r="BG237" s="233"/>
      <c r="BH237" s="233"/>
      <c r="BI237" s="233"/>
      <c r="BJ237" s="233"/>
      <c r="BK237" s="233"/>
      <c r="BL237" s="233"/>
      <c r="BM237" s="233"/>
      <c r="BN237" s="233"/>
      <c r="BO237" s="233"/>
      <c r="BP237" s="233"/>
      <c r="BQ237" s="233"/>
      <c r="BR237" s="233"/>
      <c r="BS237" s="233"/>
      <c r="BT237" s="233"/>
      <c r="BU237" s="233"/>
      <c r="BV237" s="233"/>
      <c r="BW237" s="233"/>
      <c r="BX237" s="233"/>
      <c r="BY237" s="233"/>
      <c r="BZ237" s="233"/>
      <c r="CA237" s="233"/>
      <c r="CB237" s="233"/>
      <c r="CC237" s="233"/>
      <c r="CD237" s="233"/>
      <c r="CE237" s="233"/>
      <c r="CF237" s="233"/>
      <c r="CG237" s="233"/>
      <c r="CH237" s="233"/>
      <c r="CI237" s="233"/>
      <c r="CJ237" s="233"/>
      <c r="CK237" s="233"/>
      <c r="CL237" s="233"/>
      <c r="CM237" s="233"/>
      <c r="CN237" s="233"/>
      <c r="CO237" s="233"/>
      <c r="CP237" s="233"/>
      <c r="CQ237" s="233"/>
      <c r="CR237" s="233"/>
      <c r="CS237" s="233"/>
      <c r="CT237" s="233"/>
      <c r="CU237" s="233"/>
      <c r="CV237" s="233"/>
      <c r="CW237" s="233"/>
      <c r="CX237" s="233"/>
      <c r="CY237" s="233"/>
      <c r="CZ237" s="233"/>
      <c r="DA237" s="233"/>
      <c r="DB237" s="233"/>
      <c r="DC237" s="233"/>
      <c r="DD237" s="233"/>
      <c r="DE237" s="233"/>
      <c r="DF237" s="233"/>
      <c r="DG237" s="233"/>
      <c r="DH237" s="233"/>
      <c r="DI237" s="233"/>
      <c r="DJ237" s="233"/>
      <c r="DK237" s="233"/>
    </row>
    <row r="238" spans="3:115" hidden="1">
      <c r="C238" s="226"/>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54" t="s">
        <v>443</v>
      </c>
      <c r="AU238" s="233"/>
      <c r="AV238" s="233"/>
      <c r="AW238" s="274"/>
      <c r="AX238" s="274"/>
      <c r="AY238" s="256" t="s">
        <v>847</v>
      </c>
      <c r="AZ238" s="257" t="s">
        <v>669</v>
      </c>
      <c r="BA238" s="258" t="s">
        <v>703</v>
      </c>
      <c r="BB238" s="259" t="s">
        <v>1009</v>
      </c>
      <c r="BC238" s="259" t="s">
        <v>1010</v>
      </c>
      <c r="BD238" s="259" t="s">
        <v>686</v>
      </c>
      <c r="BE238" s="261">
        <f t="shared" si="78"/>
        <v>239</v>
      </c>
      <c r="BF238" s="233"/>
      <c r="BG238" s="233"/>
      <c r="BH238" s="233"/>
      <c r="BI238" s="233"/>
      <c r="BJ238" s="233"/>
      <c r="BK238" s="233"/>
      <c r="BL238" s="233"/>
      <c r="BM238" s="233"/>
      <c r="BN238" s="233"/>
      <c r="BO238" s="233"/>
      <c r="BP238" s="233"/>
      <c r="BQ238" s="233"/>
      <c r="BR238" s="233"/>
      <c r="BS238" s="233"/>
      <c r="BT238" s="233"/>
      <c r="BU238" s="233"/>
      <c r="BV238" s="233"/>
      <c r="BW238" s="233"/>
      <c r="BX238" s="233"/>
      <c r="BY238" s="233"/>
      <c r="BZ238" s="233"/>
      <c r="CA238" s="233"/>
      <c r="CB238" s="233"/>
      <c r="CC238" s="233"/>
      <c r="CD238" s="233"/>
      <c r="CE238" s="233"/>
      <c r="CF238" s="233"/>
      <c r="CG238" s="233"/>
      <c r="CH238" s="233"/>
      <c r="CI238" s="233"/>
      <c r="CJ238" s="233"/>
      <c r="CK238" s="233"/>
      <c r="CL238" s="233"/>
      <c r="CM238" s="233"/>
      <c r="CN238" s="233"/>
      <c r="CO238" s="233"/>
      <c r="CP238" s="233"/>
      <c r="CQ238" s="233"/>
      <c r="CR238" s="233"/>
      <c r="CS238" s="233"/>
      <c r="CT238" s="233"/>
      <c r="CU238" s="233"/>
      <c r="CV238" s="233"/>
      <c r="CW238" s="233"/>
      <c r="CX238" s="233"/>
      <c r="CY238" s="233"/>
      <c r="CZ238" s="233"/>
      <c r="DA238" s="233"/>
      <c r="DB238" s="233"/>
      <c r="DC238" s="233"/>
      <c r="DD238" s="233"/>
      <c r="DE238" s="233"/>
      <c r="DF238" s="233"/>
      <c r="DG238" s="233"/>
      <c r="DH238" s="233"/>
      <c r="DI238" s="233"/>
      <c r="DJ238" s="233"/>
      <c r="DK238" s="233"/>
    </row>
    <row r="239" spans="3:115" hidden="1">
      <c r="C239" s="226"/>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54" t="s">
        <v>444</v>
      </c>
      <c r="AU239" s="233"/>
      <c r="AV239" s="233"/>
      <c r="AW239" s="274"/>
      <c r="AX239" s="274"/>
      <c r="AY239" s="256" t="s">
        <v>856</v>
      </c>
      <c r="AZ239" s="257" t="s">
        <v>670</v>
      </c>
      <c r="BA239" s="258" t="s">
        <v>704</v>
      </c>
      <c r="BB239" s="259" t="s">
        <v>1010</v>
      </c>
      <c r="BC239" s="259" t="s">
        <v>1018</v>
      </c>
      <c r="BD239" s="259" t="s">
        <v>687</v>
      </c>
      <c r="BE239" s="261">
        <f t="shared" si="78"/>
        <v>240</v>
      </c>
      <c r="BF239" s="233"/>
      <c r="BG239" s="233"/>
      <c r="BH239" s="233"/>
      <c r="BI239" s="233"/>
      <c r="BJ239" s="233"/>
      <c r="BK239" s="233"/>
      <c r="BL239" s="233"/>
      <c r="BM239" s="233"/>
      <c r="BN239" s="233"/>
      <c r="BO239" s="233"/>
      <c r="BP239" s="233"/>
      <c r="BQ239" s="233"/>
      <c r="BR239" s="233"/>
      <c r="BS239" s="233"/>
      <c r="BT239" s="233"/>
      <c r="BU239" s="233"/>
      <c r="BV239" s="233"/>
      <c r="BW239" s="233"/>
      <c r="BX239" s="233"/>
      <c r="BY239" s="233"/>
      <c r="BZ239" s="233"/>
      <c r="CA239" s="233"/>
      <c r="CB239" s="233"/>
      <c r="CC239" s="233"/>
      <c r="CD239" s="233"/>
      <c r="CE239" s="233"/>
      <c r="CF239" s="233"/>
      <c r="CG239" s="233"/>
      <c r="CH239" s="233"/>
      <c r="CI239" s="233"/>
      <c r="CJ239" s="233"/>
      <c r="CK239" s="233"/>
      <c r="CL239" s="233"/>
      <c r="CM239" s="233"/>
      <c r="CN239" s="233"/>
      <c r="CO239" s="233"/>
      <c r="CP239" s="233"/>
      <c r="CQ239" s="233"/>
      <c r="CR239" s="233"/>
      <c r="CS239" s="233"/>
      <c r="CT239" s="233"/>
      <c r="CU239" s="233"/>
      <c r="CV239" s="233"/>
      <c r="CW239" s="233"/>
      <c r="CX239" s="233"/>
      <c r="CY239" s="233"/>
      <c r="CZ239" s="233"/>
      <c r="DA239" s="233"/>
      <c r="DB239" s="233"/>
      <c r="DC239" s="233"/>
      <c r="DD239" s="233"/>
      <c r="DE239" s="233"/>
      <c r="DF239" s="233"/>
      <c r="DG239" s="233"/>
      <c r="DH239" s="233"/>
      <c r="DI239" s="233"/>
      <c r="DJ239" s="233"/>
      <c r="DK239" s="233"/>
    </row>
    <row r="240" spans="3:115" hidden="1">
      <c r="C240" s="226"/>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54" t="s">
        <v>446</v>
      </c>
      <c r="AU240" s="233"/>
      <c r="AV240" s="233"/>
      <c r="AW240" s="274"/>
      <c r="AX240" s="274"/>
      <c r="AY240" s="256" t="s">
        <v>858</v>
      </c>
      <c r="AZ240" s="257" t="s">
        <v>672</v>
      </c>
      <c r="BA240" s="258" t="s">
        <v>706</v>
      </c>
      <c r="BB240" s="259" t="s">
        <v>1018</v>
      </c>
      <c r="BC240" s="259" t="s">
        <v>1020</v>
      </c>
      <c r="BD240" s="259" t="s">
        <v>692</v>
      </c>
      <c r="BE240" s="261">
        <f t="shared" si="78"/>
        <v>241</v>
      </c>
      <c r="BF240" s="233"/>
      <c r="BG240" s="233"/>
      <c r="BH240" s="233"/>
      <c r="BI240" s="233"/>
      <c r="BJ240" s="233"/>
      <c r="BK240" s="233"/>
      <c r="BL240" s="233"/>
      <c r="BM240" s="233"/>
      <c r="BN240" s="233"/>
      <c r="BO240" s="233"/>
      <c r="BP240" s="233"/>
      <c r="BQ240" s="233"/>
      <c r="BR240" s="233"/>
      <c r="BS240" s="233"/>
      <c r="BT240" s="233"/>
      <c r="BU240" s="233"/>
      <c r="BV240" s="233"/>
      <c r="BW240" s="233"/>
      <c r="BX240" s="233"/>
      <c r="BY240" s="233"/>
      <c r="BZ240" s="233"/>
      <c r="CA240" s="233"/>
      <c r="CB240" s="233"/>
      <c r="CC240" s="233"/>
      <c r="CD240" s="233"/>
      <c r="CE240" s="233"/>
      <c r="CF240" s="233"/>
      <c r="CG240" s="233"/>
      <c r="CH240" s="233"/>
      <c r="CI240" s="233"/>
      <c r="CJ240" s="233"/>
      <c r="CK240" s="233"/>
      <c r="CL240" s="233"/>
      <c r="CM240" s="233"/>
      <c r="CN240" s="233"/>
      <c r="CO240" s="233"/>
      <c r="CP240" s="233"/>
      <c r="CQ240" s="233"/>
      <c r="CR240" s="233"/>
      <c r="CS240" s="233"/>
      <c r="CT240" s="233"/>
      <c r="CU240" s="233"/>
      <c r="CV240" s="233"/>
      <c r="CW240" s="233"/>
      <c r="CX240" s="233"/>
      <c r="CY240" s="233"/>
      <c r="CZ240" s="233"/>
      <c r="DA240" s="233"/>
      <c r="DB240" s="233"/>
      <c r="DC240" s="233"/>
      <c r="DD240" s="233"/>
      <c r="DE240" s="233"/>
      <c r="DF240" s="233"/>
      <c r="DG240" s="233"/>
      <c r="DH240" s="233"/>
      <c r="DI240" s="233"/>
      <c r="DJ240" s="233"/>
      <c r="DK240" s="233"/>
    </row>
    <row r="241" spans="3:115" hidden="1">
      <c r="C241" s="226"/>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54" t="s">
        <v>448</v>
      </c>
      <c r="AU241" s="233"/>
      <c r="AV241" s="233"/>
      <c r="AW241" s="274"/>
      <c r="AX241" s="274"/>
      <c r="AY241" s="256" t="s">
        <v>860</v>
      </c>
      <c r="AZ241" s="257" t="s">
        <v>675</v>
      </c>
      <c r="BA241" s="258" t="s">
        <v>707</v>
      </c>
      <c r="BB241" s="259" t="s">
        <v>1020</v>
      </c>
      <c r="BC241" s="259" t="s">
        <v>1022</v>
      </c>
      <c r="BD241" s="259" t="s">
        <v>694</v>
      </c>
      <c r="BE241" s="261">
        <f t="shared" si="78"/>
        <v>242</v>
      </c>
      <c r="BF241" s="233"/>
      <c r="BG241" s="233"/>
      <c r="BH241" s="233"/>
      <c r="BI241" s="233"/>
      <c r="BJ241" s="233"/>
      <c r="BK241" s="233"/>
      <c r="BL241" s="233"/>
      <c r="BM241" s="233"/>
      <c r="BN241" s="233"/>
      <c r="BO241" s="233"/>
      <c r="BP241" s="233"/>
      <c r="BQ241" s="233"/>
      <c r="BR241" s="233"/>
      <c r="BS241" s="233"/>
      <c r="BT241" s="233"/>
      <c r="BU241" s="233"/>
      <c r="BV241" s="233"/>
      <c r="BW241" s="233"/>
      <c r="BX241" s="233"/>
      <c r="BY241" s="233"/>
      <c r="BZ241" s="233"/>
      <c r="CA241" s="233"/>
      <c r="CB241" s="233"/>
      <c r="CC241" s="233"/>
      <c r="CD241" s="233"/>
      <c r="CE241" s="233"/>
      <c r="CF241" s="233"/>
      <c r="CG241" s="233"/>
      <c r="CH241" s="233"/>
      <c r="CI241" s="233"/>
      <c r="CJ241" s="233"/>
      <c r="CK241" s="233"/>
      <c r="CL241" s="233"/>
      <c r="CM241" s="233"/>
      <c r="CN241" s="233"/>
      <c r="CO241" s="233"/>
      <c r="CP241" s="233"/>
      <c r="CQ241" s="233"/>
      <c r="CR241" s="233"/>
      <c r="CS241" s="233"/>
      <c r="CT241" s="233"/>
      <c r="CU241" s="233"/>
      <c r="CV241" s="233"/>
      <c r="CW241" s="233"/>
      <c r="CX241" s="233"/>
      <c r="CY241" s="233"/>
      <c r="CZ241" s="233"/>
      <c r="DA241" s="233"/>
      <c r="DB241" s="233"/>
      <c r="DC241" s="233"/>
      <c r="DD241" s="233"/>
      <c r="DE241" s="233"/>
      <c r="DF241" s="233"/>
      <c r="DG241" s="233"/>
      <c r="DH241" s="233"/>
      <c r="DI241" s="233"/>
      <c r="DJ241" s="233"/>
      <c r="DK241" s="233"/>
    </row>
    <row r="242" spans="3:115" hidden="1">
      <c r="C242" s="226"/>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54" t="s">
        <v>449</v>
      </c>
      <c r="AU242" s="233"/>
      <c r="AV242" s="233"/>
      <c r="AW242" s="274"/>
      <c r="AX242" s="274"/>
      <c r="AY242" s="256" t="s">
        <v>1459</v>
      </c>
      <c r="AZ242" s="257" t="s">
        <v>677</v>
      </c>
      <c r="BA242" s="258" t="s">
        <v>708</v>
      </c>
      <c r="BB242" s="259" t="s">
        <v>1022</v>
      </c>
      <c r="BC242" s="259" t="s">
        <v>1024</v>
      </c>
      <c r="BD242" s="259" t="s">
        <v>695</v>
      </c>
      <c r="BE242" s="261">
        <f t="shared" si="78"/>
        <v>243</v>
      </c>
      <c r="BF242" s="233"/>
      <c r="BG242" s="233"/>
      <c r="BH242" s="233"/>
      <c r="BI242" s="233"/>
      <c r="BJ242" s="233"/>
      <c r="BK242" s="233"/>
      <c r="BL242" s="233"/>
      <c r="BM242" s="233"/>
      <c r="BN242" s="233"/>
      <c r="BO242" s="233"/>
      <c r="BP242" s="233"/>
      <c r="BQ242" s="233"/>
      <c r="BR242" s="233"/>
      <c r="BS242" s="233"/>
      <c r="BT242" s="233"/>
      <c r="BU242" s="233"/>
      <c r="BV242" s="233"/>
      <c r="BW242" s="233"/>
      <c r="BX242" s="233"/>
      <c r="BY242" s="233"/>
      <c r="BZ242" s="233"/>
      <c r="CA242" s="233"/>
      <c r="CB242" s="233"/>
      <c r="CC242" s="233"/>
      <c r="CD242" s="233"/>
      <c r="CE242" s="233"/>
      <c r="CF242" s="233"/>
      <c r="CG242" s="233"/>
      <c r="CH242" s="233"/>
      <c r="CI242" s="233"/>
      <c r="CJ242" s="233"/>
      <c r="CK242" s="233"/>
      <c r="CL242" s="233"/>
      <c r="CM242" s="233"/>
      <c r="CN242" s="233"/>
      <c r="CO242" s="233"/>
      <c r="CP242" s="233"/>
      <c r="CQ242" s="233"/>
      <c r="CR242" s="233"/>
      <c r="CS242" s="233"/>
      <c r="CT242" s="233"/>
      <c r="CU242" s="233"/>
      <c r="CV242" s="233"/>
      <c r="CW242" s="233"/>
      <c r="CX242" s="233"/>
      <c r="CY242" s="233"/>
      <c r="CZ242" s="233"/>
      <c r="DA242" s="233"/>
      <c r="DB242" s="233"/>
      <c r="DC242" s="233"/>
      <c r="DD242" s="233"/>
      <c r="DE242" s="233"/>
      <c r="DF242" s="233"/>
      <c r="DG242" s="233"/>
      <c r="DH242" s="233"/>
      <c r="DI242" s="233"/>
      <c r="DJ242" s="233"/>
      <c r="DK242" s="233"/>
    </row>
    <row r="243" spans="3:115" hidden="1">
      <c r="C243" s="226"/>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54" t="s">
        <v>451</v>
      </c>
      <c r="AU243" s="233"/>
      <c r="AV243" s="233"/>
      <c r="AW243" s="274"/>
      <c r="AX243" s="274"/>
      <c r="AY243" s="256" t="s">
        <v>867</v>
      </c>
      <c r="AZ243" s="257" t="s">
        <v>679</v>
      </c>
      <c r="BA243" s="258" t="s">
        <v>710</v>
      </c>
      <c r="BB243" s="259" t="s">
        <v>1024</v>
      </c>
      <c r="BC243" s="259" t="s">
        <v>1028</v>
      </c>
      <c r="BD243" s="259" t="s">
        <v>696</v>
      </c>
      <c r="BE243" s="261">
        <f t="shared" si="78"/>
        <v>244</v>
      </c>
      <c r="BF243" s="233"/>
      <c r="BG243" s="233"/>
      <c r="BH243" s="233"/>
      <c r="BI243" s="233"/>
      <c r="BJ243" s="233"/>
      <c r="BK243" s="233"/>
      <c r="BL243" s="233"/>
      <c r="BM243" s="233"/>
      <c r="BN243" s="233"/>
      <c r="BO243" s="233"/>
      <c r="BP243" s="233"/>
      <c r="BQ243" s="233"/>
      <c r="BR243" s="233"/>
      <c r="BS243" s="233"/>
      <c r="BT243" s="233"/>
      <c r="BU243" s="233"/>
      <c r="BV243" s="233"/>
      <c r="BW243" s="233"/>
      <c r="BX243" s="233"/>
      <c r="BY243" s="233"/>
      <c r="BZ243" s="233"/>
      <c r="CA243" s="233"/>
      <c r="CB243" s="233"/>
      <c r="CC243" s="233"/>
      <c r="CD243" s="233"/>
      <c r="CE243" s="233"/>
      <c r="CF243" s="233"/>
      <c r="CG243" s="233"/>
      <c r="CH243" s="233"/>
      <c r="CI243" s="233"/>
      <c r="CJ243" s="233"/>
      <c r="CK243" s="233"/>
      <c r="CL243" s="233"/>
      <c r="CM243" s="233"/>
      <c r="CN243" s="233"/>
      <c r="CO243" s="233"/>
      <c r="CP243" s="233"/>
      <c r="CQ243" s="233"/>
      <c r="CR243" s="233"/>
      <c r="CS243" s="233"/>
      <c r="CT243" s="233"/>
      <c r="CU243" s="233"/>
      <c r="CV243" s="233"/>
      <c r="CW243" s="233"/>
      <c r="CX243" s="233"/>
      <c r="CY243" s="233"/>
      <c r="CZ243" s="233"/>
      <c r="DA243" s="233"/>
      <c r="DB243" s="233"/>
      <c r="DC243" s="233"/>
      <c r="DD243" s="233"/>
      <c r="DE243" s="233"/>
      <c r="DF243" s="233"/>
      <c r="DG243" s="233"/>
      <c r="DH243" s="233"/>
      <c r="DI243" s="233"/>
      <c r="DJ243" s="233"/>
      <c r="DK243" s="233"/>
    </row>
    <row r="244" spans="3:115" hidden="1">
      <c r="C244" s="226"/>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54" t="s">
        <v>453</v>
      </c>
      <c r="AU244" s="233"/>
      <c r="AV244" s="233"/>
      <c r="AW244" s="274"/>
      <c r="AX244" s="274"/>
      <c r="AY244" s="256" t="s">
        <v>870</v>
      </c>
      <c r="AZ244" s="257" t="s">
        <v>680</v>
      </c>
      <c r="BA244" s="258" t="s">
        <v>711</v>
      </c>
      <c r="BB244" s="259" t="s">
        <v>1028</v>
      </c>
      <c r="BC244" s="259" t="s">
        <v>1030</v>
      </c>
      <c r="BD244" s="259" t="s">
        <v>697</v>
      </c>
      <c r="BE244" s="261">
        <f t="shared" si="78"/>
        <v>245</v>
      </c>
      <c r="BF244" s="233"/>
      <c r="BG244" s="233"/>
      <c r="BH244" s="233"/>
      <c r="BI244" s="233"/>
      <c r="BJ244" s="233"/>
      <c r="BK244" s="233"/>
      <c r="BL244" s="233"/>
      <c r="BM244" s="233"/>
      <c r="BN244" s="233"/>
      <c r="BO244" s="233"/>
      <c r="BP244" s="233"/>
      <c r="BQ244" s="233"/>
      <c r="BR244" s="233"/>
      <c r="BS244" s="233"/>
      <c r="BT244" s="233"/>
      <c r="BU244" s="233"/>
      <c r="BV244" s="233"/>
      <c r="BW244" s="233"/>
      <c r="BX244" s="233"/>
      <c r="BY244" s="233"/>
      <c r="BZ244" s="233"/>
      <c r="CA244" s="233"/>
      <c r="CB244" s="233"/>
      <c r="CC244" s="233"/>
      <c r="CD244" s="233"/>
      <c r="CE244" s="233"/>
      <c r="CF244" s="233"/>
      <c r="CG244" s="233"/>
      <c r="CH244" s="233"/>
      <c r="CI244" s="233"/>
      <c r="CJ244" s="233"/>
      <c r="CK244" s="233"/>
      <c r="CL244" s="233"/>
      <c r="CM244" s="233"/>
      <c r="CN244" s="233"/>
      <c r="CO244" s="233"/>
      <c r="CP244" s="233"/>
      <c r="CQ244" s="233"/>
      <c r="CR244" s="233"/>
      <c r="CS244" s="233"/>
      <c r="CT244" s="233"/>
      <c r="CU244" s="233"/>
      <c r="CV244" s="233"/>
      <c r="CW244" s="233"/>
      <c r="CX244" s="233"/>
      <c r="CY244" s="233"/>
      <c r="CZ244" s="233"/>
      <c r="DA244" s="233"/>
      <c r="DB244" s="233"/>
      <c r="DC244" s="233"/>
      <c r="DD244" s="233"/>
      <c r="DE244" s="233"/>
      <c r="DF244" s="233"/>
      <c r="DG244" s="233"/>
      <c r="DH244" s="233"/>
      <c r="DI244" s="233"/>
      <c r="DJ244" s="233"/>
      <c r="DK244" s="233"/>
    </row>
    <row r="245" spans="3:115" hidden="1">
      <c r="C245" s="226"/>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54" t="s">
        <v>455</v>
      </c>
      <c r="AU245" s="233"/>
      <c r="AV245" s="233"/>
      <c r="AW245" s="274"/>
      <c r="AX245" s="274"/>
      <c r="AY245" s="256" t="s">
        <v>874</v>
      </c>
      <c r="AZ245" s="257" t="s">
        <v>681</v>
      </c>
      <c r="BA245" s="258" t="s">
        <v>712</v>
      </c>
      <c r="BB245" s="259" t="s">
        <v>1030</v>
      </c>
      <c r="BC245" s="259" t="s">
        <v>1033</v>
      </c>
      <c r="BD245" s="259" t="s">
        <v>699</v>
      </c>
      <c r="BE245" s="261">
        <f t="shared" si="78"/>
        <v>246</v>
      </c>
      <c r="BF245" s="233"/>
      <c r="BG245" s="233"/>
      <c r="BH245" s="233"/>
      <c r="BI245" s="233"/>
      <c r="BJ245" s="233"/>
      <c r="BK245" s="233"/>
      <c r="BL245" s="233"/>
      <c r="BM245" s="233"/>
      <c r="BN245" s="233"/>
      <c r="BO245" s="233"/>
      <c r="BP245" s="233"/>
      <c r="BQ245" s="233"/>
      <c r="BR245" s="233"/>
      <c r="BS245" s="233"/>
      <c r="BT245" s="233"/>
      <c r="BU245" s="233"/>
      <c r="BV245" s="233"/>
      <c r="BW245" s="233"/>
      <c r="BX245" s="233"/>
      <c r="BY245" s="233"/>
      <c r="BZ245" s="233"/>
      <c r="CA245" s="233"/>
      <c r="CB245" s="233"/>
      <c r="CC245" s="233"/>
      <c r="CD245" s="233"/>
      <c r="CE245" s="233"/>
      <c r="CF245" s="233"/>
      <c r="CG245" s="233"/>
      <c r="CH245" s="233"/>
      <c r="CI245" s="233"/>
      <c r="CJ245" s="233"/>
      <c r="CK245" s="233"/>
      <c r="CL245" s="233"/>
      <c r="CM245" s="233"/>
      <c r="CN245" s="233"/>
      <c r="CO245" s="233"/>
      <c r="CP245" s="233"/>
      <c r="CQ245" s="233"/>
      <c r="CR245" s="233"/>
      <c r="CS245" s="233"/>
      <c r="CT245" s="233"/>
      <c r="CU245" s="233"/>
      <c r="CV245" s="233"/>
      <c r="CW245" s="233"/>
      <c r="CX245" s="233"/>
      <c r="CY245" s="233"/>
      <c r="CZ245" s="233"/>
      <c r="DA245" s="233"/>
      <c r="DB245" s="233"/>
      <c r="DC245" s="233"/>
      <c r="DD245" s="233"/>
      <c r="DE245" s="233"/>
      <c r="DF245" s="233"/>
      <c r="DG245" s="233"/>
      <c r="DH245" s="233"/>
      <c r="DI245" s="233"/>
      <c r="DJ245" s="233"/>
      <c r="DK245" s="233"/>
    </row>
    <row r="246" spans="3:115" hidden="1">
      <c r="C246" s="226"/>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54" t="s">
        <v>457</v>
      </c>
      <c r="AU246" s="233"/>
      <c r="AV246" s="233"/>
      <c r="AW246" s="274"/>
      <c r="AX246" s="274"/>
      <c r="AY246" s="256" t="s">
        <v>875</v>
      </c>
      <c r="AZ246" s="257" t="s">
        <v>682</v>
      </c>
      <c r="BA246" s="258" t="s">
        <v>713</v>
      </c>
      <c r="BB246" s="259" t="s">
        <v>1033</v>
      </c>
      <c r="BC246" s="259" t="s">
        <v>1038</v>
      </c>
      <c r="BD246" s="259" t="s">
        <v>700</v>
      </c>
      <c r="BE246" s="261">
        <f t="shared" si="78"/>
        <v>247</v>
      </c>
      <c r="BF246" s="233"/>
      <c r="BG246" s="233"/>
      <c r="BH246" s="233"/>
      <c r="BI246" s="233"/>
      <c r="BJ246" s="233"/>
      <c r="BK246" s="233"/>
      <c r="BL246" s="233"/>
      <c r="BM246" s="233"/>
      <c r="BN246" s="233"/>
      <c r="BO246" s="233"/>
      <c r="BP246" s="233"/>
      <c r="BQ246" s="233"/>
      <c r="BR246" s="233"/>
      <c r="BS246" s="233"/>
      <c r="BT246" s="233"/>
      <c r="BU246" s="233"/>
      <c r="BV246" s="233"/>
      <c r="BW246" s="233"/>
      <c r="BX246" s="233"/>
      <c r="BY246" s="233"/>
      <c r="BZ246" s="233"/>
      <c r="CA246" s="233"/>
      <c r="CB246" s="233"/>
      <c r="CC246" s="233"/>
      <c r="CD246" s="233"/>
      <c r="CE246" s="233"/>
      <c r="CF246" s="233"/>
      <c r="CG246" s="233"/>
      <c r="CH246" s="233"/>
      <c r="CI246" s="233"/>
      <c r="CJ246" s="233"/>
      <c r="CK246" s="233"/>
      <c r="CL246" s="233"/>
      <c r="CM246" s="233"/>
      <c r="CN246" s="233"/>
      <c r="CO246" s="233"/>
      <c r="CP246" s="233"/>
      <c r="CQ246" s="233"/>
      <c r="CR246" s="233"/>
      <c r="CS246" s="233"/>
      <c r="CT246" s="233"/>
      <c r="CU246" s="233"/>
      <c r="CV246" s="233"/>
      <c r="CW246" s="233"/>
      <c r="CX246" s="233"/>
      <c r="CY246" s="233"/>
      <c r="CZ246" s="233"/>
      <c r="DA246" s="233"/>
      <c r="DB246" s="233"/>
      <c r="DC246" s="233"/>
      <c r="DD246" s="233"/>
      <c r="DE246" s="233"/>
      <c r="DF246" s="233"/>
      <c r="DG246" s="233"/>
      <c r="DH246" s="233"/>
      <c r="DI246" s="233"/>
      <c r="DJ246" s="233"/>
      <c r="DK246" s="233"/>
    </row>
    <row r="247" spans="3:115" hidden="1">
      <c r="C247" s="226"/>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c r="AS247" s="233"/>
      <c r="AT247" s="254" t="s">
        <v>459</v>
      </c>
      <c r="AU247" s="233"/>
      <c r="AV247" s="233"/>
      <c r="AW247" s="274"/>
      <c r="AX247" s="274"/>
      <c r="AY247" s="256" t="s">
        <v>876</v>
      </c>
      <c r="AZ247" s="257" t="s">
        <v>684</v>
      </c>
      <c r="BA247" s="258" t="s">
        <v>714</v>
      </c>
      <c r="BB247" s="259" t="s">
        <v>1038</v>
      </c>
      <c r="BC247" s="259" t="s">
        <v>417</v>
      </c>
      <c r="BD247" s="259" t="s">
        <v>701</v>
      </c>
      <c r="BE247" s="261">
        <f t="shared" si="78"/>
        <v>248</v>
      </c>
      <c r="BF247" s="233"/>
      <c r="BG247" s="233"/>
      <c r="BH247" s="233"/>
      <c r="BI247" s="233"/>
      <c r="BJ247" s="233"/>
      <c r="BK247" s="233"/>
      <c r="BL247" s="233"/>
      <c r="BM247" s="233"/>
      <c r="BN247" s="233"/>
      <c r="BO247" s="233"/>
      <c r="BP247" s="233"/>
      <c r="BQ247" s="233"/>
      <c r="BR247" s="233"/>
      <c r="BS247" s="233"/>
      <c r="BT247" s="233"/>
      <c r="BU247" s="233"/>
      <c r="BV247" s="233"/>
      <c r="BW247" s="233"/>
      <c r="BX247" s="233"/>
      <c r="BY247" s="233"/>
      <c r="BZ247" s="233"/>
      <c r="CA247" s="233"/>
      <c r="CB247" s="233"/>
      <c r="CC247" s="233"/>
      <c r="CD247" s="233"/>
      <c r="CE247" s="233"/>
      <c r="CF247" s="233"/>
      <c r="CG247" s="233"/>
      <c r="CH247" s="233"/>
      <c r="CI247" s="233"/>
      <c r="CJ247" s="233"/>
      <c r="CK247" s="233"/>
      <c r="CL247" s="233"/>
      <c r="CM247" s="233"/>
      <c r="CN247" s="233"/>
      <c r="CO247" s="233"/>
      <c r="CP247" s="233"/>
      <c r="CQ247" s="233"/>
      <c r="CR247" s="233"/>
      <c r="CS247" s="233"/>
      <c r="CT247" s="233"/>
      <c r="CU247" s="233"/>
      <c r="CV247" s="233"/>
      <c r="CW247" s="233"/>
      <c r="CX247" s="233"/>
      <c r="CY247" s="233"/>
      <c r="CZ247" s="233"/>
      <c r="DA247" s="233"/>
      <c r="DB247" s="233"/>
      <c r="DC247" s="233"/>
      <c r="DD247" s="233"/>
      <c r="DE247" s="233"/>
      <c r="DF247" s="233"/>
      <c r="DG247" s="233"/>
      <c r="DH247" s="233"/>
      <c r="DI247" s="233"/>
      <c r="DJ247" s="233"/>
      <c r="DK247" s="233"/>
    </row>
    <row r="248" spans="3:115" hidden="1">
      <c r="C248" s="226"/>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54" t="s">
        <v>461</v>
      </c>
      <c r="AU248" s="233"/>
      <c r="AV248" s="233"/>
      <c r="AW248" s="274"/>
      <c r="AX248" s="274"/>
      <c r="AY248" s="256" t="s">
        <v>879</v>
      </c>
      <c r="AZ248" s="257" t="s">
        <v>686</v>
      </c>
      <c r="BA248" s="258" t="s">
        <v>715</v>
      </c>
      <c r="BB248" s="259" t="s">
        <v>417</v>
      </c>
      <c r="BC248" s="259" t="s">
        <v>1047</v>
      </c>
      <c r="BD248" s="259" t="s">
        <v>703</v>
      </c>
      <c r="BE248" s="261">
        <f t="shared" si="78"/>
        <v>249</v>
      </c>
      <c r="BF248" s="233"/>
      <c r="BG248" s="233"/>
      <c r="BH248" s="233"/>
      <c r="BI248" s="233"/>
      <c r="BJ248" s="233"/>
      <c r="BK248" s="233"/>
      <c r="BL248" s="233"/>
      <c r="BM248" s="233"/>
      <c r="BN248" s="233"/>
      <c r="BO248" s="233"/>
      <c r="BP248" s="233"/>
      <c r="BQ248" s="233"/>
      <c r="BR248" s="233"/>
      <c r="BS248" s="233"/>
      <c r="BT248" s="233"/>
      <c r="BU248" s="233"/>
      <c r="BV248" s="233"/>
      <c r="BW248" s="233"/>
      <c r="BX248" s="233"/>
      <c r="BY248" s="233"/>
      <c r="BZ248" s="233"/>
      <c r="CA248" s="233"/>
      <c r="CB248" s="233"/>
      <c r="CC248" s="233"/>
      <c r="CD248" s="233"/>
      <c r="CE248" s="233"/>
      <c r="CF248" s="233"/>
      <c r="CG248" s="233"/>
      <c r="CH248" s="233"/>
      <c r="CI248" s="233"/>
      <c r="CJ248" s="233"/>
      <c r="CK248" s="233"/>
      <c r="CL248" s="233"/>
      <c r="CM248" s="233"/>
      <c r="CN248" s="233"/>
      <c r="CO248" s="233"/>
      <c r="CP248" s="233"/>
      <c r="CQ248" s="233"/>
      <c r="CR248" s="233"/>
      <c r="CS248" s="233"/>
      <c r="CT248" s="233"/>
      <c r="CU248" s="233"/>
      <c r="CV248" s="233"/>
      <c r="CW248" s="233"/>
      <c r="CX248" s="233"/>
      <c r="CY248" s="233"/>
      <c r="CZ248" s="233"/>
      <c r="DA248" s="233"/>
      <c r="DB248" s="233"/>
      <c r="DC248" s="233"/>
      <c r="DD248" s="233"/>
      <c r="DE248" s="233"/>
      <c r="DF248" s="233"/>
      <c r="DG248" s="233"/>
      <c r="DH248" s="233"/>
      <c r="DI248" s="233"/>
      <c r="DJ248" s="233"/>
      <c r="DK248" s="233"/>
    </row>
    <row r="249" spans="3:115" hidden="1">
      <c r="C249" s="226"/>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54" t="s">
        <v>463</v>
      </c>
      <c r="AU249" s="233"/>
      <c r="AV249" s="233"/>
      <c r="AW249" s="274"/>
      <c r="AX249" s="274"/>
      <c r="AY249" s="256" t="s">
        <v>884</v>
      </c>
      <c r="AZ249" s="257" t="s">
        <v>687</v>
      </c>
      <c r="BA249" s="258" t="s">
        <v>718</v>
      </c>
      <c r="BB249" s="259" t="s">
        <v>1047</v>
      </c>
      <c r="BC249" s="259" t="s">
        <v>1056</v>
      </c>
      <c r="BD249" s="259" t="s">
        <v>704</v>
      </c>
      <c r="BE249" s="261" t="e">
        <f t="shared" si="78"/>
        <v>#N/A</v>
      </c>
      <c r="BF249" s="233"/>
      <c r="BG249" s="233"/>
      <c r="BH249" s="233"/>
      <c r="BI249" s="233"/>
      <c r="BJ249" s="233"/>
      <c r="BK249" s="233"/>
      <c r="BL249" s="233"/>
      <c r="BM249" s="233"/>
      <c r="BN249" s="233"/>
      <c r="BO249" s="233"/>
      <c r="BP249" s="233"/>
      <c r="BQ249" s="233"/>
      <c r="BR249" s="233"/>
      <c r="BS249" s="233"/>
      <c r="BT249" s="233"/>
      <c r="BU249" s="233"/>
      <c r="BV249" s="233"/>
      <c r="BW249" s="233"/>
      <c r="BX249" s="233"/>
      <c r="BY249" s="233"/>
      <c r="BZ249" s="233"/>
      <c r="CA249" s="233"/>
      <c r="CB249" s="233"/>
      <c r="CC249" s="233"/>
      <c r="CD249" s="233"/>
      <c r="CE249" s="233"/>
      <c r="CF249" s="233"/>
      <c r="CG249" s="233"/>
      <c r="CH249" s="233"/>
      <c r="CI249" s="233"/>
      <c r="CJ249" s="233"/>
      <c r="CK249" s="233"/>
      <c r="CL249" s="233"/>
      <c r="CM249" s="233"/>
      <c r="CN249" s="233"/>
      <c r="CO249" s="233"/>
      <c r="CP249" s="233"/>
      <c r="CQ249" s="233"/>
      <c r="CR249" s="233"/>
      <c r="CS249" s="233"/>
      <c r="CT249" s="233"/>
      <c r="CU249" s="233"/>
      <c r="CV249" s="233"/>
      <c r="CW249" s="233"/>
      <c r="CX249" s="233"/>
      <c r="CY249" s="233"/>
      <c r="CZ249" s="233"/>
      <c r="DA249" s="233"/>
      <c r="DB249" s="233"/>
      <c r="DC249" s="233"/>
      <c r="DD249" s="233"/>
      <c r="DE249" s="233"/>
      <c r="DF249" s="233"/>
      <c r="DG249" s="233"/>
      <c r="DH249" s="233"/>
      <c r="DI249" s="233"/>
      <c r="DJ249" s="233"/>
      <c r="DK249" s="233"/>
    </row>
    <row r="250" spans="3:115" hidden="1">
      <c r="C250" s="226"/>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54" t="s">
        <v>465</v>
      </c>
      <c r="AU250" s="233"/>
      <c r="AV250" s="233"/>
      <c r="AW250" s="274"/>
      <c r="AX250" s="274"/>
      <c r="AY250" s="256" t="s">
        <v>885</v>
      </c>
      <c r="AZ250" s="257" t="s">
        <v>692</v>
      </c>
      <c r="BA250" s="258" t="s">
        <v>720</v>
      </c>
      <c r="BB250" s="259" t="s">
        <v>1056</v>
      </c>
      <c r="BC250" s="259" t="s">
        <v>1062</v>
      </c>
      <c r="BD250" s="259" t="s">
        <v>706</v>
      </c>
      <c r="BE250" s="261">
        <f t="shared" si="78"/>
        <v>250</v>
      </c>
      <c r="BF250" s="233"/>
      <c r="BG250" s="233"/>
      <c r="BH250" s="233"/>
      <c r="BI250" s="233"/>
      <c r="BJ250" s="233"/>
      <c r="BK250" s="233"/>
      <c r="BL250" s="233"/>
      <c r="BM250" s="233"/>
      <c r="BN250" s="233"/>
      <c r="BO250" s="233"/>
      <c r="BP250" s="233"/>
      <c r="BQ250" s="233"/>
      <c r="BR250" s="233"/>
      <c r="BS250" s="233"/>
      <c r="BT250" s="233"/>
      <c r="BU250" s="233"/>
      <c r="BV250" s="233"/>
      <c r="BW250" s="233"/>
      <c r="BX250" s="233"/>
      <c r="BY250" s="233"/>
      <c r="BZ250" s="233"/>
      <c r="CA250" s="233"/>
      <c r="CB250" s="233"/>
      <c r="CC250" s="233"/>
      <c r="CD250" s="233"/>
      <c r="CE250" s="233"/>
      <c r="CF250" s="233"/>
      <c r="CG250" s="233"/>
      <c r="CH250" s="233"/>
      <c r="CI250" s="233"/>
      <c r="CJ250" s="233"/>
      <c r="CK250" s="233"/>
      <c r="CL250" s="233"/>
      <c r="CM250" s="233"/>
      <c r="CN250" s="233"/>
      <c r="CO250" s="233"/>
      <c r="CP250" s="233"/>
      <c r="CQ250" s="233"/>
      <c r="CR250" s="233"/>
      <c r="CS250" s="233"/>
      <c r="CT250" s="233"/>
      <c r="CU250" s="233"/>
      <c r="CV250" s="233"/>
      <c r="CW250" s="233"/>
      <c r="CX250" s="233"/>
      <c r="CY250" s="233"/>
      <c r="CZ250" s="233"/>
      <c r="DA250" s="233"/>
      <c r="DB250" s="233"/>
      <c r="DC250" s="233"/>
      <c r="DD250" s="233"/>
      <c r="DE250" s="233"/>
      <c r="DF250" s="233"/>
      <c r="DG250" s="233"/>
      <c r="DH250" s="233"/>
      <c r="DI250" s="233"/>
      <c r="DJ250" s="233"/>
      <c r="DK250" s="233"/>
    </row>
    <row r="251" spans="3:115" hidden="1">
      <c r="C251" s="226"/>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54" t="s">
        <v>467</v>
      </c>
      <c r="AU251" s="233"/>
      <c r="AV251" s="233"/>
      <c r="AW251" s="274"/>
      <c r="AX251" s="274"/>
      <c r="AY251" s="256" t="s">
        <v>887</v>
      </c>
      <c r="AZ251" s="257" t="s">
        <v>694</v>
      </c>
      <c r="BA251" s="258" t="s">
        <v>721</v>
      </c>
      <c r="BB251" s="259" t="s">
        <v>1062</v>
      </c>
      <c r="BC251" s="259" t="s">
        <v>1063</v>
      </c>
      <c r="BD251" s="259" t="s">
        <v>707</v>
      </c>
      <c r="BE251" s="261" t="e">
        <f t="shared" si="78"/>
        <v>#N/A</v>
      </c>
      <c r="BF251" s="233"/>
      <c r="BG251" s="233"/>
      <c r="BH251" s="233"/>
      <c r="BI251" s="233"/>
      <c r="BJ251" s="233"/>
      <c r="BK251" s="233"/>
      <c r="BL251" s="233"/>
      <c r="BM251" s="233"/>
      <c r="BN251" s="233"/>
      <c r="BO251" s="233"/>
      <c r="BP251" s="233"/>
      <c r="BQ251" s="233"/>
      <c r="BR251" s="233"/>
      <c r="BS251" s="233"/>
      <c r="BT251" s="233"/>
      <c r="BU251" s="233"/>
      <c r="BV251" s="233"/>
      <c r="BW251" s="233"/>
      <c r="BX251" s="233"/>
      <c r="BY251" s="233"/>
      <c r="BZ251" s="233"/>
      <c r="CA251" s="233"/>
      <c r="CB251" s="233"/>
      <c r="CC251" s="233"/>
      <c r="CD251" s="233"/>
      <c r="CE251" s="233"/>
      <c r="CF251" s="233"/>
      <c r="CG251" s="233"/>
      <c r="CH251" s="233"/>
      <c r="CI251" s="233"/>
      <c r="CJ251" s="233"/>
      <c r="CK251" s="233"/>
      <c r="CL251" s="233"/>
      <c r="CM251" s="233"/>
      <c r="CN251" s="233"/>
      <c r="CO251" s="233"/>
      <c r="CP251" s="233"/>
      <c r="CQ251" s="233"/>
      <c r="CR251" s="233"/>
      <c r="CS251" s="233"/>
      <c r="CT251" s="233"/>
      <c r="CU251" s="233"/>
      <c r="CV251" s="233"/>
      <c r="CW251" s="233"/>
      <c r="CX251" s="233"/>
      <c r="CY251" s="233"/>
      <c r="CZ251" s="233"/>
      <c r="DA251" s="233"/>
      <c r="DB251" s="233"/>
      <c r="DC251" s="233"/>
      <c r="DD251" s="233"/>
      <c r="DE251" s="233"/>
      <c r="DF251" s="233"/>
      <c r="DG251" s="233"/>
      <c r="DH251" s="233"/>
      <c r="DI251" s="233"/>
      <c r="DJ251" s="233"/>
      <c r="DK251" s="233"/>
    </row>
    <row r="252" spans="3:115" hidden="1">
      <c r="C252" s="226"/>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54" t="s">
        <v>469</v>
      </c>
      <c r="AU252" s="233"/>
      <c r="AV252" s="233"/>
      <c r="AW252" s="274"/>
      <c r="AX252" s="274"/>
      <c r="AY252" s="256" t="s">
        <v>888</v>
      </c>
      <c r="AZ252" s="257" t="s">
        <v>695</v>
      </c>
      <c r="BA252" s="258" t="s">
        <v>722</v>
      </c>
      <c r="BB252" s="259" t="s">
        <v>1063</v>
      </c>
      <c r="BC252" s="259" t="s">
        <v>1065</v>
      </c>
      <c r="BD252" s="259" t="s">
        <v>708</v>
      </c>
      <c r="BE252" s="261" t="e">
        <f t="shared" si="78"/>
        <v>#N/A</v>
      </c>
      <c r="BF252" s="233"/>
      <c r="BG252" s="233"/>
      <c r="BH252" s="233"/>
      <c r="BI252" s="233"/>
      <c r="BJ252" s="233"/>
      <c r="BK252" s="233"/>
      <c r="BL252" s="233"/>
      <c r="BM252" s="233"/>
      <c r="BN252" s="233"/>
      <c r="BO252" s="233"/>
      <c r="BP252" s="233"/>
      <c r="BQ252" s="233"/>
      <c r="BR252" s="233"/>
      <c r="BS252" s="233"/>
      <c r="BT252" s="233"/>
      <c r="BU252" s="233"/>
      <c r="BV252" s="233"/>
      <c r="BW252" s="233"/>
      <c r="BX252" s="233"/>
      <c r="BY252" s="233"/>
      <c r="BZ252" s="233"/>
      <c r="CA252" s="233"/>
      <c r="CB252" s="233"/>
      <c r="CC252" s="233"/>
      <c r="CD252" s="233"/>
      <c r="CE252" s="233"/>
      <c r="CF252" s="233"/>
      <c r="CG252" s="233"/>
      <c r="CH252" s="233"/>
      <c r="CI252" s="233"/>
      <c r="CJ252" s="233"/>
      <c r="CK252" s="233"/>
      <c r="CL252" s="233"/>
      <c r="CM252" s="233"/>
      <c r="CN252" s="233"/>
      <c r="CO252" s="233"/>
      <c r="CP252" s="233"/>
      <c r="CQ252" s="233"/>
      <c r="CR252" s="233"/>
      <c r="CS252" s="233"/>
      <c r="CT252" s="233"/>
      <c r="CU252" s="233"/>
      <c r="CV252" s="233"/>
      <c r="CW252" s="233"/>
      <c r="CX252" s="233"/>
      <c r="CY252" s="233"/>
      <c r="CZ252" s="233"/>
      <c r="DA252" s="233"/>
      <c r="DB252" s="233"/>
      <c r="DC252" s="233"/>
      <c r="DD252" s="233"/>
      <c r="DE252" s="233"/>
      <c r="DF252" s="233"/>
      <c r="DG252" s="233"/>
      <c r="DH252" s="233"/>
      <c r="DI252" s="233"/>
      <c r="DJ252" s="233"/>
      <c r="DK252" s="233"/>
    </row>
    <row r="253" spans="3:115" hidden="1">
      <c r="C253" s="226"/>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54" t="s">
        <v>470</v>
      </c>
      <c r="AU253" s="233"/>
      <c r="AV253" s="233"/>
      <c r="AW253" s="274"/>
      <c r="AX253" s="274"/>
      <c r="AY253" s="256" t="s">
        <v>892</v>
      </c>
      <c r="AZ253" s="257" t="s">
        <v>696</v>
      </c>
      <c r="BA253" s="258" t="s">
        <v>724</v>
      </c>
      <c r="BB253" s="259" t="s">
        <v>1065</v>
      </c>
      <c r="BC253" s="259" t="s">
        <v>1070</v>
      </c>
      <c r="BD253" s="259" t="s">
        <v>710</v>
      </c>
      <c r="BE253" s="261">
        <f t="shared" si="78"/>
        <v>251</v>
      </c>
      <c r="BF253" s="233"/>
      <c r="BG253" s="233"/>
      <c r="BH253" s="233"/>
      <c r="BI253" s="233"/>
      <c r="BJ253" s="233"/>
      <c r="BK253" s="233"/>
      <c r="BL253" s="233"/>
      <c r="BM253" s="233"/>
      <c r="BN253" s="233"/>
      <c r="BO253" s="233"/>
      <c r="BP253" s="233"/>
      <c r="BQ253" s="233"/>
      <c r="BR253" s="233"/>
      <c r="BS253" s="233"/>
      <c r="BT253" s="233"/>
      <c r="BU253" s="233"/>
      <c r="BV253" s="233"/>
      <c r="BW253" s="233"/>
      <c r="BX253" s="233"/>
      <c r="BY253" s="233"/>
      <c r="BZ253" s="233"/>
      <c r="CA253" s="233"/>
      <c r="CB253" s="233"/>
      <c r="CC253" s="233"/>
      <c r="CD253" s="233"/>
      <c r="CE253" s="233"/>
      <c r="CF253" s="233"/>
      <c r="CG253" s="233"/>
      <c r="CH253" s="233"/>
      <c r="CI253" s="233"/>
      <c r="CJ253" s="233"/>
      <c r="CK253" s="233"/>
      <c r="CL253" s="233"/>
      <c r="CM253" s="233"/>
      <c r="CN253" s="233"/>
      <c r="CO253" s="233"/>
      <c r="CP253" s="233"/>
      <c r="CQ253" s="233"/>
      <c r="CR253" s="233"/>
      <c r="CS253" s="233"/>
      <c r="CT253" s="233"/>
      <c r="CU253" s="233"/>
      <c r="CV253" s="233"/>
      <c r="CW253" s="233"/>
      <c r="CX253" s="233"/>
      <c r="CY253" s="233"/>
      <c r="CZ253" s="233"/>
      <c r="DA253" s="233"/>
      <c r="DB253" s="233"/>
      <c r="DC253" s="233"/>
      <c r="DD253" s="233"/>
      <c r="DE253" s="233"/>
      <c r="DF253" s="233"/>
      <c r="DG253" s="233"/>
      <c r="DH253" s="233"/>
      <c r="DI253" s="233"/>
      <c r="DJ253" s="233"/>
      <c r="DK253" s="233"/>
    </row>
    <row r="254" spans="3:115" hidden="1">
      <c r="C254" s="226"/>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54" t="s">
        <v>472</v>
      </c>
      <c r="AU254" s="233"/>
      <c r="AV254" s="233"/>
      <c r="AW254" s="274"/>
      <c r="AX254" s="274"/>
      <c r="AY254" s="256" t="s">
        <v>893</v>
      </c>
      <c r="AZ254" s="257" t="s">
        <v>697</v>
      </c>
      <c r="BA254" s="258" t="s">
        <v>726</v>
      </c>
      <c r="BB254" s="259" t="s">
        <v>1070</v>
      </c>
      <c r="BC254" s="259" t="s">
        <v>1072</v>
      </c>
      <c r="BD254" s="259" t="s">
        <v>711</v>
      </c>
      <c r="BE254" s="261">
        <f t="shared" si="78"/>
        <v>252</v>
      </c>
      <c r="BF254" s="233"/>
      <c r="BG254" s="233"/>
      <c r="BH254" s="233"/>
      <c r="BI254" s="233"/>
      <c r="BJ254" s="233"/>
      <c r="BK254" s="233"/>
      <c r="BL254" s="233"/>
      <c r="BM254" s="233"/>
      <c r="BN254" s="233"/>
      <c r="BO254" s="233"/>
      <c r="BP254" s="233"/>
      <c r="BQ254" s="233"/>
      <c r="BR254" s="233"/>
      <c r="BS254" s="233"/>
      <c r="BT254" s="233"/>
      <c r="BU254" s="233"/>
      <c r="BV254" s="233"/>
      <c r="BW254" s="233"/>
      <c r="BX254" s="233"/>
      <c r="BY254" s="233"/>
      <c r="BZ254" s="233"/>
      <c r="CA254" s="233"/>
      <c r="CB254" s="233"/>
      <c r="CC254" s="233"/>
      <c r="CD254" s="233"/>
      <c r="CE254" s="233"/>
      <c r="CF254" s="233"/>
      <c r="CG254" s="233"/>
      <c r="CH254" s="233"/>
      <c r="CI254" s="233"/>
      <c r="CJ254" s="233"/>
      <c r="CK254" s="233"/>
      <c r="CL254" s="233"/>
      <c r="CM254" s="233"/>
      <c r="CN254" s="233"/>
      <c r="CO254" s="233"/>
      <c r="CP254" s="233"/>
      <c r="CQ254" s="233"/>
      <c r="CR254" s="233"/>
      <c r="CS254" s="233"/>
      <c r="CT254" s="233"/>
      <c r="CU254" s="233"/>
      <c r="CV254" s="233"/>
      <c r="CW254" s="233"/>
      <c r="CX254" s="233"/>
      <c r="CY254" s="233"/>
      <c r="CZ254" s="233"/>
      <c r="DA254" s="233"/>
      <c r="DB254" s="233"/>
      <c r="DC254" s="233"/>
      <c r="DD254" s="233"/>
      <c r="DE254" s="233"/>
      <c r="DF254" s="233"/>
      <c r="DG254" s="233"/>
      <c r="DH254" s="233"/>
      <c r="DI254" s="233"/>
      <c r="DJ254" s="233"/>
      <c r="DK254" s="233"/>
    </row>
    <row r="255" spans="3:115" hidden="1">
      <c r="C255" s="226"/>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54" t="s">
        <v>474</v>
      </c>
      <c r="AU255" s="233"/>
      <c r="AV255" s="233"/>
      <c r="AW255" s="274"/>
      <c r="AX255" s="274"/>
      <c r="AY255" s="256" t="s">
        <v>895</v>
      </c>
      <c r="AZ255" s="257" t="s">
        <v>699</v>
      </c>
      <c r="BA255" s="258" t="s">
        <v>727</v>
      </c>
      <c r="BB255" s="259" t="s">
        <v>1072</v>
      </c>
      <c r="BC255" s="259" t="s">
        <v>1077</v>
      </c>
      <c r="BD255" s="259" t="s">
        <v>712</v>
      </c>
      <c r="BE255" s="261">
        <f t="shared" si="78"/>
        <v>253</v>
      </c>
      <c r="BF255" s="233"/>
      <c r="BG255" s="233"/>
      <c r="BH255" s="233"/>
      <c r="BI255" s="233"/>
      <c r="BJ255" s="233"/>
      <c r="BK255" s="233"/>
      <c r="BL255" s="233"/>
      <c r="BM255" s="233"/>
      <c r="BN255" s="233"/>
      <c r="BO255" s="233"/>
      <c r="BP255" s="233"/>
      <c r="BQ255" s="233"/>
      <c r="BR255" s="233"/>
      <c r="BS255" s="233"/>
      <c r="BT255" s="233"/>
      <c r="BU255" s="233"/>
      <c r="BV255" s="233"/>
      <c r="BW255" s="233"/>
      <c r="BX255" s="233"/>
      <c r="BY255" s="233"/>
      <c r="BZ255" s="233"/>
      <c r="CA255" s="233"/>
      <c r="CB255" s="233"/>
      <c r="CC255" s="233"/>
      <c r="CD255" s="233"/>
      <c r="CE255" s="233"/>
      <c r="CF255" s="233"/>
      <c r="CG255" s="233"/>
      <c r="CH255" s="233"/>
      <c r="CI255" s="233"/>
      <c r="CJ255" s="233"/>
      <c r="CK255" s="233"/>
      <c r="CL255" s="233"/>
      <c r="CM255" s="233"/>
      <c r="CN255" s="233"/>
      <c r="CO255" s="233"/>
      <c r="CP255" s="233"/>
      <c r="CQ255" s="233"/>
      <c r="CR255" s="233"/>
      <c r="CS255" s="233"/>
      <c r="CT255" s="233"/>
      <c r="CU255" s="233"/>
      <c r="CV255" s="233"/>
      <c r="CW255" s="233"/>
      <c r="CX255" s="233"/>
      <c r="CY255" s="233"/>
      <c r="CZ255" s="233"/>
      <c r="DA255" s="233"/>
      <c r="DB255" s="233"/>
      <c r="DC255" s="233"/>
      <c r="DD255" s="233"/>
      <c r="DE255" s="233"/>
      <c r="DF255" s="233"/>
      <c r="DG255" s="233"/>
      <c r="DH255" s="233"/>
      <c r="DI255" s="233"/>
      <c r="DJ255" s="233"/>
      <c r="DK255" s="233"/>
    </row>
    <row r="256" spans="3:115" hidden="1">
      <c r="C256" s="226"/>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54" t="s">
        <v>476</v>
      </c>
      <c r="AU256" s="233"/>
      <c r="AV256" s="233"/>
      <c r="AW256" s="274"/>
      <c r="AX256" s="274"/>
      <c r="AY256" s="256" t="s">
        <v>367</v>
      </c>
      <c r="AZ256" s="257" t="s">
        <v>700</v>
      </c>
      <c r="BA256" s="258" t="s">
        <v>728</v>
      </c>
      <c r="BB256" s="259" t="s">
        <v>1077</v>
      </c>
      <c r="BC256" s="259" t="s">
        <v>1085</v>
      </c>
      <c r="BD256" s="259" t="s">
        <v>713</v>
      </c>
      <c r="BE256" s="261">
        <f t="shared" si="78"/>
        <v>254</v>
      </c>
      <c r="BF256" s="233"/>
      <c r="BG256" s="233"/>
      <c r="BH256" s="233"/>
      <c r="BI256" s="233"/>
      <c r="BJ256" s="233"/>
      <c r="BK256" s="233"/>
      <c r="BL256" s="233"/>
      <c r="BM256" s="233"/>
      <c r="BN256" s="233"/>
      <c r="BO256" s="233"/>
      <c r="BP256" s="233"/>
      <c r="BQ256" s="233"/>
      <c r="BR256" s="233"/>
      <c r="BS256" s="233"/>
      <c r="BT256" s="233"/>
      <c r="BU256" s="233"/>
      <c r="BV256" s="233"/>
      <c r="BW256" s="233"/>
      <c r="BX256" s="233"/>
      <c r="BY256" s="233"/>
      <c r="BZ256" s="233"/>
      <c r="CA256" s="233"/>
      <c r="CB256" s="233"/>
      <c r="CC256" s="233"/>
      <c r="CD256" s="233"/>
      <c r="CE256" s="233"/>
      <c r="CF256" s="233"/>
      <c r="CG256" s="233"/>
      <c r="CH256" s="233"/>
      <c r="CI256" s="233"/>
      <c r="CJ256" s="233"/>
      <c r="CK256" s="233"/>
      <c r="CL256" s="233"/>
      <c r="CM256" s="233"/>
      <c r="CN256" s="233"/>
      <c r="CO256" s="233"/>
      <c r="CP256" s="233"/>
      <c r="CQ256" s="233"/>
      <c r="CR256" s="233"/>
      <c r="CS256" s="233"/>
      <c r="CT256" s="233"/>
      <c r="CU256" s="233"/>
      <c r="CV256" s="233"/>
      <c r="CW256" s="233"/>
      <c r="CX256" s="233"/>
      <c r="CY256" s="233"/>
      <c r="CZ256" s="233"/>
      <c r="DA256" s="233"/>
      <c r="DB256" s="233"/>
      <c r="DC256" s="233"/>
      <c r="DD256" s="233"/>
      <c r="DE256" s="233"/>
      <c r="DF256" s="233"/>
      <c r="DG256" s="233"/>
      <c r="DH256" s="233"/>
      <c r="DI256" s="233"/>
      <c r="DJ256" s="233"/>
      <c r="DK256" s="233"/>
    </row>
    <row r="257" spans="3:115" hidden="1">
      <c r="C257" s="226"/>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54" t="s">
        <v>478</v>
      </c>
      <c r="AU257" s="233"/>
      <c r="AV257" s="233"/>
      <c r="AW257" s="274"/>
      <c r="AX257" s="274"/>
      <c r="AY257" s="256" t="s">
        <v>896</v>
      </c>
      <c r="AZ257" s="257" t="s">
        <v>701</v>
      </c>
      <c r="BA257" s="258" t="s">
        <v>731</v>
      </c>
      <c r="BB257" s="259" t="s">
        <v>1085</v>
      </c>
      <c r="BC257" s="259" t="s">
        <v>436</v>
      </c>
      <c r="BD257" s="259" t="s">
        <v>714</v>
      </c>
      <c r="BE257" s="261">
        <f t="shared" si="78"/>
        <v>255</v>
      </c>
      <c r="BF257" s="233"/>
      <c r="BG257" s="233"/>
      <c r="BH257" s="233"/>
      <c r="BI257" s="233"/>
      <c r="BJ257" s="233"/>
      <c r="BK257" s="233"/>
      <c r="BL257" s="233"/>
      <c r="BM257" s="233"/>
      <c r="BN257" s="233"/>
      <c r="BO257" s="233"/>
      <c r="BP257" s="233"/>
      <c r="BQ257" s="233"/>
      <c r="BR257" s="233"/>
      <c r="BS257" s="233"/>
      <c r="BT257" s="233"/>
      <c r="BU257" s="233"/>
      <c r="BV257" s="233"/>
      <c r="BW257" s="233"/>
      <c r="BX257" s="233"/>
      <c r="BY257" s="233"/>
      <c r="BZ257" s="233"/>
      <c r="CA257" s="233"/>
      <c r="CB257" s="233"/>
      <c r="CC257" s="233"/>
      <c r="CD257" s="233"/>
      <c r="CE257" s="233"/>
      <c r="CF257" s="233"/>
      <c r="CG257" s="233"/>
      <c r="CH257" s="233"/>
      <c r="CI257" s="233"/>
      <c r="CJ257" s="233"/>
      <c r="CK257" s="233"/>
      <c r="CL257" s="233"/>
      <c r="CM257" s="233"/>
      <c r="CN257" s="233"/>
      <c r="CO257" s="233"/>
      <c r="CP257" s="233"/>
      <c r="CQ257" s="233"/>
      <c r="CR257" s="233"/>
      <c r="CS257" s="233"/>
      <c r="CT257" s="233"/>
      <c r="CU257" s="233"/>
      <c r="CV257" s="233"/>
      <c r="CW257" s="233"/>
      <c r="CX257" s="233"/>
      <c r="CY257" s="233"/>
      <c r="CZ257" s="233"/>
      <c r="DA257" s="233"/>
      <c r="DB257" s="233"/>
      <c r="DC257" s="233"/>
      <c r="DD257" s="233"/>
      <c r="DE257" s="233"/>
      <c r="DF257" s="233"/>
      <c r="DG257" s="233"/>
      <c r="DH257" s="233"/>
      <c r="DI257" s="233"/>
      <c r="DJ257" s="233"/>
      <c r="DK257" s="233"/>
    </row>
    <row r="258" spans="3:115" hidden="1">
      <c r="C258" s="226"/>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54" t="s">
        <v>480</v>
      </c>
      <c r="AU258" s="233"/>
      <c r="AV258" s="233"/>
      <c r="AW258" s="274"/>
      <c r="AX258" s="274"/>
      <c r="AY258" s="256" t="s">
        <v>899</v>
      </c>
      <c r="AZ258" s="257" t="s">
        <v>703</v>
      </c>
      <c r="BA258" s="258" t="s">
        <v>1452</v>
      </c>
      <c r="BB258" s="259" t="s">
        <v>436</v>
      </c>
      <c r="BC258" s="259" t="s">
        <v>1096</v>
      </c>
      <c r="BD258" s="259" t="s">
        <v>715</v>
      </c>
      <c r="BE258" s="261">
        <f t="shared" si="78"/>
        <v>256</v>
      </c>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33"/>
      <c r="CN258" s="233"/>
      <c r="CO258" s="233"/>
      <c r="CP258" s="233"/>
      <c r="CQ258" s="233"/>
      <c r="CR258" s="233"/>
      <c r="CS258" s="233"/>
      <c r="CT258" s="233"/>
      <c r="CU258" s="233"/>
      <c r="CV258" s="233"/>
      <c r="CW258" s="233"/>
      <c r="CX258" s="233"/>
      <c r="CY258" s="233"/>
      <c r="CZ258" s="233"/>
      <c r="DA258" s="233"/>
      <c r="DB258" s="233"/>
      <c r="DC258" s="233"/>
      <c r="DD258" s="233"/>
      <c r="DE258" s="233"/>
      <c r="DF258" s="233"/>
      <c r="DG258" s="233"/>
      <c r="DH258" s="233"/>
      <c r="DI258" s="233"/>
      <c r="DJ258" s="233"/>
      <c r="DK258" s="233"/>
    </row>
    <row r="259" spans="3:115" hidden="1">
      <c r="C259" s="226"/>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c r="AS259" s="233"/>
      <c r="AT259" s="254" t="s">
        <v>482</v>
      </c>
      <c r="AU259" s="233"/>
      <c r="AV259" s="233"/>
      <c r="AW259" s="274"/>
      <c r="AX259" s="274"/>
      <c r="AY259" s="256" t="s">
        <v>911</v>
      </c>
      <c r="AZ259" s="257" t="s">
        <v>706</v>
      </c>
      <c r="BA259" s="258" t="s">
        <v>737</v>
      </c>
      <c r="BB259" s="259" t="s">
        <v>1096</v>
      </c>
      <c r="BC259" s="259" t="s">
        <v>1098</v>
      </c>
      <c r="BD259" s="259" t="s">
        <v>718</v>
      </c>
      <c r="BE259" s="261">
        <f t="shared" si="78"/>
        <v>257</v>
      </c>
      <c r="BF259" s="233"/>
      <c r="BG259" s="233"/>
      <c r="BH259" s="233"/>
      <c r="BI259" s="233"/>
      <c r="BJ259" s="233"/>
      <c r="BK259" s="233"/>
      <c r="BL259" s="233"/>
      <c r="BM259" s="233"/>
      <c r="BN259" s="233"/>
      <c r="BO259" s="233"/>
      <c r="BP259" s="233"/>
      <c r="BQ259" s="233"/>
      <c r="BR259" s="233"/>
      <c r="BS259" s="233"/>
      <c r="BT259" s="233"/>
      <c r="BU259" s="233"/>
      <c r="BV259" s="233"/>
      <c r="BW259" s="233"/>
      <c r="BX259" s="233"/>
      <c r="BY259" s="233"/>
      <c r="BZ259" s="233"/>
      <c r="CA259" s="233"/>
      <c r="CB259" s="233"/>
      <c r="CC259" s="233"/>
      <c r="CD259" s="233"/>
      <c r="CE259" s="233"/>
      <c r="CF259" s="233"/>
      <c r="CG259" s="233"/>
      <c r="CH259" s="233"/>
      <c r="CI259" s="233"/>
      <c r="CJ259" s="233"/>
      <c r="CK259" s="233"/>
      <c r="CL259" s="233"/>
      <c r="CM259" s="233"/>
      <c r="CN259" s="233"/>
      <c r="CO259" s="233"/>
      <c r="CP259" s="233"/>
      <c r="CQ259" s="233"/>
      <c r="CR259" s="233"/>
      <c r="CS259" s="233"/>
      <c r="CT259" s="233"/>
      <c r="CU259" s="233"/>
      <c r="CV259" s="233"/>
      <c r="CW259" s="233"/>
      <c r="CX259" s="233"/>
      <c r="CY259" s="233"/>
      <c r="CZ259" s="233"/>
      <c r="DA259" s="233"/>
      <c r="DB259" s="233"/>
      <c r="DC259" s="233"/>
      <c r="DD259" s="233"/>
      <c r="DE259" s="233"/>
      <c r="DF259" s="233"/>
      <c r="DG259" s="233"/>
      <c r="DH259" s="233"/>
      <c r="DI259" s="233"/>
      <c r="DJ259" s="233"/>
      <c r="DK259" s="233"/>
    </row>
    <row r="260" spans="3:115" hidden="1">
      <c r="C260" s="226"/>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54" t="s">
        <v>484</v>
      </c>
      <c r="AU260" s="233"/>
      <c r="AV260" s="233"/>
      <c r="AW260" s="274"/>
      <c r="AX260" s="274"/>
      <c r="AY260" s="256" t="s">
        <v>912</v>
      </c>
      <c r="AZ260" s="257" t="s">
        <v>710</v>
      </c>
      <c r="BA260" s="258" t="s">
        <v>739</v>
      </c>
      <c r="BB260" s="259" t="s">
        <v>1098</v>
      </c>
      <c r="BC260" s="259" t="s">
        <v>438</v>
      </c>
      <c r="BD260" s="259" t="s">
        <v>720</v>
      </c>
      <c r="BE260" s="261">
        <f t="shared" si="78"/>
        <v>258</v>
      </c>
      <c r="BF260" s="233"/>
      <c r="BG260" s="233"/>
      <c r="BH260" s="233"/>
      <c r="BI260" s="233"/>
      <c r="BJ260" s="233"/>
      <c r="BK260" s="233"/>
      <c r="BL260" s="233"/>
      <c r="BM260" s="233"/>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33"/>
      <c r="CI260" s="233"/>
      <c r="CJ260" s="233"/>
      <c r="CK260" s="233"/>
      <c r="CL260" s="233"/>
      <c r="CM260" s="233"/>
      <c r="CN260" s="233"/>
      <c r="CO260" s="233"/>
      <c r="CP260" s="233"/>
      <c r="CQ260" s="233"/>
      <c r="CR260" s="233"/>
      <c r="CS260" s="233"/>
      <c r="CT260" s="233"/>
      <c r="CU260" s="233"/>
      <c r="CV260" s="233"/>
      <c r="CW260" s="233"/>
      <c r="CX260" s="233"/>
      <c r="CY260" s="233"/>
      <c r="CZ260" s="233"/>
      <c r="DA260" s="233"/>
      <c r="DB260" s="233"/>
      <c r="DC260" s="233"/>
      <c r="DD260" s="233"/>
      <c r="DE260" s="233"/>
      <c r="DF260" s="233"/>
      <c r="DG260" s="233"/>
      <c r="DH260" s="233"/>
      <c r="DI260" s="233"/>
      <c r="DJ260" s="233"/>
      <c r="DK260" s="233"/>
    </row>
    <row r="261" spans="3:115" hidden="1">
      <c r="C261" s="226"/>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54" t="s">
        <v>486</v>
      </c>
      <c r="AU261" s="233"/>
      <c r="AV261" s="233"/>
      <c r="AW261" s="274"/>
      <c r="AX261" s="274"/>
      <c r="AY261" s="256" t="s">
        <v>919</v>
      </c>
      <c r="AZ261" s="257" t="s">
        <v>711</v>
      </c>
      <c r="BA261" s="258" t="s">
        <v>740</v>
      </c>
      <c r="BB261" s="259" t="s">
        <v>438</v>
      </c>
      <c r="BC261" s="259" t="s">
        <v>1099</v>
      </c>
      <c r="BD261" s="259" t="s">
        <v>721</v>
      </c>
      <c r="BE261" s="261" t="e">
        <f t="shared" si="78"/>
        <v>#N/A</v>
      </c>
      <c r="BF261" s="233"/>
      <c r="BG261" s="233"/>
      <c r="BH261" s="233"/>
      <c r="BI261" s="233"/>
      <c r="BJ261" s="233"/>
      <c r="BK261" s="233"/>
      <c r="BL261" s="233"/>
      <c r="BM261" s="233"/>
      <c r="BN261" s="233"/>
      <c r="BO261" s="233"/>
      <c r="BP261" s="233"/>
      <c r="BQ261" s="233"/>
      <c r="BR261" s="233"/>
      <c r="BS261" s="233"/>
      <c r="BT261" s="233"/>
      <c r="BU261" s="233"/>
      <c r="BV261" s="233"/>
      <c r="BW261" s="233"/>
      <c r="BX261" s="233"/>
      <c r="BY261" s="233"/>
      <c r="BZ261" s="233"/>
      <c r="CA261" s="233"/>
      <c r="CB261" s="233"/>
      <c r="CC261" s="233"/>
      <c r="CD261" s="233"/>
      <c r="CE261" s="233"/>
      <c r="CF261" s="233"/>
      <c r="CG261" s="233"/>
      <c r="CH261" s="233"/>
      <c r="CI261" s="233"/>
      <c r="CJ261" s="233"/>
      <c r="CK261" s="233"/>
      <c r="CL261" s="233"/>
      <c r="CM261" s="233"/>
      <c r="CN261" s="233"/>
      <c r="CO261" s="233"/>
      <c r="CP261" s="233"/>
      <c r="CQ261" s="233"/>
      <c r="CR261" s="233"/>
      <c r="CS261" s="233"/>
      <c r="CT261" s="233"/>
      <c r="CU261" s="233"/>
      <c r="CV261" s="233"/>
      <c r="CW261" s="233"/>
      <c r="CX261" s="233"/>
      <c r="CY261" s="233"/>
      <c r="CZ261" s="233"/>
      <c r="DA261" s="233"/>
      <c r="DB261" s="233"/>
      <c r="DC261" s="233"/>
      <c r="DD261" s="233"/>
      <c r="DE261" s="233"/>
      <c r="DF261" s="233"/>
      <c r="DG261" s="233"/>
      <c r="DH261" s="233"/>
      <c r="DI261" s="233"/>
      <c r="DJ261" s="233"/>
      <c r="DK261" s="233"/>
    </row>
    <row r="262" spans="3:115" hidden="1">
      <c r="C262" s="226"/>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54" t="s">
        <v>487</v>
      </c>
      <c r="AU262" s="233"/>
      <c r="AV262" s="233"/>
      <c r="AW262" s="274"/>
      <c r="AX262" s="274"/>
      <c r="AY262" s="256" t="s">
        <v>923</v>
      </c>
      <c r="AZ262" s="257" t="s">
        <v>712</v>
      </c>
      <c r="BA262" s="258" t="s">
        <v>741</v>
      </c>
      <c r="BB262" s="259" t="s">
        <v>1099</v>
      </c>
      <c r="BC262" s="259" t="s">
        <v>1100</v>
      </c>
      <c r="BD262" s="259" t="s">
        <v>722</v>
      </c>
      <c r="BE262" s="261">
        <f t="shared" si="78"/>
        <v>259</v>
      </c>
      <c r="BF262" s="233"/>
      <c r="BG262" s="233"/>
      <c r="BH262" s="233"/>
      <c r="BI262" s="233"/>
      <c r="BJ262" s="233"/>
      <c r="BK262" s="233"/>
      <c r="BL262" s="233"/>
      <c r="BM262" s="233"/>
      <c r="BN262" s="233"/>
      <c r="BO262" s="233"/>
      <c r="BP262" s="233"/>
      <c r="BQ262" s="233"/>
      <c r="BR262" s="233"/>
      <c r="BS262" s="233"/>
      <c r="BT262" s="233"/>
      <c r="BU262" s="233"/>
      <c r="BV262" s="233"/>
      <c r="BW262" s="233"/>
      <c r="BX262" s="233"/>
      <c r="BY262" s="233"/>
      <c r="BZ262" s="233"/>
      <c r="CA262" s="233"/>
      <c r="CB262" s="233"/>
      <c r="CC262" s="233"/>
      <c r="CD262" s="233"/>
      <c r="CE262" s="233"/>
      <c r="CF262" s="233"/>
      <c r="CG262" s="233"/>
      <c r="CH262" s="233"/>
      <c r="CI262" s="233"/>
      <c r="CJ262" s="233"/>
      <c r="CK262" s="233"/>
      <c r="CL262" s="233"/>
      <c r="CM262" s="233"/>
      <c r="CN262" s="233"/>
      <c r="CO262" s="233"/>
      <c r="CP262" s="233"/>
      <c r="CQ262" s="233"/>
      <c r="CR262" s="233"/>
      <c r="CS262" s="233"/>
      <c r="CT262" s="233"/>
      <c r="CU262" s="233"/>
      <c r="CV262" s="233"/>
      <c r="CW262" s="233"/>
      <c r="CX262" s="233"/>
      <c r="CY262" s="233"/>
      <c r="CZ262" s="233"/>
      <c r="DA262" s="233"/>
      <c r="DB262" s="233"/>
      <c r="DC262" s="233"/>
      <c r="DD262" s="233"/>
      <c r="DE262" s="233"/>
      <c r="DF262" s="233"/>
      <c r="DG262" s="233"/>
      <c r="DH262" s="233"/>
      <c r="DI262" s="233"/>
      <c r="DJ262" s="233"/>
      <c r="DK262" s="233"/>
    </row>
    <row r="263" spans="3:115" hidden="1">
      <c r="C263" s="226"/>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c r="AS263" s="233"/>
      <c r="AT263" s="254" t="s">
        <v>489</v>
      </c>
      <c r="AU263" s="233"/>
      <c r="AV263" s="233"/>
      <c r="AW263" s="274"/>
      <c r="AX263" s="274"/>
      <c r="AY263" s="256" t="s">
        <v>925</v>
      </c>
      <c r="AZ263" s="257" t="s">
        <v>713</v>
      </c>
      <c r="BA263" s="258" t="s">
        <v>742</v>
      </c>
      <c r="BB263" s="259" t="s">
        <v>1100</v>
      </c>
      <c r="BC263" s="259" t="s">
        <v>1101</v>
      </c>
      <c r="BD263" s="259" t="s">
        <v>724</v>
      </c>
      <c r="BE263" s="261">
        <f t="shared" si="78"/>
        <v>260</v>
      </c>
      <c r="BF263" s="233"/>
      <c r="BG263" s="233"/>
      <c r="BH263" s="233"/>
      <c r="BI263" s="233"/>
      <c r="BJ263" s="233"/>
      <c r="BK263" s="233"/>
      <c r="BL263" s="233"/>
      <c r="BM263" s="233"/>
      <c r="BN263" s="233"/>
      <c r="BO263" s="233"/>
      <c r="BP263" s="233"/>
      <c r="BQ263" s="233"/>
      <c r="BR263" s="233"/>
      <c r="BS263" s="233"/>
      <c r="BT263" s="233"/>
      <c r="BU263" s="233"/>
      <c r="BV263" s="233"/>
      <c r="BW263" s="233"/>
      <c r="BX263" s="233"/>
      <c r="BY263" s="233"/>
      <c r="BZ263" s="233"/>
      <c r="CA263" s="233"/>
      <c r="CB263" s="233"/>
      <c r="CC263" s="233"/>
      <c r="CD263" s="233"/>
      <c r="CE263" s="233"/>
      <c r="CF263" s="233"/>
      <c r="CG263" s="233"/>
      <c r="CH263" s="233"/>
      <c r="CI263" s="233"/>
      <c r="CJ263" s="233"/>
      <c r="CK263" s="233"/>
      <c r="CL263" s="233"/>
      <c r="CM263" s="233"/>
      <c r="CN263" s="233"/>
      <c r="CO263" s="233"/>
      <c r="CP263" s="233"/>
      <c r="CQ263" s="233"/>
      <c r="CR263" s="233"/>
      <c r="CS263" s="233"/>
      <c r="CT263" s="233"/>
      <c r="CU263" s="233"/>
      <c r="CV263" s="233"/>
      <c r="CW263" s="233"/>
      <c r="CX263" s="233"/>
      <c r="CY263" s="233"/>
      <c r="CZ263" s="233"/>
      <c r="DA263" s="233"/>
      <c r="DB263" s="233"/>
      <c r="DC263" s="233"/>
      <c r="DD263" s="233"/>
      <c r="DE263" s="233"/>
      <c r="DF263" s="233"/>
      <c r="DG263" s="233"/>
      <c r="DH263" s="233"/>
      <c r="DI263" s="233"/>
      <c r="DJ263" s="233"/>
      <c r="DK263" s="233"/>
    </row>
    <row r="264" spans="3:115" hidden="1">
      <c r="C264" s="226"/>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54" t="s">
        <v>491</v>
      </c>
      <c r="AU264" s="233"/>
      <c r="AV264" s="233"/>
      <c r="AW264" s="274"/>
      <c r="AX264" s="274"/>
      <c r="AY264" s="256" t="s">
        <v>931</v>
      </c>
      <c r="AZ264" s="257" t="s">
        <v>714</v>
      </c>
      <c r="BA264" s="258" t="s">
        <v>743</v>
      </c>
      <c r="BB264" s="259" t="s">
        <v>1101</v>
      </c>
      <c r="BC264" s="259" t="s">
        <v>1103</v>
      </c>
      <c r="BD264" s="259" t="s">
        <v>726</v>
      </c>
      <c r="BE264" s="261">
        <f t="shared" si="78"/>
        <v>261</v>
      </c>
      <c r="BF264" s="233"/>
      <c r="BG264" s="233"/>
      <c r="BH264" s="233"/>
      <c r="BI264" s="233"/>
      <c r="BJ264" s="233"/>
      <c r="BK264" s="233"/>
      <c r="BL264" s="233"/>
      <c r="BM264" s="233"/>
      <c r="BN264" s="233"/>
      <c r="BO264" s="233"/>
      <c r="BP264" s="233"/>
      <c r="BQ264" s="233"/>
      <c r="BR264" s="233"/>
      <c r="BS264" s="233"/>
      <c r="BT264" s="233"/>
      <c r="BU264" s="233"/>
      <c r="BV264" s="233"/>
      <c r="BW264" s="233"/>
      <c r="BX264" s="233"/>
      <c r="BY264" s="233"/>
      <c r="BZ264" s="233"/>
      <c r="CA264" s="233"/>
      <c r="CB264" s="233"/>
      <c r="CC264" s="233"/>
      <c r="CD264" s="233"/>
      <c r="CE264" s="233"/>
      <c r="CF264" s="233"/>
      <c r="CG264" s="233"/>
      <c r="CH264" s="233"/>
      <c r="CI264" s="233"/>
      <c r="CJ264" s="233"/>
      <c r="CK264" s="233"/>
      <c r="CL264" s="233"/>
      <c r="CM264" s="233"/>
      <c r="CN264" s="233"/>
      <c r="CO264" s="233"/>
      <c r="CP264" s="233"/>
      <c r="CQ264" s="233"/>
      <c r="CR264" s="233"/>
      <c r="CS264" s="233"/>
      <c r="CT264" s="233"/>
      <c r="CU264" s="233"/>
      <c r="CV264" s="233"/>
      <c r="CW264" s="233"/>
      <c r="CX264" s="233"/>
      <c r="CY264" s="233"/>
      <c r="CZ264" s="233"/>
      <c r="DA264" s="233"/>
      <c r="DB264" s="233"/>
      <c r="DC264" s="233"/>
      <c r="DD264" s="233"/>
      <c r="DE264" s="233"/>
      <c r="DF264" s="233"/>
      <c r="DG264" s="233"/>
      <c r="DH264" s="233"/>
      <c r="DI264" s="233"/>
      <c r="DJ264" s="233"/>
      <c r="DK264" s="233"/>
    </row>
    <row r="265" spans="3:115" ht="15" hidden="1" customHeight="1">
      <c r="C265" s="226"/>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54" t="s">
        <v>493</v>
      </c>
      <c r="AU265" s="233"/>
      <c r="AV265" s="233"/>
      <c r="AW265" s="274"/>
      <c r="AX265" s="274"/>
      <c r="AY265" s="256" t="s">
        <v>932</v>
      </c>
      <c r="AZ265" s="257" t="s">
        <v>715</v>
      </c>
      <c r="BA265" s="258" t="s">
        <v>745</v>
      </c>
      <c r="BB265" s="259" t="s">
        <v>1103</v>
      </c>
      <c r="BC265" s="259" t="s">
        <v>1105</v>
      </c>
      <c r="BD265" s="259" t="s">
        <v>727</v>
      </c>
      <c r="BE265" s="261">
        <f t="shared" si="78"/>
        <v>262</v>
      </c>
      <c r="BF265" s="233"/>
      <c r="BG265" s="233"/>
      <c r="BH265" s="233"/>
      <c r="BI265" s="233"/>
      <c r="BJ265" s="233"/>
      <c r="BK265" s="233"/>
      <c r="BL265" s="233"/>
      <c r="BM265" s="233"/>
      <c r="BN265" s="233"/>
      <c r="BO265" s="233"/>
      <c r="BP265" s="233"/>
      <c r="BQ265" s="233"/>
      <c r="BR265" s="233"/>
      <c r="BS265" s="233"/>
      <c r="BT265" s="233"/>
      <c r="BU265" s="233"/>
      <c r="BV265" s="233"/>
      <c r="BW265" s="233"/>
      <c r="BX265" s="233"/>
      <c r="BY265" s="233"/>
      <c r="BZ265" s="233"/>
      <c r="CA265" s="233"/>
      <c r="CB265" s="233"/>
      <c r="CC265" s="233"/>
      <c r="CD265" s="233"/>
      <c r="CE265" s="233"/>
      <c r="CF265" s="233"/>
      <c r="CG265" s="233"/>
      <c r="CH265" s="233"/>
      <c r="CI265" s="233"/>
      <c r="CJ265" s="233"/>
      <c r="CK265" s="233"/>
      <c r="CL265" s="233"/>
      <c r="CM265" s="233"/>
      <c r="CN265" s="233"/>
      <c r="CO265" s="233"/>
      <c r="CP265" s="233"/>
      <c r="CQ265" s="233"/>
      <c r="CR265" s="233"/>
      <c r="CS265" s="233"/>
      <c r="CT265" s="233"/>
      <c r="CU265" s="233"/>
      <c r="CV265" s="233"/>
      <c r="CW265" s="233"/>
      <c r="CX265" s="233"/>
      <c r="CY265" s="233"/>
      <c r="CZ265" s="233"/>
      <c r="DA265" s="233"/>
      <c r="DB265" s="233"/>
      <c r="DC265" s="233"/>
      <c r="DD265" s="233"/>
      <c r="DE265" s="233"/>
      <c r="DF265" s="233"/>
      <c r="DG265" s="233"/>
      <c r="DH265" s="233"/>
      <c r="DI265" s="233"/>
      <c r="DJ265" s="233"/>
      <c r="DK265" s="233"/>
    </row>
    <row r="266" spans="3:115" hidden="1">
      <c r="C266" s="226"/>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54" t="s">
        <v>495</v>
      </c>
      <c r="AU266" s="233"/>
      <c r="AV266" s="233"/>
      <c r="AW266" s="274"/>
      <c r="AX266" s="274"/>
      <c r="AY266" s="256" t="s">
        <v>935</v>
      </c>
      <c r="AZ266" s="257" t="s">
        <v>718</v>
      </c>
      <c r="BA266" s="258" t="s">
        <v>746</v>
      </c>
      <c r="BB266" s="259" t="s">
        <v>1105</v>
      </c>
      <c r="BC266" s="259" t="s">
        <v>1113</v>
      </c>
      <c r="BD266" s="259" t="s">
        <v>728</v>
      </c>
      <c r="BE266" s="261">
        <f t="shared" si="78"/>
        <v>263</v>
      </c>
      <c r="BF266" s="233"/>
      <c r="BG266" s="233"/>
      <c r="BH266" s="233"/>
      <c r="BI266" s="233"/>
      <c r="BJ266" s="233"/>
      <c r="BK266" s="233"/>
      <c r="BL266" s="233"/>
      <c r="BM266" s="233"/>
      <c r="BN266" s="233"/>
      <c r="BO266" s="233"/>
      <c r="BP266" s="233"/>
      <c r="BQ266" s="233"/>
      <c r="BR266" s="233"/>
      <c r="BS266" s="233"/>
      <c r="BT266" s="233"/>
      <c r="BU266" s="233"/>
      <c r="BV266" s="233"/>
      <c r="BW266" s="233"/>
      <c r="BX266" s="233"/>
      <c r="BY266" s="233"/>
      <c r="BZ266" s="233"/>
      <c r="CA266" s="233"/>
      <c r="CB266" s="233"/>
      <c r="CC266" s="233"/>
      <c r="CD266" s="233"/>
      <c r="CE266" s="233"/>
      <c r="CF266" s="233"/>
      <c r="CG266" s="233"/>
      <c r="CH266" s="233"/>
      <c r="CI266" s="233"/>
      <c r="CJ266" s="233"/>
      <c r="CK266" s="233"/>
      <c r="CL266" s="233"/>
      <c r="CM266" s="233"/>
      <c r="CN266" s="233"/>
      <c r="CO266" s="233"/>
      <c r="CP266" s="233"/>
      <c r="CQ266" s="233"/>
      <c r="CR266" s="233"/>
      <c r="CS266" s="233"/>
      <c r="CT266" s="233"/>
      <c r="CU266" s="233"/>
      <c r="CV266" s="233"/>
      <c r="CW266" s="233"/>
      <c r="CX266" s="233"/>
      <c r="CY266" s="233"/>
      <c r="CZ266" s="233"/>
      <c r="DA266" s="233"/>
      <c r="DB266" s="233"/>
      <c r="DC266" s="233"/>
      <c r="DD266" s="233"/>
      <c r="DE266" s="233"/>
      <c r="DF266" s="233"/>
      <c r="DG266" s="233"/>
      <c r="DH266" s="233"/>
      <c r="DI266" s="233"/>
      <c r="DJ266" s="233"/>
      <c r="DK266" s="233"/>
    </row>
    <row r="267" spans="3:115">
      <c r="C267" s="226"/>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54" t="s">
        <v>497</v>
      </c>
      <c r="AU267" s="233"/>
      <c r="AV267" s="233"/>
      <c r="AW267" s="274"/>
      <c r="AX267" s="274"/>
      <c r="AY267" s="256" t="s">
        <v>938</v>
      </c>
      <c r="AZ267" s="257" t="s">
        <v>720</v>
      </c>
      <c r="BA267" s="258" t="s">
        <v>747</v>
      </c>
      <c r="BB267" s="259" t="s">
        <v>1113</v>
      </c>
      <c r="BC267" s="259" t="s">
        <v>1119</v>
      </c>
      <c r="BD267" s="259" t="s">
        <v>729</v>
      </c>
      <c r="BE267" s="261">
        <f t="shared" si="78"/>
        <v>264</v>
      </c>
      <c r="BF267" s="233"/>
      <c r="BG267" s="233"/>
      <c r="BH267" s="233"/>
      <c r="BI267" s="233"/>
      <c r="BJ267" s="233"/>
      <c r="BK267" s="233"/>
      <c r="BL267" s="233"/>
      <c r="BM267" s="233"/>
      <c r="BN267" s="233"/>
      <c r="BO267" s="233"/>
      <c r="BP267" s="233"/>
      <c r="BQ267" s="233"/>
      <c r="BR267" s="233"/>
      <c r="BS267" s="233"/>
      <c r="BT267" s="233"/>
      <c r="BU267" s="233"/>
      <c r="BV267" s="233"/>
      <c r="BW267" s="233"/>
      <c r="BX267" s="233"/>
      <c r="BY267" s="233"/>
      <c r="BZ267" s="233"/>
      <c r="CA267" s="233"/>
      <c r="CB267" s="233"/>
      <c r="CC267" s="233"/>
      <c r="CD267" s="233"/>
      <c r="CE267" s="233"/>
      <c r="CF267" s="233"/>
      <c r="CG267" s="233"/>
      <c r="CH267" s="233"/>
      <c r="CI267" s="233"/>
      <c r="CJ267" s="233"/>
      <c r="CK267" s="233"/>
      <c r="CL267" s="233"/>
      <c r="CM267" s="233"/>
      <c r="CN267" s="233"/>
      <c r="CO267" s="233"/>
      <c r="CP267" s="233"/>
      <c r="CQ267" s="233"/>
      <c r="CR267" s="233"/>
      <c r="CS267" s="233"/>
      <c r="CT267" s="233"/>
      <c r="CU267" s="233"/>
      <c r="CV267" s="233"/>
      <c r="CW267" s="233"/>
      <c r="CX267" s="233"/>
      <c r="CY267" s="233"/>
      <c r="CZ267" s="233"/>
      <c r="DA267" s="233"/>
      <c r="DB267" s="233"/>
      <c r="DC267" s="233"/>
      <c r="DD267" s="233"/>
      <c r="DE267" s="233"/>
      <c r="DF267" s="233"/>
      <c r="DG267" s="233"/>
      <c r="DH267" s="233"/>
      <c r="DI267" s="233"/>
      <c r="DJ267" s="233"/>
      <c r="DK267" s="233"/>
    </row>
    <row r="268" spans="3:115">
      <c r="C268" s="226"/>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54"/>
      <c r="AU268" s="233"/>
      <c r="AV268" s="233"/>
      <c r="AW268" s="274"/>
      <c r="AX268" s="274"/>
      <c r="AY268" s="256" t="s">
        <v>940</v>
      </c>
      <c r="AZ268" s="257" t="s">
        <v>722</v>
      </c>
      <c r="BA268" s="258" t="s">
        <v>749</v>
      </c>
      <c r="BB268" s="259" t="s">
        <v>1119</v>
      </c>
      <c r="BC268" s="259" t="s">
        <v>1120</v>
      </c>
      <c r="BD268" s="259" t="s">
        <v>731</v>
      </c>
      <c r="BE268" s="261">
        <f t="shared" si="78"/>
        <v>265</v>
      </c>
      <c r="BF268" s="233"/>
      <c r="BG268" s="233"/>
      <c r="BH268" s="233"/>
      <c r="BI268" s="233"/>
      <c r="BJ268" s="233"/>
      <c r="BK268" s="233"/>
      <c r="BL268" s="233"/>
      <c r="BM268" s="233"/>
      <c r="BN268" s="233"/>
      <c r="BO268" s="233"/>
      <c r="BP268" s="233"/>
      <c r="BQ268" s="233"/>
      <c r="BR268" s="233"/>
      <c r="BS268" s="233"/>
      <c r="BT268" s="233"/>
      <c r="BU268" s="233"/>
      <c r="BV268" s="233"/>
      <c r="BW268" s="233"/>
      <c r="BX268" s="233"/>
      <c r="BY268" s="233"/>
      <c r="BZ268" s="233"/>
      <c r="CA268" s="233"/>
      <c r="CB268" s="233"/>
      <c r="CC268" s="233"/>
      <c r="CD268" s="233"/>
      <c r="CE268" s="233"/>
      <c r="CF268" s="233"/>
      <c r="CG268" s="233"/>
      <c r="CH268" s="233"/>
      <c r="CI268" s="233"/>
      <c r="CJ268" s="233"/>
      <c r="CK268" s="233"/>
      <c r="CL268" s="233"/>
      <c r="CM268" s="233"/>
      <c r="CN268" s="233"/>
      <c r="CO268" s="233"/>
      <c r="CP268" s="233"/>
      <c r="CQ268" s="233"/>
      <c r="CR268" s="233"/>
      <c r="CS268" s="233"/>
      <c r="CT268" s="233"/>
      <c r="CU268" s="233"/>
      <c r="CV268" s="233"/>
      <c r="CW268" s="233"/>
      <c r="CX268" s="233"/>
      <c r="CY268" s="233"/>
      <c r="CZ268" s="233"/>
      <c r="DA268" s="233"/>
      <c r="DB268" s="233"/>
      <c r="DC268" s="233"/>
      <c r="DD268" s="233"/>
      <c r="DE268" s="233"/>
      <c r="DF268" s="233"/>
      <c r="DG268" s="233"/>
      <c r="DH268" s="233"/>
      <c r="DI268" s="233"/>
      <c r="DJ268" s="233"/>
      <c r="DK268" s="233"/>
    </row>
    <row r="269" spans="3:115">
      <c r="C269" s="226"/>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54"/>
      <c r="AU269" s="233"/>
      <c r="AV269" s="233"/>
      <c r="AW269" s="274"/>
      <c r="AX269" s="274"/>
      <c r="AY269" s="256" t="s">
        <v>942</v>
      </c>
      <c r="AZ269" s="257" t="s">
        <v>724</v>
      </c>
      <c r="BA269" s="258" t="s">
        <v>750</v>
      </c>
      <c r="BB269" s="259" t="s">
        <v>1120</v>
      </c>
      <c r="BC269" s="259" t="s">
        <v>449</v>
      </c>
      <c r="BD269" s="259" t="s">
        <v>1452</v>
      </c>
      <c r="BE269" s="261">
        <f t="shared" si="78"/>
        <v>266</v>
      </c>
      <c r="BF269" s="233"/>
      <c r="BG269" s="233"/>
      <c r="BH269" s="233"/>
      <c r="BI269" s="233"/>
      <c r="BJ269" s="233"/>
      <c r="BK269" s="233"/>
      <c r="BL269" s="233"/>
      <c r="BM269" s="233"/>
      <c r="BN269" s="233"/>
      <c r="BO269" s="233"/>
      <c r="BP269" s="233"/>
      <c r="BQ269" s="233"/>
      <c r="BR269" s="233"/>
      <c r="BS269" s="233"/>
      <c r="BT269" s="233"/>
      <c r="BU269" s="233"/>
      <c r="BV269" s="233"/>
      <c r="BW269" s="233"/>
      <c r="BX269" s="233"/>
      <c r="BY269" s="233"/>
      <c r="BZ269" s="233"/>
      <c r="CA269" s="233"/>
      <c r="CB269" s="233"/>
      <c r="CC269" s="233"/>
      <c r="CD269" s="233"/>
      <c r="CE269" s="233"/>
      <c r="CF269" s="233"/>
      <c r="CG269" s="233"/>
      <c r="CH269" s="233"/>
      <c r="CI269" s="233"/>
      <c r="CJ269" s="233"/>
      <c r="CK269" s="233"/>
      <c r="CL269" s="233"/>
      <c r="CM269" s="233"/>
      <c r="CN269" s="233"/>
      <c r="CO269" s="233"/>
      <c r="CP269" s="233"/>
      <c r="CQ269" s="233"/>
      <c r="CR269" s="233"/>
      <c r="CS269" s="233"/>
      <c r="CT269" s="233"/>
      <c r="CU269" s="233"/>
      <c r="CV269" s="233"/>
      <c r="CW269" s="233"/>
      <c r="CX269" s="233"/>
      <c r="CY269" s="233"/>
      <c r="CZ269" s="233"/>
      <c r="DA269" s="233"/>
      <c r="DB269" s="233"/>
      <c r="DC269" s="233"/>
      <c r="DD269" s="233"/>
      <c r="DE269" s="233"/>
      <c r="DF269" s="233"/>
      <c r="DG269" s="233"/>
      <c r="DH269" s="233"/>
      <c r="DI269" s="233"/>
      <c r="DJ269" s="233"/>
      <c r="DK269" s="233"/>
    </row>
    <row r="270" spans="3:115">
      <c r="C270" s="226"/>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54"/>
      <c r="AU270" s="233"/>
      <c r="AV270" s="233"/>
      <c r="AW270" s="274"/>
      <c r="AX270" s="274"/>
      <c r="AY270" s="256" t="s">
        <v>945</v>
      </c>
      <c r="AZ270" s="257" t="s">
        <v>726</v>
      </c>
      <c r="BA270" s="258" t="s">
        <v>751</v>
      </c>
      <c r="BB270" s="259" t="s">
        <v>449</v>
      </c>
      <c r="BC270" s="259" t="s">
        <v>1468</v>
      </c>
      <c r="BD270" s="259" t="s">
        <v>1453</v>
      </c>
      <c r="BE270" s="261" t="e">
        <f t="shared" si="78"/>
        <v>#N/A</v>
      </c>
      <c r="BF270" s="233"/>
      <c r="BG270" s="233"/>
      <c r="BH270" s="233"/>
      <c r="BI270" s="233"/>
      <c r="BJ270" s="233"/>
      <c r="BK270" s="233"/>
      <c r="BL270" s="233"/>
      <c r="BM270" s="233"/>
      <c r="BN270" s="233"/>
      <c r="BO270" s="233"/>
      <c r="BP270" s="233"/>
      <c r="BQ270" s="233"/>
      <c r="BR270" s="233"/>
      <c r="BS270" s="233"/>
      <c r="BT270" s="233"/>
      <c r="BU270" s="233"/>
      <c r="BV270" s="233"/>
      <c r="BW270" s="233"/>
      <c r="BX270" s="233"/>
      <c r="BY270" s="233"/>
      <c r="BZ270" s="233"/>
      <c r="CA270" s="233"/>
      <c r="CB270" s="233"/>
      <c r="CC270" s="233"/>
      <c r="CD270" s="233"/>
      <c r="CE270" s="233"/>
      <c r="CF270" s="233"/>
      <c r="CG270" s="233"/>
      <c r="CH270" s="233"/>
      <c r="CI270" s="233"/>
      <c r="CJ270" s="233"/>
      <c r="CK270" s="233"/>
      <c r="CL270" s="233"/>
      <c r="CM270" s="233"/>
      <c r="CN270" s="233"/>
      <c r="CO270" s="233"/>
      <c r="CP270" s="233"/>
      <c r="CQ270" s="233"/>
      <c r="CR270" s="233"/>
      <c r="CS270" s="233"/>
      <c r="CT270" s="233"/>
      <c r="CU270" s="233"/>
      <c r="CV270" s="233"/>
      <c r="CW270" s="233"/>
      <c r="CX270" s="233"/>
      <c r="CY270" s="233"/>
      <c r="CZ270" s="233"/>
      <c r="DA270" s="233"/>
      <c r="DB270" s="233"/>
      <c r="DC270" s="233"/>
      <c r="DD270" s="233"/>
      <c r="DE270" s="233"/>
      <c r="DF270" s="233"/>
      <c r="DG270" s="233"/>
      <c r="DH270" s="233"/>
      <c r="DI270" s="233"/>
      <c r="DJ270" s="233"/>
      <c r="DK270" s="233"/>
    </row>
    <row r="271" spans="3:115">
      <c r="C271" s="226"/>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54"/>
      <c r="AU271" s="233"/>
      <c r="AV271" s="233"/>
      <c r="AW271" s="274"/>
      <c r="AX271" s="274"/>
      <c r="AY271" s="256" t="s">
        <v>946</v>
      </c>
      <c r="AZ271" s="257" t="s">
        <v>727</v>
      </c>
      <c r="BA271" s="258" t="s">
        <v>752</v>
      </c>
      <c r="BB271" s="259" t="s">
        <v>1468</v>
      </c>
      <c r="BC271" s="259" t="s">
        <v>1127</v>
      </c>
      <c r="BD271" s="259" t="s">
        <v>737</v>
      </c>
      <c r="BE271" s="261">
        <f t="shared" si="78"/>
        <v>267</v>
      </c>
      <c r="BF271" s="233"/>
      <c r="BG271" s="233"/>
      <c r="BH271" s="233"/>
      <c r="BI271" s="233"/>
      <c r="BJ271" s="233"/>
      <c r="BK271" s="233"/>
      <c r="BL271" s="233"/>
      <c r="BM271" s="233"/>
      <c r="BN271" s="233"/>
      <c r="BO271" s="233"/>
      <c r="BP271" s="233"/>
      <c r="BQ271" s="233"/>
      <c r="BR271" s="233"/>
      <c r="BS271" s="233"/>
      <c r="BT271" s="233"/>
      <c r="BU271" s="233"/>
      <c r="BV271" s="233"/>
      <c r="BW271" s="233"/>
      <c r="BX271" s="233"/>
      <c r="BY271" s="233"/>
      <c r="BZ271" s="233"/>
      <c r="CA271" s="233"/>
      <c r="CB271" s="233"/>
      <c r="CC271" s="233"/>
      <c r="CD271" s="233"/>
      <c r="CE271" s="233"/>
      <c r="CF271" s="233"/>
      <c r="CG271" s="233"/>
      <c r="CH271" s="233"/>
      <c r="CI271" s="233"/>
      <c r="CJ271" s="233"/>
      <c r="CK271" s="233"/>
      <c r="CL271" s="233"/>
      <c r="CM271" s="233"/>
      <c r="CN271" s="233"/>
      <c r="CO271" s="233"/>
      <c r="CP271" s="233"/>
      <c r="CQ271" s="233"/>
      <c r="CR271" s="233"/>
      <c r="CS271" s="233"/>
      <c r="CT271" s="233"/>
      <c r="CU271" s="233"/>
      <c r="CV271" s="233"/>
      <c r="CW271" s="233"/>
      <c r="CX271" s="233"/>
      <c r="CY271" s="233"/>
      <c r="CZ271" s="233"/>
      <c r="DA271" s="233"/>
      <c r="DB271" s="233"/>
      <c r="DC271" s="233"/>
      <c r="DD271" s="233"/>
      <c r="DE271" s="233"/>
      <c r="DF271" s="233"/>
      <c r="DG271" s="233"/>
      <c r="DH271" s="233"/>
      <c r="DI271" s="233"/>
      <c r="DJ271" s="233"/>
      <c r="DK271" s="233"/>
    </row>
    <row r="272" spans="3:115">
      <c r="C272" s="226"/>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54"/>
      <c r="AU272" s="233"/>
      <c r="AV272" s="233"/>
      <c r="AW272" s="274"/>
      <c r="AX272" s="274"/>
      <c r="AY272" s="256" t="s">
        <v>947</v>
      </c>
      <c r="AZ272" s="257" t="s">
        <v>728</v>
      </c>
      <c r="BA272" s="258" t="s">
        <v>759</v>
      </c>
      <c r="BB272" s="259" t="s">
        <v>1127</v>
      </c>
      <c r="BC272" s="259" t="s">
        <v>461</v>
      </c>
      <c r="BD272" s="259" t="s">
        <v>739</v>
      </c>
      <c r="BE272" s="261">
        <f t="shared" si="78"/>
        <v>268</v>
      </c>
      <c r="BF272" s="233"/>
      <c r="BG272" s="233"/>
      <c r="BH272" s="233"/>
      <c r="BI272" s="233"/>
      <c r="BJ272" s="233"/>
      <c r="BK272" s="233"/>
      <c r="BL272" s="233"/>
      <c r="BM272" s="233"/>
      <c r="BN272" s="233"/>
      <c r="BO272" s="233"/>
      <c r="BP272" s="233"/>
      <c r="BQ272" s="233"/>
      <c r="BR272" s="233"/>
      <c r="BS272" s="233"/>
      <c r="BT272" s="233"/>
      <c r="BU272" s="233"/>
      <c r="BV272" s="233"/>
      <c r="BW272" s="233"/>
      <c r="BX272" s="233"/>
      <c r="BY272" s="233"/>
      <c r="BZ272" s="233"/>
      <c r="CA272" s="233"/>
      <c r="CB272" s="233"/>
      <c r="CC272" s="233"/>
      <c r="CD272" s="233"/>
      <c r="CE272" s="233"/>
      <c r="CF272" s="233"/>
      <c r="CG272" s="233"/>
      <c r="CH272" s="233"/>
      <c r="CI272" s="233"/>
      <c r="CJ272" s="233"/>
      <c r="CK272" s="233"/>
      <c r="CL272" s="233"/>
      <c r="CM272" s="233"/>
      <c r="CN272" s="233"/>
      <c r="CO272" s="233"/>
      <c r="CP272" s="233"/>
      <c r="CQ272" s="233"/>
      <c r="CR272" s="233"/>
      <c r="CS272" s="233"/>
      <c r="CT272" s="233"/>
      <c r="CU272" s="233"/>
      <c r="CV272" s="233"/>
      <c r="CW272" s="233"/>
      <c r="CX272" s="233"/>
      <c r="CY272" s="233"/>
      <c r="CZ272" s="233"/>
      <c r="DA272" s="233"/>
      <c r="DB272" s="233"/>
      <c r="DC272" s="233"/>
      <c r="DD272" s="233"/>
      <c r="DE272" s="233"/>
      <c r="DF272" s="233"/>
      <c r="DG272" s="233"/>
      <c r="DH272" s="233"/>
      <c r="DI272" s="233"/>
      <c r="DJ272" s="233"/>
      <c r="DK272" s="233"/>
    </row>
    <row r="273" spans="3:115">
      <c r="C273" s="226"/>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74"/>
      <c r="AX273" s="274"/>
      <c r="AY273" s="256" t="s">
        <v>1462</v>
      </c>
      <c r="AZ273" s="257" t="s">
        <v>729</v>
      </c>
      <c r="BA273" s="258" t="s">
        <v>306</v>
      </c>
      <c r="BB273" s="259" t="s">
        <v>461</v>
      </c>
      <c r="BC273" s="259" t="s">
        <v>1134</v>
      </c>
      <c r="BD273" s="259" t="s">
        <v>740</v>
      </c>
      <c r="BE273" s="261">
        <f t="shared" si="78"/>
        <v>269</v>
      </c>
      <c r="BF273" s="233"/>
      <c r="BG273" s="233"/>
      <c r="BH273" s="233"/>
      <c r="BI273" s="233"/>
      <c r="BJ273" s="233"/>
      <c r="BK273" s="233"/>
      <c r="BL273" s="233"/>
      <c r="BM273" s="233"/>
      <c r="BN273" s="233"/>
      <c r="BO273" s="233"/>
      <c r="BP273" s="233"/>
      <c r="BQ273" s="233"/>
      <c r="BR273" s="233"/>
      <c r="BS273" s="233"/>
      <c r="BT273" s="233"/>
      <c r="BU273" s="233"/>
      <c r="BV273" s="233"/>
      <c r="BW273" s="233"/>
      <c r="BX273" s="233"/>
      <c r="BY273" s="233"/>
      <c r="BZ273" s="233"/>
      <c r="CA273" s="233"/>
      <c r="CB273" s="233"/>
      <c r="CC273" s="233"/>
      <c r="CD273" s="233"/>
      <c r="CE273" s="233"/>
      <c r="CF273" s="233"/>
      <c r="CG273" s="233"/>
      <c r="CH273" s="233"/>
      <c r="CI273" s="233"/>
      <c r="CJ273" s="233"/>
      <c r="CK273" s="233"/>
      <c r="CL273" s="233"/>
      <c r="CM273" s="233"/>
      <c r="CN273" s="233"/>
      <c r="CO273" s="233"/>
      <c r="CP273" s="233"/>
      <c r="CQ273" s="233"/>
      <c r="CR273" s="233"/>
      <c r="CS273" s="233"/>
      <c r="CT273" s="233"/>
      <c r="CU273" s="233"/>
      <c r="CV273" s="233"/>
      <c r="CW273" s="233"/>
      <c r="CX273" s="233"/>
      <c r="CY273" s="233"/>
      <c r="CZ273" s="233"/>
      <c r="DA273" s="233"/>
      <c r="DB273" s="233"/>
      <c r="DC273" s="233"/>
      <c r="DD273" s="233"/>
      <c r="DE273" s="233"/>
      <c r="DF273" s="233"/>
      <c r="DG273" s="233"/>
      <c r="DH273" s="233"/>
      <c r="DI273" s="233"/>
      <c r="DJ273" s="233"/>
      <c r="DK273" s="233"/>
    </row>
    <row r="274" spans="3:115" ht="23.25">
      <c r="C274" s="226"/>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74"/>
      <c r="AX274" s="274"/>
      <c r="AY274" s="256" t="s">
        <v>958</v>
      </c>
      <c r="AZ274" s="257" t="s">
        <v>731</v>
      </c>
      <c r="BA274" s="258" t="s">
        <v>762</v>
      </c>
      <c r="BB274" s="259" t="s">
        <v>1134</v>
      </c>
      <c r="BC274" s="259" t="s">
        <v>1139</v>
      </c>
      <c r="BD274" s="259" t="s">
        <v>741</v>
      </c>
      <c r="BE274" s="261">
        <f t="shared" si="78"/>
        <v>270</v>
      </c>
      <c r="BF274" s="233"/>
      <c r="BG274" s="233"/>
      <c r="BH274" s="233"/>
      <c r="BI274" s="233"/>
      <c r="BJ274" s="233"/>
      <c r="BK274" s="233"/>
      <c r="BL274" s="233"/>
      <c r="BM274" s="233"/>
      <c r="BN274" s="233"/>
      <c r="BO274" s="233"/>
      <c r="BP274" s="233"/>
      <c r="BQ274" s="233"/>
      <c r="BR274" s="233"/>
      <c r="BS274" s="233"/>
      <c r="BT274" s="233"/>
      <c r="BU274" s="233"/>
      <c r="BV274" s="233"/>
      <c r="BW274" s="233"/>
      <c r="BX274" s="233"/>
      <c r="BY274" s="233"/>
      <c r="BZ274" s="233"/>
      <c r="CA274" s="233"/>
      <c r="CB274" s="233"/>
      <c r="CC274" s="233"/>
      <c r="CD274" s="233"/>
      <c r="CE274" s="233"/>
      <c r="CF274" s="233"/>
      <c r="CG274" s="233"/>
      <c r="CH274" s="233"/>
      <c r="CI274" s="233"/>
      <c r="CJ274" s="233"/>
      <c r="CK274" s="233"/>
      <c r="CL274" s="233"/>
      <c r="CM274" s="233"/>
      <c r="CN274" s="233"/>
      <c r="CO274" s="233"/>
      <c r="CP274" s="233"/>
      <c r="CQ274" s="233"/>
      <c r="CR274" s="233"/>
      <c r="CS274" s="233"/>
      <c r="CT274" s="233"/>
      <c r="CU274" s="233"/>
      <c r="CV274" s="233"/>
      <c r="CW274" s="233"/>
      <c r="CX274" s="233"/>
      <c r="CY274" s="233"/>
      <c r="CZ274" s="233"/>
      <c r="DA274" s="233"/>
      <c r="DB274" s="233"/>
      <c r="DC274" s="233"/>
      <c r="DD274" s="233"/>
      <c r="DE274" s="233"/>
      <c r="DF274" s="233"/>
      <c r="DG274" s="233"/>
      <c r="DH274" s="233"/>
      <c r="DI274" s="233"/>
      <c r="DJ274" s="233"/>
      <c r="DK274" s="233"/>
    </row>
    <row r="275" spans="3:115">
      <c r="C275" s="226"/>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74"/>
      <c r="AX275" s="274"/>
      <c r="AY275" s="256" t="s">
        <v>963</v>
      </c>
      <c r="AZ275" s="257" t="s">
        <v>1452</v>
      </c>
      <c r="BA275" s="258" t="s">
        <v>763</v>
      </c>
      <c r="BB275" s="259" t="s">
        <v>1139</v>
      </c>
      <c r="BC275" s="259" t="s">
        <v>1140</v>
      </c>
      <c r="BD275" s="259" t="s">
        <v>742</v>
      </c>
      <c r="BE275" s="261">
        <f t="shared" si="78"/>
        <v>271</v>
      </c>
      <c r="BF275" s="233"/>
      <c r="BG275" s="233"/>
      <c r="BH275" s="233"/>
      <c r="BI275" s="233"/>
      <c r="BJ275" s="233"/>
      <c r="BK275" s="233"/>
      <c r="BL275" s="233"/>
      <c r="BM275" s="233"/>
      <c r="BN275" s="233"/>
      <c r="BO275" s="233"/>
      <c r="BP275" s="233"/>
      <c r="BQ275" s="233"/>
      <c r="BR275" s="233"/>
      <c r="BS275" s="233"/>
      <c r="BT275" s="233"/>
      <c r="BU275" s="233"/>
      <c r="BV275" s="233"/>
      <c r="BW275" s="233"/>
      <c r="BX275" s="233"/>
      <c r="BY275" s="233"/>
      <c r="BZ275" s="233"/>
      <c r="CA275" s="233"/>
      <c r="CB275" s="233"/>
      <c r="CC275" s="233"/>
      <c r="CD275" s="233"/>
      <c r="CE275" s="233"/>
      <c r="CF275" s="233"/>
      <c r="CG275" s="233"/>
      <c r="CH275" s="233"/>
      <c r="CI275" s="233"/>
      <c r="CJ275" s="233"/>
      <c r="CK275" s="233"/>
      <c r="CL275" s="233"/>
      <c r="CM275" s="233"/>
      <c r="CN275" s="233"/>
      <c r="CO275" s="233"/>
      <c r="CP275" s="233"/>
      <c r="CQ275" s="233"/>
      <c r="CR275" s="233"/>
      <c r="CS275" s="233"/>
      <c r="CT275" s="233"/>
      <c r="CU275" s="233"/>
      <c r="CV275" s="233"/>
      <c r="CW275" s="233"/>
      <c r="CX275" s="233"/>
      <c r="CY275" s="233"/>
      <c r="CZ275" s="233"/>
      <c r="DA275" s="233"/>
      <c r="DB275" s="233"/>
      <c r="DC275" s="233"/>
      <c r="DD275" s="233"/>
      <c r="DE275" s="233"/>
      <c r="DF275" s="233"/>
      <c r="DG275" s="233"/>
      <c r="DH275" s="233"/>
      <c r="DI275" s="233"/>
      <c r="DJ275" s="233"/>
      <c r="DK275" s="233"/>
    </row>
    <row r="276" spans="3:115">
      <c r="C276" s="226"/>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74"/>
      <c r="AX276" s="274"/>
      <c r="AY276" s="256" t="s">
        <v>965</v>
      </c>
      <c r="AZ276" s="257" t="s">
        <v>737</v>
      </c>
      <c r="BA276" s="258" t="s">
        <v>768</v>
      </c>
      <c r="BB276" s="259" t="s">
        <v>1140</v>
      </c>
      <c r="BC276" s="259" t="s">
        <v>1142</v>
      </c>
      <c r="BD276" s="259" t="s">
        <v>743</v>
      </c>
      <c r="BE276" s="261">
        <f t="shared" si="78"/>
        <v>272</v>
      </c>
      <c r="BF276" s="233"/>
      <c r="BG276" s="233"/>
      <c r="BH276" s="233"/>
      <c r="BI276" s="233"/>
      <c r="BJ276" s="233"/>
      <c r="BK276" s="233"/>
      <c r="BL276" s="233"/>
      <c r="BM276" s="233"/>
      <c r="BN276" s="233"/>
      <c r="BO276" s="233"/>
      <c r="BP276" s="233"/>
      <c r="BQ276" s="233"/>
      <c r="BR276" s="233"/>
      <c r="BS276" s="233"/>
      <c r="BT276" s="233"/>
      <c r="BU276" s="233"/>
      <c r="BV276" s="233"/>
      <c r="BW276" s="233"/>
      <c r="BX276" s="233"/>
      <c r="BY276" s="233"/>
      <c r="BZ276" s="233"/>
      <c r="CA276" s="233"/>
      <c r="CB276" s="233"/>
      <c r="CC276" s="233"/>
      <c r="CD276" s="233"/>
      <c r="CE276" s="233"/>
      <c r="CF276" s="233"/>
      <c r="CG276" s="233"/>
      <c r="CH276" s="233"/>
      <c r="CI276" s="233"/>
      <c r="CJ276" s="233"/>
      <c r="CK276" s="233"/>
      <c r="CL276" s="233"/>
      <c r="CM276" s="233"/>
      <c r="CN276" s="233"/>
      <c r="CO276" s="233"/>
      <c r="CP276" s="233"/>
      <c r="CQ276" s="233"/>
      <c r="CR276" s="233"/>
      <c r="CS276" s="233"/>
      <c r="CT276" s="233"/>
      <c r="CU276" s="233"/>
      <c r="CV276" s="233"/>
      <c r="CW276" s="233"/>
      <c r="CX276" s="233"/>
      <c r="CY276" s="233"/>
      <c r="CZ276" s="233"/>
      <c r="DA276" s="233"/>
      <c r="DB276" s="233"/>
      <c r="DC276" s="233"/>
      <c r="DD276" s="233"/>
      <c r="DE276" s="233"/>
      <c r="DF276" s="233"/>
      <c r="DG276" s="233"/>
      <c r="DH276" s="233"/>
      <c r="DI276" s="233"/>
      <c r="DJ276" s="233"/>
      <c r="DK276" s="233"/>
    </row>
    <row r="277" spans="3:115">
      <c r="C277" s="226"/>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74"/>
      <c r="AX277" s="274"/>
      <c r="AY277" s="256" t="s">
        <v>966</v>
      </c>
      <c r="AZ277" s="257" t="s">
        <v>739</v>
      </c>
      <c r="BA277" s="258" t="s">
        <v>770</v>
      </c>
      <c r="BB277" s="259" t="s">
        <v>1142</v>
      </c>
      <c r="BC277" s="259" t="s">
        <v>1143</v>
      </c>
      <c r="BD277" s="259" t="s">
        <v>744</v>
      </c>
      <c r="BE277" s="261" t="e">
        <f t="shared" si="78"/>
        <v>#N/A</v>
      </c>
      <c r="BF277" s="233"/>
      <c r="BG277" s="233"/>
      <c r="BH277" s="233"/>
      <c r="BI277" s="233"/>
      <c r="BJ277" s="233"/>
      <c r="BK277" s="233"/>
      <c r="BL277" s="233"/>
      <c r="BM277" s="233"/>
      <c r="BN277" s="233"/>
      <c r="BO277" s="233"/>
      <c r="BP277" s="233"/>
      <c r="BQ277" s="233"/>
      <c r="BR277" s="233"/>
      <c r="BS277" s="233"/>
      <c r="BT277" s="233"/>
      <c r="BU277" s="233"/>
      <c r="BV277" s="233"/>
      <c r="BW277" s="233"/>
      <c r="BX277" s="233"/>
      <c r="BY277" s="233"/>
      <c r="BZ277" s="233"/>
      <c r="CA277" s="233"/>
      <c r="CB277" s="233"/>
      <c r="CC277" s="233"/>
      <c r="CD277" s="233"/>
      <c r="CE277" s="233"/>
      <c r="CF277" s="233"/>
      <c r="CG277" s="233"/>
      <c r="CH277" s="233"/>
      <c r="CI277" s="233"/>
      <c r="CJ277" s="233"/>
      <c r="CK277" s="233"/>
      <c r="CL277" s="233"/>
      <c r="CM277" s="233"/>
      <c r="CN277" s="233"/>
      <c r="CO277" s="233"/>
      <c r="CP277" s="233"/>
      <c r="CQ277" s="233"/>
      <c r="CR277" s="233"/>
      <c r="CS277" s="233"/>
      <c r="CT277" s="233"/>
      <c r="CU277" s="233"/>
      <c r="CV277" s="233"/>
      <c r="CW277" s="233"/>
      <c r="CX277" s="233"/>
      <c r="CY277" s="233"/>
      <c r="CZ277" s="233"/>
      <c r="DA277" s="233"/>
      <c r="DB277" s="233"/>
      <c r="DC277" s="233"/>
      <c r="DD277" s="233"/>
      <c r="DE277" s="233"/>
      <c r="DF277" s="233"/>
      <c r="DG277" s="233"/>
      <c r="DH277" s="233"/>
      <c r="DI277" s="233"/>
      <c r="DJ277" s="233"/>
      <c r="DK277" s="233"/>
    </row>
    <row r="278" spans="3:115">
      <c r="C278" s="226"/>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74"/>
      <c r="AX278" s="274"/>
      <c r="AY278" s="256" t="s">
        <v>967</v>
      </c>
      <c r="AZ278" s="257" t="s">
        <v>740</v>
      </c>
      <c r="BA278" s="258" t="s">
        <v>773</v>
      </c>
      <c r="BB278" s="259" t="s">
        <v>1143</v>
      </c>
      <c r="BC278" s="259" t="s">
        <v>1144</v>
      </c>
      <c r="BD278" s="259" t="s">
        <v>745</v>
      </c>
      <c r="BE278" s="261">
        <f t="shared" si="78"/>
        <v>273</v>
      </c>
      <c r="BF278" s="233"/>
      <c r="BG278" s="233"/>
      <c r="BH278" s="233"/>
      <c r="BI278" s="233"/>
      <c r="BJ278" s="233"/>
      <c r="BK278" s="233"/>
      <c r="BL278" s="233"/>
      <c r="BM278" s="233"/>
      <c r="BN278" s="233"/>
      <c r="BO278" s="233"/>
      <c r="BP278" s="233"/>
      <c r="BQ278" s="233"/>
      <c r="BR278" s="233"/>
      <c r="BS278" s="233"/>
      <c r="BT278" s="233"/>
      <c r="BU278" s="233"/>
      <c r="BV278" s="233"/>
      <c r="BW278" s="233"/>
      <c r="BX278" s="233"/>
      <c r="BY278" s="233"/>
      <c r="BZ278" s="233"/>
      <c r="CA278" s="233"/>
      <c r="CB278" s="233"/>
      <c r="CC278" s="233"/>
      <c r="CD278" s="233"/>
      <c r="CE278" s="233"/>
      <c r="CF278" s="233"/>
      <c r="CG278" s="233"/>
      <c r="CH278" s="233"/>
      <c r="CI278" s="233"/>
      <c r="CJ278" s="233"/>
      <c r="CK278" s="233"/>
      <c r="CL278" s="233"/>
      <c r="CM278" s="233"/>
      <c r="CN278" s="233"/>
      <c r="CO278" s="233"/>
      <c r="CP278" s="233"/>
      <c r="CQ278" s="233"/>
      <c r="CR278" s="233"/>
      <c r="CS278" s="233"/>
      <c r="CT278" s="233"/>
      <c r="CU278" s="233"/>
      <c r="CV278" s="233"/>
      <c r="CW278" s="233"/>
      <c r="CX278" s="233"/>
      <c r="CY278" s="233"/>
      <c r="CZ278" s="233"/>
      <c r="DA278" s="233"/>
      <c r="DB278" s="233"/>
      <c r="DC278" s="233"/>
      <c r="DD278" s="233"/>
      <c r="DE278" s="233"/>
      <c r="DF278" s="233"/>
      <c r="DG278" s="233"/>
      <c r="DH278" s="233"/>
      <c r="DI278" s="233"/>
      <c r="DJ278" s="233"/>
      <c r="DK278" s="233"/>
    </row>
    <row r="279" spans="3:115">
      <c r="C279" s="226"/>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74"/>
      <c r="AX279" s="274"/>
      <c r="AY279" s="256" t="s">
        <v>969</v>
      </c>
      <c r="AZ279" s="257" t="s">
        <v>741</v>
      </c>
      <c r="BA279" s="258" t="s">
        <v>774</v>
      </c>
      <c r="BB279" s="259" t="s">
        <v>1144</v>
      </c>
      <c r="BC279" s="259" t="s">
        <v>1146</v>
      </c>
      <c r="BD279" s="259" t="s">
        <v>746</v>
      </c>
      <c r="BE279" s="261">
        <f t="shared" si="78"/>
        <v>274</v>
      </c>
      <c r="BF279" s="233"/>
      <c r="BG279" s="233"/>
      <c r="BH279" s="233"/>
      <c r="BI279" s="233"/>
      <c r="BJ279" s="233"/>
      <c r="BK279" s="233"/>
      <c r="BL279" s="233"/>
      <c r="BM279" s="233"/>
      <c r="BN279" s="233"/>
      <c r="BO279" s="233"/>
      <c r="BP279" s="233"/>
      <c r="BQ279" s="233"/>
      <c r="BR279" s="233"/>
      <c r="BS279" s="233"/>
      <c r="BT279" s="233"/>
      <c r="BU279" s="233"/>
      <c r="BV279" s="233"/>
      <c r="BW279" s="233"/>
      <c r="BX279" s="233"/>
      <c r="BY279" s="233"/>
      <c r="BZ279" s="233"/>
      <c r="CA279" s="233"/>
      <c r="CB279" s="233"/>
      <c r="CC279" s="233"/>
      <c r="CD279" s="233"/>
      <c r="CE279" s="233"/>
      <c r="CF279" s="233"/>
      <c r="CG279" s="233"/>
      <c r="CH279" s="233"/>
      <c r="CI279" s="233"/>
      <c r="CJ279" s="233"/>
      <c r="CK279" s="233"/>
      <c r="CL279" s="233"/>
      <c r="CM279" s="233"/>
      <c r="CN279" s="233"/>
      <c r="CO279" s="233"/>
      <c r="CP279" s="233"/>
      <c r="CQ279" s="233"/>
      <c r="CR279" s="233"/>
      <c r="CS279" s="233"/>
      <c r="CT279" s="233"/>
      <c r="CU279" s="233"/>
      <c r="CV279" s="233"/>
      <c r="CW279" s="233"/>
      <c r="CX279" s="233"/>
      <c r="CY279" s="233"/>
      <c r="CZ279" s="233"/>
      <c r="DA279" s="233"/>
      <c r="DB279" s="233"/>
      <c r="DC279" s="233"/>
      <c r="DD279" s="233"/>
      <c r="DE279" s="233"/>
      <c r="DF279" s="233"/>
      <c r="DG279" s="233"/>
      <c r="DH279" s="233"/>
      <c r="DI279" s="233"/>
      <c r="DJ279" s="233"/>
      <c r="DK279" s="233"/>
    </row>
    <row r="280" spans="3:115">
      <c r="C280" s="226"/>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74"/>
      <c r="AX280" s="274"/>
      <c r="AY280" s="256" t="s">
        <v>970</v>
      </c>
      <c r="AZ280" s="257" t="s">
        <v>742</v>
      </c>
      <c r="BA280" s="258" t="s">
        <v>775</v>
      </c>
      <c r="BB280" s="259" t="s">
        <v>1146</v>
      </c>
      <c r="BC280" s="259" t="s">
        <v>1148</v>
      </c>
      <c r="BD280" s="259" t="s">
        <v>747</v>
      </c>
      <c r="BE280" s="261">
        <f t="shared" si="78"/>
        <v>275</v>
      </c>
      <c r="BF280" s="233"/>
      <c r="BG280" s="233"/>
      <c r="BH280" s="233"/>
      <c r="BI280" s="233"/>
      <c r="BJ280" s="233"/>
      <c r="BK280" s="233"/>
      <c r="BL280" s="233"/>
      <c r="BM280" s="233"/>
      <c r="BN280" s="233"/>
      <c r="BO280" s="233"/>
      <c r="BP280" s="233"/>
      <c r="BQ280" s="233"/>
      <c r="BR280" s="233"/>
      <c r="BS280" s="233"/>
      <c r="BT280" s="233"/>
      <c r="BU280" s="233"/>
      <c r="BV280" s="233"/>
      <c r="BW280" s="233"/>
      <c r="BX280" s="233"/>
      <c r="BY280" s="233"/>
      <c r="BZ280" s="233"/>
      <c r="CA280" s="233"/>
      <c r="CB280" s="233"/>
      <c r="CC280" s="233"/>
      <c r="CD280" s="233"/>
      <c r="CE280" s="233"/>
      <c r="CF280" s="233"/>
      <c r="CG280" s="233"/>
      <c r="CH280" s="233"/>
      <c r="CI280" s="233"/>
      <c r="CJ280" s="233"/>
      <c r="CK280" s="233"/>
      <c r="CL280" s="233"/>
      <c r="CM280" s="233"/>
      <c r="CN280" s="233"/>
      <c r="CO280" s="233"/>
      <c r="CP280" s="233"/>
      <c r="CQ280" s="233"/>
      <c r="CR280" s="233"/>
      <c r="CS280" s="233"/>
      <c r="CT280" s="233"/>
      <c r="CU280" s="233"/>
      <c r="CV280" s="233"/>
      <c r="CW280" s="233"/>
      <c r="CX280" s="233"/>
      <c r="CY280" s="233"/>
      <c r="CZ280" s="233"/>
      <c r="DA280" s="233"/>
      <c r="DB280" s="233"/>
      <c r="DC280" s="233"/>
      <c r="DD280" s="233"/>
      <c r="DE280" s="233"/>
      <c r="DF280" s="233"/>
      <c r="DG280" s="233"/>
      <c r="DH280" s="233"/>
      <c r="DI280" s="233"/>
      <c r="DJ280" s="233"/>
      <c r="DK280" s="233"/>
    </row>
    <row r="281" spans="3:115">
      <c r="C281" s="226"/>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74"/>
      <c r="AX281" s="274"/>
      <c r="AY281" s="256" t="s">
        <v>972</v>
      </c>
      <c r="AZ281" s="257" t="s">
        <v>743</v>
      </c>
      <c r="BA281" s="258" t="s">
        <v>776</v>
      </c>
      <c r="BB281" s="259" t="s">
        <v>1148</v>
      </c>
      <c r="BC281" s="259" t="s">
        <v>1149</v>
      </c>
      <c r="BD281" s="259" t="s">
        <v>749</v>
      </c>
      <c r="BE281" s="261">
        <f t="shared" si="78"/>
        <v>276</v>
      </c>
      <c r="BF281" s="233"/>
      <c r="BG281" s="233"/>
      <c r="BH281" s="233"/>
      <c r="BI281" s="233"/>
      <c r="BJ281" s="233"/>
      <c r="BK281" s="233"/>
      <c r="BL281" s="233"/>
      <c r="BM281" s="233"/>
      <c r="BN281" s="233"/>
      <c r="BO281" s="233"/>
      <c r="BP281" s="233"/>
      <c r="BQ281" s="233"/>
      <c r="BR281" s="233"/>
      <c r="BS281" s="233"/>
      <c r="BT281" s="233"/>
      <c r="BU281" s="233"/>
      <c r="BV281" s="233"/>
      <c r="BW281" s="233"/>
      <c r="BX281" s="233"/>
      <c r="BY281" s="233"/>
      <c r="BZ281" s="233"/>
      <c r="CA281" s="233"/>
      <c r="CB281" s="233"/>
      <c r="CC281" s="233"/>
      <c r="CD281" s="233"/>
      <c r="CE281" s="233"/>
      <c r="CF281" s="233"/>
      <c r="CG281" s="233"/>
      <c r="CH281" s="233"/>
      <c r="CI281" s="233"/>
      <c r="CJ281" s="233"/>
      <c r="CK281" s="233"/>
      <c r="CL281" s="233"/>
      <c r="CM281" s="233"/>
      <c r="CN281" s="233"/>
      <c r="CO281" s="233"/>
      <c r="CP281" s="233"/>
      <c r="CQ281" s="233"/>
      <c r="CR281" s="233"/>
      <c r="CS281" s="233"/>
      <c r="CT281" s="233"/>
      <c r="CU281" s="233"/>
      <c r="CV281" s="233"/>
      <c r="CW281" s="233"/>
      <c r="CX281" s="233"/>
      <c r="CY281" s="233"/>
      <c r="CZ281" s="233"/>
      <c r="DA281" s="233"/>
      <c r="DB281" s="233"/>
      <c r="DC281" s="233"/>
      <c r="DD281" s="233"/>
      <c r="DE281" s="233"/>
      <c r="DF281" s="233"/>
      <c r="DG281" s="233"/>
      <c r="DH281" s="233"/>
      <c r="DI281" s="233"/>
      <c r="DJ281" s="233"/>
      <c r="DK281" s="233"/>
    </row>
    <row r="282" spans="3:115">
      <c r="C282" s="226"/>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74"/>
      <c r="AX282" s="274"/>
      <c r="AY282" s="256" t="s">
        <v>973</v>
      </c>
      <c r="AZ282" s="257" t="s">
        <v>745</v>
      </c>
      <c r="BA282" s="258" t="s">
        <v>777</v>
      </c>
      <c r="BB282" s="259" t="s">
        <v>1149</v>
      </c>
      <c r="BC282" s="259" t="s">
        <v>1151</v>
      </c>
      <c r="BD282" s="259" t="s">
        <v>750</v>
      </c>
      <c r="BE282" s="261">
        <f t="shared" ref="BE282:BE345" si="79">+MATCH(BD$10:BD$547,AZ$10:AZ$539,0)</f>
        <v>277</v>
      </c>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33"/>
      <c r="CN282" s="233"/>
      <c r="CO282" s="233"/>
      <c r="CP282" s="233"/>
      <c r="CQ282" s="233"/>
      <c r="CR282" s="233"/>
      <c r="CS282" s="233"/>
      <c r="CT282" s="233"/>
      <c r="CU282" s="233"/>
      <c r="CV282" s="233"/>
      <c r="CW282" s="233"/>
      <c r="CX282" s="233"/>
      <c r="CY282" s="233"/>
      <c r="CZ282" s="233"/>
      <c r="DA282" s="233"/>
      <c r="DB282" s="233"/>
      <c r="DC282" s="233"/>
      <c r="DD282" s="233"/>
      <c r="DE282" s="233"/>
      <c r="DF282" s="233"/>
      <c r="DG282" s="233"/>
      <c r="DH282" s="233"/>
      <c r="DI282" s="233"/>
      <c r="DJ282" s="233"/>
      <c r="DK282" s="233"/>
    </row>
    <row r="283" spans="3:115">
      <c r="C283" s="226"/>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74"/>
      <c r="AX283" s="274"/>
      <c r="AY283" s="256" t="s">
        <v>975</v>
      </c>
      <c r="AZ283" s="257" t="s">
        <v>746</v>
      </c>
      <c r="BA283" s="258" t="s">
        <v>312</v>
      </c>
      <c r="BB283" s="259" t="s">
        <v>1151</v>
      </c>
      <c r="BC283" s="259" t="s">
        <v>1152</v>
      </c>
      <c r="BD283" s="259" t="s">
        <v>751</v>
      </c>
      <c r="BE283" s="261">
        <f t="shared" si="79"/>
        <v>278</v>
      </c>
      <c r="BF283" s="233"/>
      <c r="BG283" s="233"/>
      <c r="BH283" s="233"/>
      <c r="BI283" s="233"/>
      <c r="BJ283" s="233"/>
      <c r="BK283" s="233"/>
      <c r="BL283" s="233"/>
      <c r="BM283" s="233"/>
      <c r="BN283" s="233"/>
      <c r="BO283" s="233"/>
      <c r="BP283" s="233"/>
      <c r="BQ283" s="233"/>
      <c r="BR283" s="233"/>
      <c r="BS283" s="233"/>
      <c r="BT283" s="233"/>
      <c r="BU283" s="233"/>
      <c r="BV283" s="233"/>
      <c r="BW283" s="233"/>
      <c r="BX283" s="233"/>
      <c r="BY283" s="233"/>
      <c r="BZ283" s="233"/>
      <c r="CA283" s="233"/>
      <c r="CB283" s="233"/>
      <c r="CC283" s="233"/>
      <c r="CD283" s="233"/>
      <c r="CE283" s="233"/>
      <c r="CF283" s="233"/>
      <c r="CG283" s="233"/>
      <c r="CH283" s="233"/>
      <c r="CI283" s="233"/>
      <c r="CJ283" s="233"/>
      <c r="CK283" s="233"/>
      <c r="CL283" s="233"/>
      <c r="CM283" s="233"/>
      <c r="CN283" s="233"/>
      <c r="CO283" s="233"/>
      <c r="CP283" s="233"/>
      <c r="CQ283" s="233"/>
      <c r="CR283" s="233"/>
      <c r="CS283" s="233"/>
      <c r="CT283" s="233"/>
      <c r="CU283" s="233"/>
      <c r="CV283" s="233"/>
      <c r="CW283" s="233"/>
      <c r="CX283" s="233"/>
      <c r="CY283" s="233"/>
      <c r="CZ283" s="233"/>
      <c r="DA283" s="233"/>
      <c r="DB283" s="233"/>
      <c r="DC283" s="233"/>
      <c r="DD283" s="233"/>
      <c r="DE283" s="233"/>
      <c r="DF283" s="233"/>
      <c r="DG283" s="233"/>
      <c r="DH283" s="233"/>
      <c r="DI283" s="233"/>
      <c r="DJ283" s="233"/>
      <c r="DK283" s="233"/>
    </row>
    <row r="284" spans="3:115">
      <c r="C284" s="226"/>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74"/>
      <c r="AX284" s="274"/>
      <c r="AY284" s="256" t="s">
        <v>977</v>
      </c>
      <c r="AZ284" s="257" t="s">
        <v>747</v>
      </c>
      <c r="BA284" s="258" t="s">
        <v>778</v>
      </c>
      <c r="BB284" s="259" t="s">
        <v>1152</v>
      </c>
      <c r="BC284" s="259" t="s">
        <v>1156</v>
      </c>
      <c r="BD284" s="259" t="s">
        <v>752</v>
      </c>
      <c r="BE284" s="261">
        <f t="shared" si="79"/>
        <v>279</v>
      </c>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233"/>
      <c r="CB284" s="233"/>
      <c r="CC284" s="233"/>
      <c r="CD284" s="233"/>
      <c r="CE284" s="233"/>
      <c r="CF284" s="233"/>
      <c r="CG284" s="233"/>
      <c r="CH284" s="233"/>
      <c r="CI284" s="233"/>
      <c r="CJ284" s="233"/>
      <c r="CK284" s="233"/>
      <c r="CL284" s="233"/>
      <c r="CM284" s="233"/>
      <c r="CN284" s="233"/>
      <c r="CO284" s="233"/>
      <c r="CP284" s="233"/>
      <c r="CQ284" s="233"/>
      <c r="CR284" s="233"/>
      <c r="CS284" s="233"/>
      <c r="CT284" s="233"/>
      <c r="CU284" s="233"/>
      <c r="CV284" s="233"/>
      <c r="CW284" s="233"/>
      <c r="CX284" s="233"/>
      <c r="CY284" s="233"/>
      <c r="CZ284" s="233"/>
      <c r="DA284" s="233"/>
      <c r="DB284" s="233"/>
      <c r="DC284" s="233"/>
      <c r="DD284" s="233"/>
      <c r="DE284" s="233"/>
      <c r="DF284" s="233"/>
      <c r="DG284" s="233"/>
      <c r="DH284" s="233"/>
      <c r="DI284" s="233"/>
      <c r="DJ284" s="233"/>
      <c r="DK284" s="233"/>
    </row>
    <row r="285" spans="3:115">
      <c r="C285" s="226"/>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74"/>
      <c r="AX285" s="274"/>
      <c r="AY285" s="256" t="s">
        <v>978</v>
      </c>
      <c r="AZ285" s="257" t="s">
        <v>749</v>
      </c>
      <c r="BA285" s="258" t="s">
        <v>780</v>
      </c>
      <c r="BB285" s="259" t="s">
        <v>1156</v>
      </c>
      <c r="BC285" s="259" t="s">
        <v>1167</v>
      </c>
      <c r="BD285" s="259" t="s">
        <v>301</v>
      </c>
      <c r="BE285" s="261">
        <f t="shared" si="79"/>
        <v>280</v>
      </c>
      <c r="BF285" s="233"/>
      <c r="BG285" s="233"/>
      <c r="BH285" s="233"/>
      <c r="BI285" s="233"/>
      <c r="BJ285" s="233"/>
      <c r="BK285" s="233"/>
      <c r="BL285" s="233"/>
      <c r="BM285" s="233"/>
      <c r="BN285" s="233"/>
      <c r="BO285" s="233"/>
      <c r="BP285" s="233"/>
      <c r="BQ285" s="233"/>
      <c r="BR285" s="233"/>
      <c r="BS285" s="233"/>
      <c r="BT285" s="233"/>
      <c r="BU285" s="233"/>
      <c r="BV285" s="233"/>
      <c r="BW285" s="233"/>
      <c r="BX285" s="233"/>
      <c r="BY285" s="233"/>
      <c r="BZ285" s="233"/>
      <c r="CA285" s="233"/>
      <c r="CB285" s="233"/>
      <c r="CC285" s="233"/>
      <c r="CD285" s="233"/>
      <c r="CE285" s="233"/>
      <c r="CF285" s="233"/>
      <c r="CG285" s="233"/>
      <c r="CH285" s="233"/>
      <c r="CI285" s="233"/>
      <c r="CJ285" s="233"/>
      <c r="CK285" s="233"/>
      <c r="CL285" s="233"/>
      <c r="CM285" s="233"/>
      <c r="CN285" s="233"/>
      <c r="CO285" s="233"/>
      <c r="CP285" s="233"/>
      <c r="CQ285" s="233"/>
      <c r="CR285" s="233"/>
      <c r="CS285" s="233"/>
      <c r="CT285" s="233"/>
      <c r="CU285" s="233"/>
      <c r="CV285" s="233"/>
      <c r="CW285" s="233"/>
      <c r="CX285" s="233"/>
      <c r="CY285" s="233"/>
      <c r="CZ285" s="233"/>
      <c r="DA285" s="233"/>
      <c r="DB285" s="233"/>
      <c r="DC285" s="233"/>
      <c r="DD285" s="233"/>
      <c r="DE285" s="233"/>
      <c r="DF285" s="233"/>
      <c r="DG285" s="233"/>
      <c r="DH285" s="233"/>
      <c r="DI285" s="233"/>
      <c r="DJ285" s="233"/>
      <c r="DK285" s="233"/>
    </row>
    <row r="286" spans="3:115">
      <c r="C286" s="226"/>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74"/>
      <c r="AX286" s="274"/>
      <c r="AY286" s="256" t="s">
        <v>395</v>
      </c>
      <c r="AZ286" s="257" t="s">
        <v>750</v>
      </c>
      <c r="BA286" s="258" t="s">
        <v>782</v>
      </c>
      <c r="BB286" s="259" t="s">
        <v>1167</v>
      </c>
      <c r="BC286" s="259" t="s">
        <v>1168</v>
      </c>
      <c r="BD286" s="259" t="s">
        <v>755</v>
      </c>
      <c r="BE286" s="261">
        <f t="shared" si="79"/>
        <v>281</v>
      </c>
      <c r="BF286" s="233"/>
      <c r="BG286" s="233"/>
      <c r="BH286" s="233"/>
      <c r="BI286" s="233"/>
      <c r="BJ286" s="233"/>
      <c r="BK286" s="233"/>
      <c r="BL286" s="233"/>
      <c r="BM286" s="233"/>
      <c r="BN286" s="233"/>
      <c r="BO286" s="233"/>
      <c r="BP286" s="233"/>
      <c r="BQ286" s="233"/>
      <c r="BR286" s="233"/>
      <c r="BS286" s="233"/>
      <c r="BT286" s="233"/>
      <c r="BU286" s="233"/>
      <c r="BV286" s="233"/>
      <c r="BW286" s="233"/>
      <c r="BX286" s="233"/>
      <c r="BY286" s="233"/>
      <c r="BZ286" s="233"/>
      <c r="CA286" s="233"/>
      <c r="CB286" s="233"/>
      <c r="CC286" s="233"/>
      <c r="CD286" s="233"/>
      <c r="CE286" s="233"/>
      <c r="CF286" s="233"/>
      <c r="CG286" s="233"/>
      <c r="CH286" s="233"/>
      <c r="CI286" s="233"/>
      <c r="CJ286" s="233"/>
      <c r="CK286" s="233"/>
      <c r="CL286" s="233"/>
      <c r="CM286" s="233"/>
      <c r="CN286" s="233"/>
      <c r="CO286" s="233"/>
      <c r="CP286" s="233"/>
      <c r="CQ286" s="233"/>
      <c r="CR286" s="233"/>
      <c r="CS286" s="233"/>
      <c r="CT286" s="233"/>
      <c r="CU286" s="233"/>
      <c r="CV286" s="233"/>
      <c r="CW286" s="233"/>
      <c r="CX286" s="233"/>
      <c r="CY286" s="233"/>
      <c r="CZ286" s="233"/>
      <c r="DA286" s="233"/>
      <c r="DB286" s="233"/>
      <c r="DC286" s="233"/>
      <c r="DD286" s="233"/>
      <c r="DE286" s="233"/>
      <c r="DF286" s="233"/>
      <c r="DG286" s="233"/>
      <c r="DH286" s="233"/>
      <c r="DI286" s="233"/>
      <c r="DJ286" s="233"/>
      <c r="DK286" s="233"/>
    </row>
    <row r="287" spans="3:115">
      <c r="C287" s="226"/>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74"/>
      <c r="AX287" s="274"/>
      <c r="AY287" s="256" t="s">
        <v>982</v>
      </c>
      <c r="AZ287" s="257" t="s">
        <v>751</v>
      </c>
      <c r="BA287" s="258" t="s">
        <v>786</v>
      </c>
      <c r="BB287" s="259" t="s">
        <v>1168</v>
      </c>
      <c r="BC287" s="259" t="s">
        <v>1172</v>
      </c>
      <c r="BD287" s="259" t="s">
        <v>756</v>
      </c>
      <c r="BE287" s="261">
        <f t="shared" si="79"/>
        <v>282</v>
      </c>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233"/>
      <c r="CB287" s="233"/>
      <c r="CC287" s="233"/>
      <c r="CD287" s="233"/>
      <c r="CE287" s="233"/>
      <c r="CF287" s="233"/>
      <c r="CG287" s="233"/>
      <c r="CH287" s="233"/>
      <c r="CI287" s="233"/>
      <c r="CJ287" s="233"/>
      <c r="CK287" s="233"/>
      <c r="CL287" s="233"/>
      <c r="CM287" s="233"/>
      <c r="CN287" s="233"/>
      <c r="CO287" s="233"/>
      <c r="CP287" s="233"/>
      <c r="CQ287" s="233"/>
      <c r="CR287" s="233"/>
      <c r="CS287" s="233"/>
      <c r="CT287" s="233"/>
      <c r="CU287" s="233"/>
      <c r="CV287" s="233"/>
      <c r="CW287" s="233"/>
      <c r="CX287" s="233"/>
      <c r="CY287" s="233"/>
      <c r="CZ287" s="233"/>
      <c r="DA287" s="233"/>
      <c r="DB287" s="233"/>
      <c r="DC287" s="233"/>
      <c r="DD287" s="233"/>
      <c r="DE287" s="233"/>
      <c r="DF287" s="233"/>
      <c r="DG287" s="233"/>
      <c r="DH287" s="233"/>
      <c r="DI287" s="233"/>
      <c r="DJ287" s="233"/>
      <c r="DK287" s="233"/>
    </row>
    <row r="288" spans="3:115">
      <c r="C288" s="226"/>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74"/>
      <c r="AX288" s="274"/>
      <c r="AY288" s="256" t="s">
        <v>984</v>
      </c>
      <c r="AZ288" s="257" t="s">
        <v>752</v>
      </c>
      <c r="BA288" s="258" t="s">
        <v>787</v>
      </c>
      <c r="BB288" s="259" t="s">
        <v>1172</v>
      </c>
      <c r="BC288" s="259" t="s">
        <v>1180</v>
      </c>
      <c r="BD288" s="259" t="s">
        <v>1454</v>
      </c>
      <c r="BE288" s="261">
        <f t="shared" si="79"/>
        <v>283</v>
      </c>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233"/>
      <c r="CA288" s="233"/>
      <c r="CB288" s="233"/>
      <c r="CC288" s="233"/>
      <c r="CD288" s="233"/>
      <c r="CE288" s="233"/>
      <c r="CF288" s="233"/>
      <c r="CG288" s="233"/>
      <c r="CH288" s="233"/>
      <c r="CI288" s="233"/>
      <c r="CJ288" s="233"/>
      <c r="CK288" s="233"/>
      <c r="CL288" s="233"/>
      <c r="CM288" s="233"/>
      <c r="CN288" s="233"/>
      <c r="CO288" s="233"/>
      <c r="CP288" s="233"/>
      <c r="CQ288" s="233"/>
      <c r="CR288" s="233"/>
      <c r="CS288" s="233"/>
      <c r="CT288" s="233"/>
      <c r="CU288" s="233"/>
      <c r="CV288" s="233"/>
      <c r="CW288" s="233"/>
      <c r="CX288" s="233"/>
      <c r="CY288" s="233"/>
      <c r="CZ288" s="233"/>
      <c r="DA288" s="233"/>
      <c r="DB288" s="233"/>
      <c r="DC288" s="233"/>
      <c r="DD288" s="233"/>
      <c r="DE288" s="233"/>
      <c r="DF288" s="233"/>
      <c r="DG288" s="233"/>
      <c r="DH288" s="233"/>
      <c r="DI288" s="233"/>
      <c r="DJ288" s="233"/>
      <c r="DK288" s="233"/>
    </row>
    <row r="289" spans="3:115">
      <c r="C289" s="226"/>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74"/>
      <c r="AX289" s="274"/>
      <c r="AY289" s="256" t="s">
        <v>985</v>
      </c>
      <c r="AZ289" s="257" t="s">
        <v>301</v>
      </c>
      <c r="BA289" s="258" t="s">
        <v>788</v>
      </c>
      <c r="BB289" s="259" t="s">
        <v>1180</v>
      </c>
      <c r="BC289" s="259" t="s">
        <v>1191</v>
      </c>
      <c r="BD289" s="259" t="s">
        <v>759</v>
      </c>
      <c r="BE289" s="261">
        <f t="shared" si="79"/>
        <v>284</v>
      </c>
      <c r="BF289" s="233"/>
      <c r="BG289" s="233"/>
      <c r="BH289" s="233"/>
      <c r="BI289" s="233"/>
      <c r="BJ289" s="233"/>
      <c r="BK289" s="233"/>
      <c r="BL289" s="233"/>
      <c r="BM289" s="233"/>
      <c r="BN289" s="233"/>
      <c r="BO289" s="233"/>
      <c r="BP289" s="233"/>
      <c r="BQ289" s="233"/>
      <c r="BR289" s="233"/>
      <c r="BS289" s="233"/>
      <c r="BT289" s="233"/>
      <c r="BU289" s="233"/>
      <c r="BV289" s="233"/>
      <c r="BW289" s="233"/>
      <c r="BX289" s="233"/>
      <c r="BY289" s="233"/>
      <c r="BZ289" s="233"/>
      <c r="CA289" s="233"/>
      <c r="CB289" s="233"/>
      <c r="CC289" s="233"/>
      <c r="CD289" s="233"/>
      <c r="CE289" s="233"/>
      <c r="CF289" s="233"/>
      <c r="CG289" s="233"/>
      <c r="CH289" s="233"/>
      <c r="CI289" s="233"/>
      <c r="CJ289" s="233"/>
      <c r="CK289" s="233"/>
      <c r="CL289" s="233"/>
      <c r="CM289" s="233"/>
      <c r="CN289" s="233"/>
      <c r="CO289" s="233"/>
      <c r="CP289" s="233"/>
      <c r="CQ289" s="233"/>
      <c r="CR289" s="233"/>
      <c r="CS289" s="233"/>
      <c r="CT289" s="233"/>
      <c r="CU289" s="233"/>
      <c r="CV289" s="233"/>
      <c r="CW289" s="233"/>
      <c r="CX289" s="233"/>
      <c r="CY289" s="233"/>
      <c r="CZ289" s="233"/>
      <c r="DA289" s="233"/>
      <c r="DB289" s="233"/>
      <c r="DC289" s="233"/>
      <c r="DD289" s="233"/>
      <c r="DE289" s="233"/>
      <c r="DF289" s="233"/>
      <c r="DG289" s="233"/>
      <c r="DH289" s="233"/>
      <c r="DI289" s="233"/>
      <c r="DJ289" s="233"/>
      <c r="DK289" s="233"/>
    </row>
    <row r="290" spans="3:115">
      <c r="C290" s="226"/>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74"/>
      <c r="AX290" s="274"/>
      <c r="AY290" s="256" t="s">
        <v>989</v>
      </c>
      <c r="AZ290" s="257" t="s">
        <v>755</v>
      </c>
      <c r="BA290" s="258" t="s">
        <v>789</v>
      </c>
      <c r="BB290" s="259" t="s">
        <v>1187</v>
      </c>
      <c r="BC290" s="259" t="s">
        <v>1193</v>
      </c>
      <c r="BD290" s="259" t="s">
        <v>306</v>
      </c>
      <c r="BE290" s="261">
        <f t="shared" si="79"/>
        <v>285</v>
      </c>
      <c r="BF290" s="233"/>
      <c r="BG290" s="233"/>
      <c r="BH290" s="233"/>
      <c r="BI290" s="233"/>
      <c r="BJ290" s="233"/>
      <c r="BK290" s="233"/>
      <c r="BL290" s="233"/>
      <c r="BM290" s="233"/>
      <c r="BN290" s="233"/>
      <c r="BO290" s="233"/>
      <c r="BP290" s="233"/>
      <c r="BQ290" s="233"/>
      <c r="BR290" s="233"/>
      <c r="BS290" s="233"/>
      <c r="BT290" s="233"/>
      <c r="BU290" s="233"/>
      <c r="BV290" s="233"/>
      <c r="BW290" s="233"/>
      <c r="BX290" s="233"/>
      <c r="BY290" s="233"/>
      <c r="BZ290" s="233"/>
      <c r="CA290" s="233"/>
      <c r="CB290" s="233"/>
      <c r="CC290" s="233"/>
      <c r="CD290" s="233"/>
      <c r="CE290" s="233"/>
      <c r="CF290" s="233"/>
      <c r="CG290" s="233"/>
      <c r="CH290" s="233"/>
      <c r="CI290" s="233"/>
      <c r="CJ290" s="233"/>
      <c r="CK290" s="233"/>
      <c r="CL290" s="233"/>
      <c r="CM290" s="233"/>
      <c r="CN290" s="233"/>
      <c r="CO290" s="233"/>
      <c r="CP290" s="233"/>
      <c r="CQ290" s="233"/>
      <c r="CR290" s="233"/>
      <c r="CS290" s="233"/>
      <c r="CT290" s="233"/>
      <c r="CU290" s="233"/>
      <c r="CV290" s="233"/>
      <c r="CW290" s="233"/>
      <c r="CX290" s="233"/>
      <c r="CY290" s="233"/>
      <c r="CZ290" s="233"/>
      <c r="DA290" s="233"/>
      <c r="DB290" s="233"/>
      <c r="DC290" s="233"/>
      <c r="DD290" s="233"/>
      <c r="DE290" s="233"/>
      <c r="DF290" s="233"/>
      <c r="DG290" s="233"/>
      <c r="DH290" s="233"/>
      <c r="DI290" s="233"/>
      <c r="DJ290" s="233"/>
      <c r="DK290" s="233"/>
    </row>
    <row r="291" spans="3:115">
      <c r="C291" s="226"/>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74"/>
      <c r="AX291" s="274"/>
      <c r="AY291" s="256" t="s">
        <v>991</v>
      </c>
      <c r="AZ291" s="440" t="s">
        <v>756</v>
      </c>
      <c r="BA291" s="259" t="s">
        <v>791</v>
      </c>
      <c r="BB291" s="259" t="s">
        <v>1191</v>
      </c>
      <c r="BC291" s="259"/>
      <c r="BD291" s="259" t="s">
        <v>762</v>
      </c>
      <c r="BE291" s="261">
        <f t="shared" si="79"/>
        <v>286</v>
      </c>
      <c r="BF291" s="233"/>
      <c r="BG291" s="233"/>
      <c r="BH291" s="233"/>
      <c r="BI291" s="233"/>
      <c r="BJ291" s="233"/>
      <c r="BK291" s="233"/>
      <c r="BL291" s="233"/>
      <c r="BM291" s="233"/>
      <c r="BN291" s="233"/>
      <c r="BO291" s="233"/>
      <c r="BP291" s="233"/>
      <c r="BQ291" s="233"/>
      <c r="BR291" s="233"/>
      <c r="BS291" s="233"/>
      <c r="BT291" s="233"/>
      <c r="BU291" s="233"/>
      <c r="BV291" s="233"/>
      <c r="BW291" s="233"/>
      <c r="BX291" s="233"/>
      <c r="BY291" s="233"/>
      <c r="BZ291" s="233"/>
      <c r="CA291" s="233"/>
      <c r="CB291" s="233"/>
      <c r="CC291" s="233"/>
      <c r="CD291" s="233"/>
      <c r="CE291" s="233"/>
      <c r="CF291" s="233"/>
      <c r="CG291" s="233"/>
      <c r="CH291" s="233"/>
      <c r="CI291" s="233"/>
      <c r="CJ291" s="233"/>
      <c r="CK291" s="233"/>
      <c r="CL291" s="233"/>
      <c r="CM291" s="233"/>
      <c r="CN291" s="233"/>
      <c r="CO291" s="233"/>
      <c r="CP291" s="233"/>
      <c r="CQ291" s="233"/>
      <c r="CR291" s="233"/>
      <c r="CS291" s="233"/>
      <c r="CT291" s="233"/>
      <c r="CU291" s="233"/>
      <c r="CV291" s="233"/>
      <c r="CW291" s="233"/>
      <c r="CX291" s="233"/>
      <c r="CY291" s="233"/>
      <c r="CZ291" s="233"/>
      <c r="DA291" s="233"/>
      <c r="DB291" s="233"/>
      <c r="DC291" s="233"/>
      <c r="DD291" s="233"/>
      <c r="DE291" s="233"/>
      <c r="DF291" s="233"/>
      <c r="DG291" s="233"/>
      <c r="DH291" s="233"/>
      <c r="DI291" s="233"/>
      <c r="DJ291" s="233"/>
      <c r="DK291" s="233"/>
    </row>
    <row r="292" spans="3:115">
      <c r="C292" s="226"/>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c r="AW292" s="274"/>
      <c r="AX292" s="274"/>
      <c r="AY292" s="256" t="s">
        <v>995</v>
      </c>
      <c r="AZ292" s="440" t="s">
        <v>1454</v>
      </c>
      <c r="BA292" s="259" t="s">
        <v>795</v>
      </c>
      <c r="BB292" s="259" t="s">
        <v>1193</v>
      </c>
      <c r="BC292" s="259"/>
      <c r="BD292" s="259" t="s">
        <v>763</v>
      </c>
      <c r="BE292" s="261">
        <f t="shared" si="79"/>
        <v>287</v>
      </c>
      <c r="BF292" s="233"/>
      <c r="BG292" s="233"/>
      <c r="BH292" s="233"/>
      <c r="BI292" s="233"/>
      <c r="BJ292" s="233"/>
      <c r="BK292" s="233"/>
      <c r="BL292" s="233"/>
      <c r="BM292" s="233"/>
      <c r="BN292" s="233"/>
      <c r="BO292" s="233"/>
      <c r="BP292" s="233"/>
      <c r="BQ292" s="233"/>
      <c r="BR292" s="233"/>
      <c r="BS292" s="233"/>
      <c r="BT292" s="233"/>
      <c r="BU292" s="233"/>
      <c r="BV292" s="233"/>
      <c r="BW292" s="233"/>
      <c r="BX292" s="233"/>
      <c r="BY292" s="233"/>
      <c r="BZ292" s="233"/>
      <c r="CA292" s="233"/>
      <c r="CB292" s="233"/>
      <c r="CC292" s="233"/>
      <c r="CD292" s="233"/>
      <c r="CE292" s="233"/>
      <c r="CF292" s="233"/>
      <c r="CG292" s="233"/>
      <c r="CH292" s="233"/>
      <c r="CI292" s="233"/>
      <c r="CJ292" s="233"/>
      <c r="CK292" s="233"/>
      <c r="CL292" s="233"/>
      <c r="CM292" s="233"/>
      <c r="CN292" s="233"/>
      <c r="CO292" s="233"/>
      <c r="CP292" s="233"/>
      <c r="CQ292" s="233"/>
      <c r="CR292" s="233"/>
      <c r="CS292" s="233"/>
      <c r="CT292" s="233"/>
      <c r="CU292" s="233"/>
      <c r="CV292" s="233"/>
      <c r="CW292" s="233"/>
      <c r="CX292" s="233"/>
      <c r="CY292" s="233"/>
      <c r="CZ292" s="233"/>
      <c r="DA292" s="233"/>
      <c r="DB292" s="233"/>
      <c r="DC292" s="233"/>
      <c r="DD292" s="233"/>
      <c r="DE292" s="233"/>
      <c r="DF292" s="233"/>
      <c r="DG292" s="233"/>
      <c r="DH292" s="233"/>
      <c r="DI292" s="233"/>
      <c r="DJ292" s="233"/>
      <c r="DK292" s="233"/>
    </row>
    <row r="293" spans="3:115">
      <c r="C293" s="226"/>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74"/>
      <c r="AX293" s="274"/>
      <c r="AY293" s="256" t="s">
        <v>997</v>
      </c>
      <c r="AZ293" s="440" t="s">
        <v>759</v>
      </c>
      <c r="BA293" s="259" t="s">
        <v>798</v>
      </c>
      <c r="BB293" s="259"/>
      <c r="BC293" s="259"/>
      <c r="BD293" s="259" t="s">
        <v>768</v>
      </c>
      <c r="BE293" s="261">
        <f t="shared" si="79"/>
        <v>288</v>
      </c>
      <c r="BF293" s="233"/>
      <c r="BG293" s="233"/>
      <c r="BH293" s="233"/>
      <c r="BI293" s="233"/>
      <c r="BJ293" s="233"/>
      <c r="BK293" s="233"/>
      <c r="BL293" s="233"/>
      <c r="BM293" s="233"/>
      <c r="BN293" s="233"/>
      <c r="BO293" s="233"/>
      <c r="BP293" s="233"/>
      <c r="BQ293" s="233"/>
      <c r="BR293" s="233"/>
      <c r="BS293" s="233"/>
      <c r="BT293" s="233"/>
      <c r="BU293" s="233"/>
      <c r="BV293" s="233"/>
      <c r="BW293" s="233"/>
      <c r="BX293" s="233"/>
      <c r="BY293" s="233"/>
      <c r="BZ293" s="233"/>
      <c r="CA293" s="233"/>
      <c r="CB293" s="233"/>
      <c r="CC293" s="233"/>
      <c r="CD293" s="233"/>
      <c r="CE293" s="233"/>
      <c r="CF293" s="233"/>
      <c r="CG293" s="233"/>
      <c r="CH293" s="233"/>
      <c r="CI293" s="233"/>
      <c r="CJ293" s="233"/>
      <c r="CK293" s="233"/>
      <c r="CL293" s="233"/>
      <c r="CM293" s="233"/>
      <c r="CN293" s="233"/>
      <c r="CO293" s="233"/>
      <c r="CP293" s="233"/>
      <c r="CQ293" s="233"/>
      <c r="CR293" s="233"/>
      <c r="CS293" s="233"/>
      <c r="CT293" s="233"/>
      <c r="CU293" s="233"/>
      <c r="CV293" s="233"/>
      <c r="CW293" s="233"/>
      <c r="CX293" s="233"/>
      <c r="CY293" s="233"/>
      <c r="CZ293" s="233"/>
      <c r="DA293" s="233"/>
      <c r="DB293" s="233"/>
      <c r="DC293" s="233"/>
      <c r="DD293" s="233"/>
      <c r="DE293" s="233"/>
      <c r="DF293" s="233"/>
      <c r="DG293" s="233"/>
      <c r="DH293" s="233"/>
      <c r="DI293" s="233"/>
      <c r="DJ293" s="233"/>
      <c r="DK293" s="233"/>
    </row>
    <row r="294" spans="3:115">
      <c r="C294" s="226"/>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c r="AW294" s="274"/>
      <c r="AX294" s="274"/>
      <c r="AY294" s="256" t="s">
        <v>999</v>
      </c>
      <c r="AZ294" s="440" t="s">
        <v>306</v>
      </c>
      <c r="BA294" s="259" t="s">
        <v>799</v>
      </c>
      <c r="BB294" s="259"/>
      <c r="BC294" s="259"/>
      <c r="BD294" s="259" t="s">
        <v>770</v>
      </c>
      <c r="BE294" s="261">
        <f t="shared" si="79"/>
        <v>289</v>
      </c>
      <c r="BF294" s="233"/>
      <c r="BG294" s="233"/>
      <c r="BH294" s="233"/>
      <c r="BI294" s="233"/>
      <c r="BJ294" s="233"/>
      <c r="BK294" s="233"/>
      <c r="BL294" s="233"/>
      <c r="BM294" s="233"/>
      <c r="BN294" s="233"/>
      <c r="BO294" s="233"/>
      <c r="BP294" s="233"/>
      <c r="BQ294" s="233"/>
      <c r="BR294" s="233"/>
      <c r="BS294" s="233"/>
      <c r="BT294" s="233"/>
      <c r="BU294" s="233"/>
      <c r="BV294" s="233"/>
      <c r="BW294" s="233"/>
      <c r="BX294" s="233"/>
      <c r="BY294" s="233"/>
      <c r="BZ294" s="233"/>
      <c r="CA294" s="233"/>
      <c r="CB294" s="233"/>
      <c r="CC294" s="233"/>
      <c r="CD294" s="233"/>
      <c r="CE294" s="233"/>
      <c r="CF294" s="233"/>
      <c r="CG294" s="233"/>
      <c r="CH294" s="233"/>
      <c r="CI294" s="233"/>
      <c r="CJ294" s="233"/>
      <c r="CK294" s="233"/>
      <c r="CL294" s="233"/>
      <c r="CM294" s="233"/>
      <c r="CN294" s="233"/>
      <c r="CO294" s="233"/>
      <c r="CP294" s="233"/>
      <c r="CQ294" s="233"/>
      <c r="CR294" s="233"/>
      <c r="CS294" s="233"/>
      <c r="CT294" s="233"/>
      <c r="CU294" s="233"/>
      <c r="CV294" s="233"/>
      <c r="CW294" s="233"/>
      <c r="CX294" s="233"/>
      <c r="CY294" s="233"/>
      <c r="CZ294" s="233"/>
      <c r="DA294" s="233"/>
      <c r="DB294" s="233"/>
      <c r="DC294" s="233"/>
      <c r="DD294" s="233"/>
      <c r="DE294" s="233"/>
      <c r="DF294" s="233"/>
      <c r="DG294" s="233"/>
      <c r="DH294" s="233"/>
      <c r="DI294" s="233"/>
      <c r="DJ294" s="233"/>
      <c r="DK294" s="233"/>
    </row>
    <row r="295" spans="3:115">
      <c r="C295" s="226"/>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c r="AW295" s="274"/>
      <c r="AX295" s="274"/>
      <c r="AY295" s="256" t="s">
        <v>1000</v>
      </c>
      <c r="AZ295" s="440" t="s">
        <v>762</v>
      </c>
      <c r="BA295" s="259" t="s">
        <v>804</v>
      </c>
      <c r="BB295" s="259"/>
      <c r="BC295" s="259"/>
      <c r="BD295" s="259" t="s">
        <v>773</v>
      </c>
      <c r="BE295" s="261">
        <f t="shared" si="79"/>
        <v>290</v>
      </c>
      <c r="BF295" s="233"/>
      <c r="BG295" s="233"/>
      <c r="BH295" s="233"/>
      <c r="BI295" s="233"/>
      <c r="BJ295" s="233"/>
      <c r="BK295" s="233"/>
      <c r="BL295" s="233"/>
      <c r="BM295" s="233"/>
      <c r="BN295" s="233"/>
      <c r="BO295" s="233"/>
      <c r="BP295" s="233"/>
      <c r="BQ295" s="233"/>
      <c r="BR295" s="233"/>
      <c r="BS295" s="233"/>
      <c r="BT295" s="233"/>
      <c r="BU295" s="233"/>
      <c r="BV295" s="233"/>
      <c r="BW295" s="233"/>
      <c r="BX295" s="233"/>
      <c r="BY295" s="233"/>
      <c r="BZ295" s="233"/>
      <c r="CA295" s="233"/>
      <c r="CB295" s="233"/>
      <c r="CC295" s="233"/>
      <c r="CD295" s="233"/>
      <c r="CE295" s="233"/>
      <c r="CF295" s="233"/>
      <c r="CG295" s="233"/>
      <c r="CH295" s="233"/>
      <c r="CI295" s="233"/>
      <c r="CJ295" s="233"/>
      <c r="CK295" s="233"/>
      <c r="CL295" s="233"/>
      <c r="CM295" s="233"/>
      <c r="CN295" s="233"/>
      <c r="CO295" s="233"/>
      <c r="CP295" s="233"/>
      <c r="CQ295" s="233"/>
      <c r="CR295" s="233"/>
      <c r="CS295" s="233"/>
      <c r="CT295" s="233"/>
      <c r="CU295" s="233"/>
      <c r="CV295" s="233"/>
      <c r="CW295" s="233"/>
      <c r="CX295" s="233"/>
      <c r="CY295" s="233"/>
      <c r="CZ295" s="233"/>
      <c r="DA295" s="233"/>
      <c r="DB295" s="233"/>
      <c r="DC295" s="233"/>
      <c r="DD295" s="233"/>
      <c r="DE295" s="233"/>
      <c r="DF295" s="233"/>
      <c r="DG295" s="233"/>
      <c r="DH295" s="233"/>
      <c r="DI295" s="233"/>
      <c r="DJ295" s="233"/>
      <c r="DK295" s="233"/>
    </row>
    <row r="296" spans="3:115">
      <c r="C296" s="226"/>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74"/>
      <c r="AX296" s="274"/>
      <c r="AY296" s="256" t="s">
        <v>1001</v>
      </c>
      <c r="AZ296" s="440" t="s">
        <v>763</v>
      </c>
      <c r="BA296" s="259" t="s">
        <v>806</v>
      </c>
      <c r="BB296" s="259"/>
      <c r="BC296" s="259"/>
      <c r="BD296" s="259" t="s">
        <v>774</v>
      </c>
      <c r="BE296" s="261">
        <f t="shared" si="79"/>
        <v>291</v>
      </c>
      <c r="BF296" s="233"/>
      <c r="BG296" s="233"/>
      <c r="BH296" s="233"/>
      <c r="BI296" s="233"/>
      <c r="BJ296" s="233"/>
      <c r="BK296" s="233"/>
      <c r="BL296" s="233"/>
      <c r="BM296" s="233"/>
      <c r="BN296" s="233"/>
      <c r="BO296" s="233"/>
      <c r="BP296" s="233"/>
      <c r="BQ296" s="233"/>
      <c r="BR296" s="233"/>
      <c r="BS296" s="233"/>
      <c r="BT296" s="233"/>
      <c r="BU296" s="233"/>
      <c r="BV296" s="233"/>
      <c r="BW296" s="233"/>
      <c r="BX296" s="233"/>
      <c r="BY296" s="233"/>
      <c r="BZ296" s="233"/>
      <c r="CA296" s="233"/>
      <c r="CB296" s="233"/>
      <c r="CC296" s="233"/>
      <c r="CD296" s="233"/>
      <c r="CE296" s="233"/>
      <c r="CF296" s="233"/>
      <c r="CG296" s="233"/>
      <c r="CH296" s="233"/>
      <c r="CI296" s="233"/>
      <c r="CJ296" s="233"/>
      <c r="CK296" s="233"/>
      <c r="CL296" s="233"/>
      <c r="CM296" s="233"/>
      <c r="CN296" s="233"/>
      <c r="CO296" s="233"/>
      <c r="CP296" s="233"/>
      <c r="CQ296" s="233"/>
      <c r="CR296" s="233"/>
      <c r="CS296" s="233"/>
      <c r="CT296" s="233"/>
      <c r="CU296" s="233"/>
      <c r="CV296" s="233"/>
      <c r="CW296" s="233"/>
      <c r="CX296" s="233"/>
      <c r="CY296" s="233"/>
      <c r="CZ296" s="233"/>
      <c r="DA296" s="233"/>
      <c r="DB296" s="233"/>
      <c r="DC296" s="233"/>
      <c r="DD296" s="233"/>
      <c r="DE296" s="233"/>
      <c r="DF296" s="233"/>
      <c r="DG296" s="233"/>
      <c r="DH296" s="233"/>
      <c r="DI296" s="233"/>
      <c r="DJ296" s="233"/>
      <c r="DK296" s="233"/>
    </row>
    <row r="297" spans="3:115">
      <c r="C297" s="22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74"/>
      <c r="AX297" s="274"/>
      <c r="AY297" s="256" t="s">
        <v>1464</v>
      </c>
      <c r="AZ297" s="440" t="s">
        <v>768</v>
      </c>
      <c r="BA297" s="259" t="s">
        <v>808</v>
      </c>
      <c r="BB297" s="259"/>
      <c r="BC297" s="259"/>
      <c r="BD297" s="259" t="s">
        <v>1455</v>
      </c>
      <c r="BE297" s="261">
        <f t="shared" si="79"/>
        <v>292</v>
      </c>
      <c r="BF297" s="233"/>
      <c r="BG297" s="233"/>
      <c r="BH297" s="233"/>
      <c r="BI297" s="233"/>
      <c r="BJ297" s="233"/>
      <c r="BK297" s="233"/>
      <c r="BL297" s="233"/>
      <c r="BM297" s="233"/>
      <c r="BN297" s="233"/>
      <c r="BO297" s="233"/>
      <c r="BP297" s="233"/>
      <c r="BQ297" s="233"/>
      <c r="BR297" s="233"/>
      <c r="BS297" s="233"/>
      <c r="BT297" s="233"/>
      <c r="BU297" s="233"/>
      <c r="BV297" s="233"/>
      <c r="BW297" s="233"/>
      <c r="BX297" s="233"/>
      <c r="BY297" s="233"/>
      <c r="BZ297" s="233"/>
      <c r="CA297" s="233"/>
      <c r="CB297" s="233"/>
      <c r="CC297" s="233"/>
      <c r="CD297" s="233"/>
      <c r="CE297" s="233"/>
      <c r="CF297" s="233"/>
      <c r="CG297" s="233"/>
      <c r="CH297" s="233"/>
      <c r="CI297" s="233"/>
      <c r="CJ297" s="233"/>
      <c r="CK297" s="233"/>
      <c r="CL297" s="233"/>
      <c r="CM297" s="233"/>
      <c r="CN297" s="233"/>
      <c r="CO297" s="233"/>
      <c r="CP297" s="233"/>
      <c r="CQ297" s="233"/>
      <c r="CR297" s="233"/>
      <c r="CS297" s="233"/>
      <c r="CT297" s="233"/>
      <c r="CU297" s="233"/>
      <c r="CV297" s="233"/>
      <c r="CW297" s="233"/>
      <c r="CX297" s="233"/>
      <c r="CY297" s="233"/>
      <c r="CZ297" s="233"/>
      <c r="DA297" s="233"/>
      <c r="DB297" s="233"/>
      <c r="DC297" s="233"/>
      <c r="DD297" s="233"/>
      <c r="DE297" s="233"/>
      <c r="DF297" s="233"/>
      <c r="DG297" s="233"/>
      <c r="DH297" s="233"/>
      <c r="DI297" s="233"/>
      <c r="DJ297" s="233"/>
      <c r="DK297" s="233"/>
    </row>
    <row r="298" spans="3:115">
      <c r="C298" s="226"/>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c r="AW298" s="274"/>
      <c r="AX298" s="274"/>
      <c r="AY298" s="256" t="s">
        <v>1007</v>
      </c>
      <c r="AZ298" s="440" t="s">
        <v>770</v>
      </c>
      <c r="BA298" s="259" t="s">
        <v>336</v>
      </c>
      <c r="BB298" s="259"/>
      <c r="BC298" s="259"/>
      <c r="BD298" s="259" t="s">
        <v>775</v>
      </c>
      <c r="BE298" s="261">
        <f t="shared" si="79"/>
        <v>293</v>
      </c>
      <c r="BF298" s="233"/>
      <c r="BG298" s="233"/>
      <c r="BH298" s="233"/>
      <c r="BI298" s="233"/>
      <c r="BJ298" s="233"/>
      <c r="BK298" s="233"/>
      <c r="BL298" s="233"/>
      <c r="BM298" s="233"/>
      <c r="BN298" s="233"/>
      <c r="BO298" s="233"/>
      <c r="BP298" s="233"/>
      <c r="BQ298" s="233"/>
      <c r="BR298" s="233"/>
      <c r="BS298" s="233"/>
      <c r="BT298" s="233"/>
      <c r="BU298" s="233"/>
      <c r="BV298" s="233"/>
      <c r="BW298" s="233"/>
      <c r="BX298" s="233"/>
      <c r="BY298" s="233"/>
      <c r="BZ298" s="233"/>
      <c r="CA298" s="233"/>
      <c r="CB298" s="233"/>
      <c r="CC298" s="233"/>
      <c r="CD298" s="233"/>
      <c r="CE298" s="233"/>
      <c r="CF298" s="233"/>
      <c r="CG298" s="233"/>
      <c r="CH298" s="233"/>
      <c r="CI298" s="233"/>
      <c r="CJ298" s="233"/>
      <c r="CK298" s="233"/>
      <c r="CL298" s="233"/>
      <c r="CM298" s="233"/>
      <c r="CN298" s="233"/>
      <c r="CO298" s="233"/>
      <c r="CP298" s="233"/>
      <c r="CQ298" s="233"/>
      <c r="CR298" s="233"/>
      <c r="CS298" s="233"/>
      <c r="CT298" s="233"/>
      <c r="CU298" s="233"/>
      <c r="CV298" s="233"/>
      <c r="CW298" s="233"/>
      <c r="CX298" s="233"/>
      <c r="CY298" s="233"/>
      <c r="CZ298" s="233"/>
      <c r="DA298" s="233"/>
      <c r="DB298" s="233"/>
      <c r="DC298" s="233"/>
      <c r="DD298" s="233"/>
      <c r="DE298" s="233"/>
      <c r="DF298" s="233"/>
      <c r="DG298" s="233"/>
      <c r="DH298" s="233"/>
      <c r="DI298" s="233"/>
      <c r="DJ298" s="233"/>
      <c r="DK298" s="233"/>
    </row>
    <row r="299" spans="3:115">
      <c r="C299" s="226"/>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c r="AW299" s="274"/>
      <c r="AX299" s="274"/>
      <c r="AY299" s="256" t="s">
        <v>1009</v>
      </c>
      <c r="AZ299" s="440" t="s">
        <v>773</v>
      </c>
      <c r="BA299" s="259" t="s">
        <v>813</v>
      </c>
      <c r="BB299" s="259"/>
      <c r="BC299" s="259"/>
      <c r="BD299" s="259" t="s">
        <v>776</v>
      </c>
      <c r="BE299" s="261">
        <f t="shared" si="79"/>
        <v>294</v>
      </c>
      <c r="BF299" s="233"/>
      <c r="BG299" s="233"/>
      <c r="BH299" s="233"/>
      <c r="BI299" s="233"/>
      <c r="BJ299" s="233"/>
      <c r="BK299" s="233"/>
      <c r="BL299" s="233"/>
      <c r="BM299" s="233"/>
      <c r="BN299" s="233"/>
      <c r="BO299" s="233"/>
      <c r="BP299" s="233"/>
      <c r="BQ299" s="233"/>
      <c r="BR299" s="233"/>
      <c r="BS299" s="233"/>
      <c r="BT299" s="233"/>
      <c r="BU299" s="233"/>
      <c r="BV299" s="233"/>
      <c r="BW299" s="233"/>
      <c r="BX299" s="233"/>
      <c r="BY299" s="233"/>
      <c r="BZ299" s="233"/>
      <c r="CA299" s="233"/>
      <c r="CB299" s="233"/>
      <c r="CC299" s="233"/>
      <c r="CD299" s="233"/>
      <c r="CE299" s="233"/>
      <c r="CF299" s="233"/>
      <c r="CG299" s="233"/>
      <c r="CH299" s="233"/>
      <c r="CI299" s="233"/>
      <c r="CJ299" s="233"/>
      <c r="CK299" s="233"/>
      <c r="CL299" s="233"/>
      <c r="CM299" s="233"/>
      <c r="CN299" s="233"/>
      <c r="CO299" s="233"/>
      <c r="CP299" s="233"/>
      <c r="CQ299" s="233"/>
      <c r="CR299" s="233"/>
      <c r="CS299" s="233"/>
      <c r="CT299" s="233"/>
      <c r="CU299" s="233"/>
      <c r="CV299" s="233"/>
      <c r="CW299" s="233"/>
      <c r="CX299" s="233"/>
      <c r="CY299" s="233"/>
      <c r="CZ299" s="233"/>
      <c r="DA299" s="233"/>
      <c r="DB299" s="233"/>
      <c r="DC299" s="233"/>
      <c r="DD299" s="233"/>
      <c r="DE299" s="233"/>
      <c r="DF299" s="233"/>
      <c r="DG299" s="233"/>
      <c r="DH299" s="233"/>
      <c r="DI299" s="233"/>
      <c r="DJ299" s="233"/>
      <c r="DK299" s="233"/>
    </row>
    <row r="300" spans="3:115">
      <c r="C300" s="226"/>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c r="AW300" s="274"/>
      <c r="AX300" s="274"/>
      <c r="AY300" s="256" t="s">
        <v>1010</v>
      </c>
      <c r="AZ300" s="440" t="s">
        <v>774</v>
      </c>
      <c r="BA300" s="259" t="s">
        <v>814</v>
      </c>
      <c r="BB300" s="259"/>
      <c r="BC300" s="259"/>
      <c r="BD300" s="259" t="s">
        <v>777</v>
      </c>
      <c r="BE300" s="261">
        <f t="shared" si="79"/>
        <v>295</v>
      </c>
      <c r="BF300" s="233"/>
      <c r="BG300" s="233"/>
      <c r="BH300" s="233"/>
      <c r="BI300" s="233"/>
      <c r="BJ300" s="233"/>
      <c r="BK300" s="233"/>
      <c r="BL300" s="233"/>
      <c r="BM300" s="233"/>
      <c r="BN300" s="233"/>
      <c r="BO300" s="233"/>
      <c r="BP300" s="233"/>
      <c r="BQ300" s="233"/>
      <c r="BR300" s="233"/>
      <c r="BS300" s="233"/>
      <c r="BT300" s="233"/>
      <c r="BU300" s="233"/>
      <c r="BV300" s="233"/>
      <c r="BW300" s="233"/>
      <c r="BX300" s="233"/>
      <c r="BY300" s="233"/>
      <c r="BZ300" s="233"/>
      <c r="CA300" s="233"/>
      <c r="CB300" s="233"/>
      <c r="CC300" s="233"/>
      <c r="CD300" s="233"/>
      <c r="CE300" s="233"/>
      <c r="CF300" s="233"/>
      <c r="CG300" s="233"/>
      <c r="CH300" s="233"/>
      <c r="CI300" s="233"/>
      <c r="CJ300" s="233"/>
      <c r="CK300" s="233"/>
      <c r="CL300" s="233"/>
      <c r="CM300" s="233"/>
      <c r="CN300" s="233"/>
      <c r="CO300" s="233"/>
      <c r="CP300" s="233"/>
      <c r="CQ300" s="233"/>
      <c r="CR300" s="233"/>
      <c r="CS300" s="233"/>
      <c r="CT300" s="233"/>
      <c r="CU300" s="233"/>
      <c r="CV300" s="233"/>
      <c r="CW300" s="233"/>
      <c r="CX300" s="233"/>
      <c r="CY300" s="233"/>
      <c r="CZ300" s="233"/>
      <c r="DA300" s="233"/>
      <c r="DB300" s="233"/>
      <c r="DC300" s="233"/>
      <c r="DD300" s="233"/>
      <c r="DE300" s="233"/>
      <c r="DF300" s="233"/>
      <c r="DG300" s="233"/>
      <c r="DH300" s="233"/>
      <c r="DI300" s="233"/>
      <c r="DJ300" s="233"/>
      <c r="DK300" s="233"/>
    </row>
    <row r="301" spans="3:115">
      <c r="C301" s="226"/>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c r="AV301" s="233"/>
      <c r="AW301" s="274"/>
      <c r="AX301" s="274"/>
      <c r="AY301" s="256" t="s">
        <v>1018</v>
      </c>
      <c r="AZ301" s="440" t="s">
        <v>1455</v>
      </c>
      <c r="BA301" s="259" t="s">
        <v>815</v>
      </c>
      <c r="BB301" s="259"/>
      <c r="BC301" s="259"/>
      <c r="BD301" s="259" t="s">
        <v>312</v>
      </c>
      <c r="BE301" s="261">
        <f t="shared" si="79"/>
        <v>296</v>
      </c>
      <c r="BF301" s="233"/>
      <c r="BG301" s="233"/>
      <c r="BH301" s="233"/>
      <c r="BI301" s="233"/>
      <c r="BJ301" s="233"/>
      <c r="BK301" s="233"/>
      <c r="BL301" s="233"/>
      <c r="BM301" s="233"/>
      <c r="BN301" s="233"/>
      <c r="BO301" s="233"/>
      <c r="BP301" s="233"/>
      <c r="BQ301" s="233"/>
      <c r="BR301" s="233"/>
      <c r="BS301" s="233"/>
      <c r="BT301" s="233"/>
      <c r="BU301" s="233"/>
      <c r="BV301" s="233"/>
      <c r="BW301" s="233"/>
      <c r="BX301" s="233"/>
      <c r="BY301" s="233"/>
      <c r="BZ301" s="233"/>
      <c r="CA301" s="233"/>
      <c r="CB301" s="233"/>
      <c r="CC301" s="233"/>
      <c r="CD301" s="233"/>
      <c r="CE301" s="233"/>
      <c r="CF301" s="233"/>
      <c r="CG301" s="233"/>
      <c r="CH301" s="233"/>
      <c r="CI301" s="233"/>
      <c r="CJ301" s="233"/>
      <c r="CK301" s="233"/>
      <c r="CL301" s="233"/>
      <c r="CM301" s="233"/>
      <c r="CN301" s="233"/>
      <c r="CO301" s="233"/>
      <c r="CP301" s="233"/>
      <c r="CQ301" s="233"/>
      <c r="CR301" s="233"/>
      <c r="CS301" s="233"/>
      <c r="CT301" s="233"/>
      <c r="CU301" s="233"/>
      <c r="CV301" s="233"/>
      <c r="CW301" s="233"/>
      <c r="CX301" s="233"/>
      <c r="CY301" s="233"/>
      <c r="CZ301" s="233"/>
      <c r="DA301" s="233"/>
      <c r="DB301" s="233"/>
      <c r="DC301" s="233"/>
      <c r="DD301" s="233"/>
      <c r="DE301" s="233"/>
      <c r="DF301" s="233"/>
      <c r="DG301" s="233"/>
      <c r="DH301" s="233"/>
      <c r="DI301" s="233"/>
      <c r="DJ301" s="233"/>
      <c r="DK301" s="233"/>
    </row>
    <row r="302" spans="3:115">
      <c r="C302" s="226"/>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c r="AW302" s="274"/>
      <c r="AX302" s="274"/>
      <c r="AY302" s="256" t="s">
        <v>1020</v>
      </c>
      <c r="AZ302" s="440" t="s">
        <v>775</v>
      </c>
      <c r="BA302" s="259" t="s">
        <v>816</v>
      </c>
      <c r="BB302" s="259"/>
      <c r="BC302" s="259"/>
      <c r="BD302" s="259" t="s">
        <v>778</v>
      </c>
      <c r="BE302" s="261">
        <f t="shared" si="79"/>
        <v>297</v>
      </c>
      <c r="BF302" s="233"/>
      <c r="BG302" s="233"/>
      <c r="BH302" s="233"/>
      <c r="BI302" s="233"/>
      <c r="BJ302" s="233"/>
      <c r="BK302" s="233"/>
      <c r="BL302" s="233"/>
      <c r="BM302" s="233"/>
      <c r="BN302" s="233"/>
      <c r="BO302" s="233"/>
      <c r="BP302" s="233"/>
      <c r="BQ302" s="233"/>
      <c r="BR302" s="233"/>
      <c r="BS302" s="233"/>
      <c r="BT302" s="233"/>
      <c r="BU302" s="233"/>
      <c r="BV302" s="233"/>
      <c r="BW302" s="233"/>
      <c r="BX302" s="233"/>
      <c r="BY302" s="233"/>
      <c r="BZ302" s="233"/>
      <c r="CA302" s="233"/>
      <c r="CB302" s="233"/>
      <c r="CC302" s="233"/>
      <c r="CD302" s="233"/>
      <c r="CE302" s="233"/>
      <c r="CF302" s="233"/>
      <c r="CG302" s="233"/>
      <c r="CH302" s="233"/>
      <c r="CI302" s="233"/>
      <c r="CJ302" s="233"/>
      <c r="CK302" s="233"/>
      <c r="CL302" s="233"/>
      <c r="CM302" s="233"/>
      <c r="CN302" s="233"/>
      <c r="CO302" s="233"/>
      <c r="CP302" s="233"/>
      <c r="CQ302" s="233"/>
      <c r="CR302" s="233"/>
      <c r="CS302" s="233"/>
      <c r="CT302" s="233"/>
      <c r="CU302" s="233"/>
      <c r="CV302" s="233"/>
      <c r="CW302" s="233"/>
      <c r="CX302" s="233"/>
      <c r="CY302" s="233"/>
      <c r="CZ302" s="233"/>
      <c r="DA302" s="233"/>
      <c r="DB302" s="233"/>
      <c r="DC302" s="233"/>
      <c r="DD302" s="233"/>
      <c r="DE302" s="233"/>
      <c r="DF302" s="233"/>
      <c r="DG302" s="233"/>
      <c r="DH302" s="233"/>
      <c r="DI302" s="233"/>
      <c r="DJ302" s="233"/>
      <c r="DK302" s="233"/>
    </row>
    <row r="303" spans="3:115">
      <c r="C303" s="226"/>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74"/>
      <c r="AX303" s="274"/>
      <c r="AY303" s="256" t="s">
        <v>1023</v>
      </c>
      <c r="AZ303" s="440" t="s">
        <v>776</v>
      </c>
      <c r="BA303" s="259" t="s">
        <v>819</v>
      </c>
      <c r="BB303" s="259"/>
      <c r="BC303" s="259"/>
      <c r="BD303" s="259" t="s">
        <v>780</v>
      </c>
      <c r="BE303" s="261">
        <f t="shared" si="79"/>
        <v>298</v>
      </c>
      <c r="BF303" s="233"/>
      <c r="BG303" s="233"/>
      <c r="BH303" s="233"/>
      <c r="BI303" s="233"/>
      <c r="BJ303" s="233"/>
      <c r="BK303" s="233"/>
      <c r="BL303" s="233"/>
      <c r="BM303" s="233"/>
      <c r="BN303" s="233"/>
      <c r="BO303" s="233"/>
      <c r="BP303" s="233"/>
      <c r="BQ303" s="233"/>
      <c r="BR303" s="233"/>
      <c r="BS303" s="233"/>
      <c r="BT303" s="233"/>
      <c r="BU303" s="233"/>
      <c r="BV303" s="233"/>
      <c r="BW303" s="233"/>
      <c r="BX303" s="233"/>
      <c r="BY303" s="233"/>
      <c r="BZ303" s="233"/>
      <c r="CA303" s="233"/>
      <c r="CB303" s="233"/>
      <c r="CC303" s="233"/>
      <c r="CD303" s="233"/>
      <c r="CE303" s="233"/>
      <c r="CF303" s="233"/>
      <c r="CG303" s="233"/>
      <c r="CH303" s="233"/>
      <c r="CI303" s="233"/>
      <c r="CJ303" s="233"/>
      <c r="CK303" s="233"/>
      <c r="CL303" s="233"/>
      <c r="CM303" s="233"/>
      <c r="CN303" s="233"/>
      <c r="CO303" s="233"/>
      <c r="CP303" s="233"/>
      <c r="CQ303" s="233"/>
      <c r="CR303" s="233"/>
      <c r="CS303" s="233"/>
      <c r="CT303" s="233"/>
      <c r="CU303" s="233"/>
      <c r="CV303" s="233"/>
      <c r="CW303" s="233"/>
      <c r="CX303" s="233"/>
      <c r="CY303" s="233"/>
      <c r="CZ303" s="233"/>
      <c r="DA303" s="233"/>
      <c r="DB303" s="233"/>
      <c r="DC303" s="233"/>
      <c r="DD303" s="233"/>
      <c r="DE303" s="233"/>
      <c r="DF303" s="233"/>
      <c r="DG303" s="233"/>
      <c r="DH303" s="233"/>
      <c r="DI303" s="233"/>
      <c r="DJ303" s="233"/>
      <c r="DK303" s="233"/>
    </row>
    <row r="304" spans="3:115">
      <c r="C304" s="226"/>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c r="AV304" s="233"/>
      <c r="AW304" s="274"/>
      <c r="AX304" s="274"/>
      <c r="AY304" s="256" t="s">
        <v>1024</v>
      </c>
      <c r="AZ304" s="440" t="s">
        <v>777</v>
      </c>
      <c r="BA304" s="259" t="s">
        <v>820</v>
      </c>
      <c r="BB304" s="259"/>
      <c r="BC304" s="259"/>
      <c r="BD304" s="259" t="s">
        <v>782</v>
      </c>
      <c r="BE304" s="261">
        <f t="shared" si="79"/>
        <v>299</v>
      </c>
      <c r="BF304" s="233"/>
      <c r="BG304" s="233"/>
      <c r="BH304" s="233"/>
      <c r="BI304" s="233"/>
      <c r="BJ304" s="233"/>
      <c r="BK304" s="233"/>
      <c r="BL304" s="233"/>
      <c r="BM304" s="233"/>
      <c r="BN304" s="233"/>
      <c r="BO304" s="233"/>
      <c r="BP304" s="233"/>
      <c r="BQ304" s="233"/>
      <c r="BR304" s="233"/>
      <c r="BS304" s="233"/>
      <c r="BT304" s="233"/>
      <c r="BU304" s="233"/>
      <c r="BV304" s="233"/>
      <c r="BW304" s="233"/>
      <c r="BX304" s="233"/>
      <c r="BY304" s="233"/>
      <c r="BZ304" s="233"/>
      <c r="CA304" s="233"/>
      <c r="CB304" s="233"/>
      <c r="CC304" s="233"/>
      <c r="CD304" s="233"/>
      <c r="CE304" s="233"/>
      <c r="CF304" s="233"/>
      <c r="CG304" s="233"/>
      <c r="CH304" s="233"/>
      <c r="CI304" s="233"/>
      <c r="CJ304" s="233"/>
      <c r="CK304" s="233"/>
      <c r="CL304" s="233"/>
      <c r="CM304" s="233"/>
      <c r="CN304" s="233"/>
      <c r="CO304" s="233"/>
      <c r="CP304" s="233"/>
      <c r="CQ304" s="233"/>
      <c r="CR304" s="233"/>
      <c r="CS304" s="233"/>
      <c r="CT304" s="233"/>
      <c r="CU304" s="233"/>
      <c r="CV304" s="233"/>
      <c r="CW304" s="233"/>
      <c r="CX304" s="233"/>
      <c r="CY304" s="233"/>
      <c r="CZ304" s="233"/>
      <c r="DA304" s="233"/>
      <c r="DB304" s="233"/>
      <c r="DC304" s="233"/>
      <c r="DD304" s="233"/>
      <c r="DE304" s="233"/>
      <c r="DF304" s="233"/>
      <c r="DG304" s="233"/>
      <c r="DH304" s="233"/>
      <c r="DI304" s="233"/>
      <c r="DJ304" s="233"/>
      <c r="DK304" s="233"/>
    </row>
    <row r="305" spans="3:115">
      <c r="C305" s="226"/>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c r="AW305" s="274"/>
      <c r="AX305" s="274"/>
      <c r="AY305" s="256" t="s">
        <v>1028</v>
      </c>
      <c r="AZ305" s="440" t="s">
        <v>312</v>
      </c>
      <c r="BA305" s="259" t="s">
        <v>821</v>
      </c>
      <c r="BB305" s="259"/>
      <c r="BC305" s="259"/>
      <c r="BD305" s="259" t="s">
        <v>786</v>
      </c>
      <c r="BE305" s="261">
        <f t="shared" si="79"/>
        <v>300</v>
      </c>
      <c r="BF305" s="233"/>
      <c r="BG305" s="233"/>
      <c r="BH305" s="233"/>
      <c r="BI305" s="233"/>
      <c r="BJ305" s="233"/>
      <c r="BK305" s="233"/>
      <c r="BL305" s="233"/>
      <c r="BM305" s="233"/>
      <c r="BN305" s="233"/>
      <c r="BO305" s="233"/>
      <c r="BP305" s="233"/>
      <c r="BQ305" s="233"/>
      <c r="BR305" s="233"/>
      <c r="BS305" s="233"/>
      <c r="BT305" s="233"/>
      <c r="BU305" s="233"/>
      <c r="BV305" s="233"/>
      <c r="BW305" s="233"/>
      <c r="BX305" s="233"/>
      <c r="BY305" s="233"/>
      <c r="BZ305" s="233"/>
      <c r="CA305" s="233"/>
      <c r="CB305" s="233"/>
      <c r="CC305" s="233"/>
      <c r="CD305" s="233"/>
      <c r="CE305" s="233"/>
      <c r="CF305" s="233"/>
      <c r="CG305" s="233"/>
      <c r="CH305" s="233"/>
      <c r="CI305" s="233"/>
      <c r="CJ305" s="233"/>
      <c r="CK305" s="233"/>
      <c r="CL305" s="233"/>
      <c r="CM305" s="233"/>
      <c r="CN305" s="233"/>
      <c r="CO305" s="233"/>
      <c r="CP305" s="233"/>
      <c r="CQ305" s="233"/>
      <c r="CR305" s="233"/>
      <c r="CS305" s="233"/>
      <c r="CT305" s="233"/>
      <c r="CU305" s="233"/>
      <c r="CV305" s="233"/>
      <c r="CW305" s="233"/>
      <c r="CX305" s="233"/>
      <c r="CY305" s="233"/>
      <c r="CZ305" s="233"/>
      <c r="DA305" s="233"/>
      <c r="DB305" s="233"/>
      <c r="DC305" s="233"/>
      <c r="DD305" s="233"/>
      <c r="DE305" s="233"/>
      <c r="DF305" s="233"/>
      <c r="DG305" s="233"/>
      <c r="DH305" s="233"/>
      <c r="DI305" s="233"/>
      <c r="DJ305" s="233"/>
      <c r="DK305" s="233"/>
    </row>
    <row r="306" spans="3:115">
      <c r="C306" s="226"/>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c r="AW306" s="274"/>
      <c r="AX306" s="274"/>
      <c r="AY306" s="256" t="s">
        <v>1030</v>
      </c>
      <c r="AZ306" s="440" t="s">
        <v>778</v>
      </c>
      <c r="BA306" s="259" t="s">
        <v>822</v>
      </c>
      <c r="BB306" s="259"/>
      <c r="BC306" s="259"/>
      <c r="BD306" s="259" t="s">
        <v>787</v>
      </c>
      <c r="BE306" s="261">
        <f t="shared" si="79"/>
        <v>301</v>
      </c>
      <c r="BF306" s="233"/>
      <c r="BG306" s="233"/>
      <c r="BH306" s="233"/>
      <c r="BI306" s="233"/>
      <c r="BJ306" s="233"/>
      <c r="BK306" s="233"/>
      <c r="BL306" s="233"/>
      <c r="BM306" s="233"/>
      <c r="BN306" s="233"/>
      <c r="BO306" s="233"/>
      <c r="BP306" s="233"/>
      <c r="BQ306" s="233"/>
      <c r="BR306" s="233"/>
      <c r="BS306" s="233"/>
      <c r="BT306" s="233"/>
      <c r="BU306" s="233"/>
      <c r="BV306" s="233"/>
      <c r="BW306" s="233"/>
      <c r="BX306" s="233"/>
      <c r="BY306" s="233"/>
      <c r="BZ306" s="233"/>
      <c r="CA306" s="233"/>
      <c r="CB306" s="233"/>
      <c r="CC306" s="233"/>
      <c r="CD306" s="233"/>
      <c r="CE306" s="233"/>
      <c r="CF306" s="233"/>
      <c r="CG306" s="233"/>
      <c r="CH306" s="233"/>
      <c r="CI306" s="233"/>
      <c r="CJ306" s="233"/>
      <c r="CK306" s="233"/>
      <c r="CL306" s="233"/>
      <c r="CM306" s="233"/>
      <c r="CN306" s="233"/>
      <c r="CO306" s="233"/>
      <c r="CP306" s="233"/>
      <c r="CQ306" s="233"/>
      <c r="CR306" s="233"/>
      <c r="CS306" s="233"/>
      <c r="CT306" s="233"/>
      <c r="CU306" s="233"/>
      <c r="CV306" s="233"/>
      <c r="CW306" s="233"/>
      <c r="CX306" s="233"/>
      <c r="CY306" s="233"/>
      <c r="CZ306" s="233"/>
      <c r="DA306" s="233"/>
      <c r="DB306" s="233"/>
      <c r="DC306" s="233"/>
      <c r="DD306" s="233"/>
      <c r="DE306" s="233"/>
      <c r="DF306" s="233"/>
      <c r="DG306" s="233"/>
      <c r="DH306" s="233"/>
      <c r="DI306" s="233"/>
      <c r="DJ306" s="233"/>
      <c r="DK306" s="233"/>
    </row>
    <row r="307" spans="3:115">
      <c r="C307" s="226"/>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c r="AW307" s="274"/>
      <c r="AX307" s="274"/>
      <c r="AY307" s="256" t="s">
        <v>1033</v>
      </c>
      <c r="AZ307" s="440" t="s">
        <v>780</v>
      </c>
      <c r="BA307" s="259" t="s">
        <v>825</v>
      </c>
      <c r="BB307" s="259"/>
      <c r="BC307" s="259"/>
      <c r="BD307" s="259" t="s">
        <v>788</v>
      </c>
      <c r="BE307" s="261">
        <f t="shared" si="79"/>
        <v>302</v>
      </c>
      <c r="BF307" s="233"/>
      <c r="BG307" s="233"/>
      <c r="BH307" s="233"/>
      <c r="BI307" s="233"/>
      <c r="BJ307" s="233"/>
      <c r="BK307" s="233"/>
      <c r="BL307" s="233"/>
      <c r="BM307" s="233"/>
      <c r="BN307" s="233"/>
      <c r="BO307" s="233"/>
      <c r="BP307" s="233"/>
      <c r="BQ307" s="233"/>
      <c r="BR307" s="233"/>
      <c r="BS307" s="233"/>
      <c r="BT307" s="233"/>
      <c r="BU307" s="233"/>
      <c r="BV307" s="233"/>
      <c r="BW307" s="233"/>
      <c r="BX307" s="233"/>
      <c r="BY307" s="233"/>
      <c r="BZ307" s="233"/>
      <c r="CA307" s="233"/>
      <c r="CB307" s="233"/>
      <c r="CC307" s="233"/>
      <c r="CD307" s="233"/>
      <c r="CE307" s="233"/>
      <c r="CF307" s="233"/>
      <c r="CG307" s="233"/>
      <c r="CH307" s="233"/>
      <c r="CI307" s="233"/>
      <c r="CJ307" s="233"/>
      <c r="CK307" s="233"/>
      <c r="CL307" s="233"/>
      <c r="CM307" s="233"/>
      <c r="CN307" s="233"/>
      <c r="CO307" s="233"/>
      <c r="CP307" s="233"/>
      <c r="CQ307" s="233"/>
      <c r="CR307" s="233"/>
      <c r="CS307" s="233"/>
      <c r="CT307" s="233"/>
      <c r="CU307" s="233"/>
      <c r="CV307" s="233"/>
      <c r="CW307" s="233"/>
      <c r="CX307" s="233"/>
      <c r="CY307" s="233"/>
      <c r="CZ307" s="233"/>
      <c r="DA307" s="233"/>
      <c r="DB307" s="233"/>
      <c r="DC307" s="233"/>
      <c r="DD307" s="233"/>
      <c r="DE307" s="233"/>
      <c r="DF307" s="233"/>
      <c r="DG307" s="233"/>
      <c r="DH307" s="233"/>
      <c r="DI307" s="233"/>
      <c r="DJ307" s="233"/>
      <c r="DK307" s="233"/>
    </row>
    <row r="308" spans="3:115">
      <c r="C308" s="226"/>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c r="AV308" s="233"/>
      <c r="AW308" s="274"/>
      <c r="AX308" s="274"/>
      <c r="AY308" s="256" t="s">
        <v>1034</v>
      </c>
      <c r="AZ308" s="440" t="s">
        <v>782</v>
      </c>
      <c r="BA308" s="259" t="s">
        <v>827</v>
      </c>
      <c r="BB308" s="259"/>
      <c r="BC308" s="259"/>
      <c r="BD308" s="259" t="s">
        <v>789</v>
      </c>
      <c r="BE308" s="261">
        <f t="shared" si="79"/>
        <v>303</v>
      </c>
      <c r="BF308" s="233"/>
      <c r="BG308" s="233"/>
      <c r="BH308" s="233"/>
      <c r="BI308" s="233"/>
      <c r="BJ308" s="233"/>
      <c r="BK308" s="233"/>
      <c r="BL308" s="233"/>
      <c r="BM308" s="233"/>
      <c r="BN308" s="233"/>
      <c r="BO308" s="233"/>
      <c r="BP308" s="233"/>
      <c r="BQ308" s="233"/>
      <c r="BR308" s="233"/>
      <c r="BS308" s="233"/>
      <c r="BT308" s="233"/>
      <c r="BU308" s="233"/>
      <c r="BV308" s="233"/>
      <c r="BW308" s="233"/>
      <c r="BX308" s="233"/>
      <c r="BY308" s="233"/>
      <c r="BZ308" s="233"/>
      <c r="CA308" s="233"/>
      <c r="CB308" s="233"/>
      <c r="CC308" s="233"/>
      <c r="CD308" s="233"/>
      <c r="CE308" s="233"/>
      <c r="CF308" s="233"/>
      <c r="CG308" s="233"/>
      <c r="CH308" s="233"/>
      <c r="CI308" s="233"/>
      <c r="CJ308" s="233"/>
      <c r="CK308" s="233"/>
      <c r="CL308" s="233"/>
      <c r="CM308" s="233"/>
      <c r="CN308" s="233"/>
      <c r="CO308" s="233"/>
      <c r="CP308" s="233"/>
      <c r="CQ308" s="233"/>
      <c r="CR308" s="233"/>
      <c r="CS308" s="233"/>
      <c r="CT308" s="233"/>
      <c r="CU308" s="233"/>
      <c r="CV308" s="233"/>
      <c r="CW308" s="233"/>
      <c r="CX308" s="233"/>
      <c r="CY308" s="233"/>
      <c r="CZ308" s="233"/>
      <c r="DA308" s="233"/>
      <c r="DB308" s="233"/>
      <c r="DC308" s="233"/>
      <c r="DD308" s="233"/>
      <c r="DE308" s="233"/>
      <c r="DF308" s="233"/>
      <c r="DG308" s="233"/>
      <c r="DH308" s="233"/>
      <c r="DI308" s="233"/>
      <c r="DJ308" s="233"/>
      <c r="DK308" s="233"/>
    </row>
    <row r="309" spans="3:115">
      <c r="C309" s="226"/>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74"/>
      <c r="AX309" s="274"/>
      <c r="AY309" s="256" t="s">
        <v>1036</v>
      </c>
      <c r="AZ309" s="440" t="s">
        <v>786</v>
      </c>
      <c r="BA309" s="259" t="s">
        <v>828</v>
      </c>
      <c r="BB309" s="259"/>
      <c r="BC309" s="259"/>
      <c r="BD309" s="259" t="s">
        <v>791</v>
      </c>
      <c r="BE309" s="261">
        <f t="shared" si="79"/>
        <v>304</v>
      </c>
      <c r="BF309" s="233"/>
      <c r="BG309" s="233"/>
      <c r="BH309" s="233"/>
      <c r="BI309" s="233"/>
      <c r="BJ309" s="233"/>
      <c r="BK309" s="233"/>
      <c r="BL309" s="233"/>
      <c r="BM309" s="233"/>
      <c r="BN309" s="233"/>
      <c r="BO309" s="233"/>
      <c r="BP309" s="233"/>
      <c r="BQ309" s="233"/>
      <c r="BR309" s="233"/>
      <c r="BS309" s="233"/>
      <c r="BT309" s="233"/>
      <c r="BU309" s="233"/>
      <c r="BV309" s="233"/>
      <c r="BW309" s="233"/>
      <c r="BX309" s="233"/>
      <c r="BY309" s="233"/>
      <c r="BZ309" s="233"/>
      <c r="CA309" s="233"/>
      <c r="CB309" s="233"/>
      <c r="CC309" s="233"/>
      <c r="CD309" s="233"/>
      <c r="CE309" s="233"/>
      <c r="CF309" s="233"/>
      <c r="CG309" s="233"/>
      <c r="CH309" s="233"/>
      <c r="CI309" s="233"/>
      <c r="CJ309" s="233"/>
      <c r="CK309" s="233"/>
      <c r="CL309" s="233"/>
      <c r="CM309" s="233"/>
      <c r="CN309" s="233"/>
      <c r="CO309" s="233"/>
      <c r="CP309" s="233"/>
      <c r="CQ309" s="233"/>
      <c r="CR309" s="233"/>
      <c r="CS309" s="233"/>
      <c r="CT309" s="233"/>
      <c r="CU309" s="233"/>
      <c r="CV309" s="233"/>
      <c r="CW309" s="233"/>
      <c r="CX309" s="233"/>
      <c r="CY309" s="233"/>
      <c r="CZ309" s="233"/>
      <c r="DA309" s="233"/>
      <c r="DB309" s="233"/>
      <c r="DC309" s="233"/>
      <c r="DD309" s="233"/>
      <c r="DE309" s="233"/>
      <c r="DF309" s="233"/>
      <c r="DG309" s="233"/>
      <c r="DH309" s="233"/>
      <c r="DI309" s="233"/>
      <c r="DJ309" s="233"/>
      <c r="DK309" s="233"/>
    </row>
    <row r="310" spans="3:115">
      <c r="C310" s="226"/>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74"/>
      <c r="AX310" s="274"/>
      <c r="AY310" s="256" t="s">
        <v>1038</v>
      </c>
      <c r="AZ310" s="440" t="s">
        <v>787</v>
      </c>
      <c r="BA310" s="259" t="s">
        <v>829</v>
      </c>
      <c r="BB310" s="259"/>
      <c r="BC310" s="259"/>
      <c r="BD310" s="259" t="s">
        <v>795</v>
      </c>
      <c r="BE310" s="261">
        <f t="shared" si="79"/>
        <v>305</v>
      </c>
      <c r="BF310" s="233"/>
      <c r="BG310" s="233"/>
      <c r="BH310" s="233"/>
      <c r="BI310" s="233"/>
      <c r="BJ310" s="233"/>
      <c r="BK310" s="233"/>
      <c r="BL310" s="233"/>
      <c r="BM310" s="233"/>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33"/>
      <c r="CI310" s="233"/>
      <c r="CJ310" s="233"/>
      <c r="CK310" s="233"/>
      <c r="CL310" s="233"/>
      <c r="CM310" s="233"/>
      <c r="CN310" s="233"/>
      <c r="CO310" s="233"/>
      <c r="CP310" s="233"/>
      <c r="CQ310" s="233"/>
      <c r="CR310" s="233"/>
      <c r="CS310" s="233"/>
      <c r="CT310" s="233"/>
      <c r="CU310" s="233"/>
      <c r="CV310" s="233"/>
      <c r="CW310" s="233"/>
      <c r="CX310" s="233"/>
      <c r="CY310" s="233"/>
      <c r="CZ310" s="233"/>
      <c r="DA310" s="233"/>
      <c r="DB310" s="233"/>
      <c r="DC310" s="233"/>
      <c r="DD310" s="233"/>
      <c r="DE310" s="233"/>
      <c r="DF310" s="233"/>
      <c r="DG310" s="233"/>
      <c r="DH310" s="233"/>
      <c r="DI310" s="233"/>
      <c r="DJ310" s="233"/>
      <c r="DK310" s="233"/>
    </row>
    <row r="311" spans="3:115">
      <c r="C311" s="226"/>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c r="AV311" s="233"/>
      <c r="AW311" s="274"/>
      <c r="AX311" s="274"/>
      <c r="AY311" s="256" t="s">
        <v>1039</v>
      </c>
      <c r="AZ311" s="440" t="s">
        <v>788</v>
      </c>
      <c r="BA311" s="259" t="s">
        <v>1458</v>
      </c>
      <c r="BB311" s="259"/>
      <c r="BC311" s="259"/>
      <c r="BD311" s="259" t="s">
        <v>798</v>
      </c>
      <c r="BE311" s="261">
        <f t="shared" si="79"/>
        <v>306</v>
      </c>
      <c r="BF311" s="233"/>
      <c r="BG311" s="233"/>
      <c r="BH311" s="233"/>
      <c r="BI311" s="233"/>
      <c r="BJ311" s="233"/>
      <c r="BK311" s="233"/>
      <c r="BL311" s="233"/>
      <c r="BM311" s="233"/>
      <c r="BN311" s="233"/>
      <c r="BO311" s="233"/>
      <c r="BP311" s="233"/>
      <c r="BQ311" s="233"/>
      <c r="BR311" s="233"/>
      <c r="BS311" s="233"/>
      <c r="BT311" s="233"/>
      <c r="BU311" s="233"/>
      <c r="BV311" s="233"/>
      <c r="BW311" s="233"/>
      <c r="BX311" s="233"/>
      <c r="BY311" s="233"/>
      <c r="BZ311" s="233"/>
      <c r="CA311" s="233"/>
      <c r="CB311" s="233"/>
      <c r="CC311" s="233"/>
      <c r="CD311" s="233"/>
      <c r="CE311" s="233"/>
      <c r="CF311" s="233"/>
      <c r="CG311" s="233"/>
      <c r="CH311" s="233"/>
      <c r="CI311" s="233"/>
      <c r="CJ311" s="233"/>
      <c r="CK311" s="233"/>
      <c r="CL311" s="233"/>
      <c r="CM311" s="233"/>
      <c r="CN311" s="233"/>
      <c r="CO311" s="233"/>
      <c r="CP311" s="233"/>
      <c r="CQ311" s="233"/>
      <c r="CR311" s="233"/>
      <c r="CS311" s="233"/>
      <c r="CT311" s="233"/>
      <c r="CU311" s="233"/>
      <c r="CV311" s="233"/>
      <c r="CW311" s="233"/>
      <c r="CX311" s="233"/>
      <c r="CY311" s="233"/>
      <c r="CZ311" s="233"/>
      <c r="DA311" s="233"/>
      <c r="DB311" s="233"/>
      <c r="DC311" s="233"/>
      <c r="DD311" s="233"/>
      <c r="DE311" s="233"/>
      <c r="DF311" s="233"/>
      <c r="DG311" s="233"/>
      <c r="DH311" s="233"/>
      <c r="DI311" s="233"/>
      <c r="DJ311" s="233"/>
      <c r="DK311" s="233"/>
    </row>
    <row r="312" spans="3:115">
      <c r="C312" s="226"/>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74"/>
      <c r="AX312" s="274"/>
      <c r="AY312" s="256" t="s">
        <v>1041</v>
      </c>
      <c r="AZ312" s="440" t="s">
        <v>789</v>
      </c>
      <c r="BA312" s="259" t="s">
        <v>833</v>
      </c>
      <c r="BB312" s="258"/>
      <c r="BC312" s="258"/>
      <c r="BD312" s="259" t="s">
        <v>799</v>
      </c>
      <c r="BE312" s="261">
        <f t="shared" si="79"/>
        <v>307</v>
      </c>
      <c r="BF312" s="233"/>
      <c r="BG312" s="233"/>
      <c r="BH312" s="233"/>
      <c r="BI312" s="233"/>
      <c r="BJ312" s="233"/>
      <c r="BK312" s="233"/>
      <c r="BL312" s="233"/>
      <c r="BM312" s="233"/>
      <c r="BN312" s="233"/>
      <c r="BO312" s="233"/>
      <c r="BP312" s="233"/>
      <c r="BQ312" s="233"/>
      <c r="BR312" s="233"/>
      <c r="BS312" s="233"/>
      <c r="BT312" s="233"/>
      <c r="BU312" s="233"/>
      <c r="BV312" s="233"/>
      <c r="BW312" s="233"/>
      <c r="BX312" s="233"/>
      <c r="BY312" s="233"/>
      <c r="BZ312" s="233"/>
      <c r="CA312" s="233"/>
      <c r="CB312" s="233"/>
      <c r="CC312" s="233"/>
      <c r="CD312" s="233"/>
      <c r="CE312" s="233"/>
      <c r="CF312" s="233"/>
      <c r="CG312" s="233"/>
      <c r="CH312" s="233"/>
      <c r="CI312" s="233"/>
      <c r="CJ312" s="233"/>
      <c r="CK312" s="233"/>
      <c r="CL312" s="233"/>
      <c r="CM312" s="233"/>
      <c r="CN312" s="233"/>
      <c r="CO312" s="233"/>
      <c r="CP312" s="233"/>
      <c r="CQ312" s="233"/>
      <c r="CR312" s="233"/>
      <c r="CS312" s="233"/>
      <c r="CT312" s="233"/>
      <c r="CU312" s="233"/>
      <c r="CV312" s="233"/>
      <c r="CW312" s="233"/>
      <c r="CX312" s="233"/>
      <c r="CY312" s="233"/>
      <c r="CZ312" s="233"/>
      <c r="DA312" s="233"/>
      <c r="DB312" s="233"/>
      <c r="DC312" s="233"/>
      <c r="DD312" s="233"/>
      <c r="DE312" s="233"/>
      <c r="DF312" s="233"/>
      <c r="DG312" s="233"/>
      <c r="DH312" s="233"/>
      <c r="DI312" s="233"/>
      <c r="DJ312" s="233"/>
      <c r="DK312" s="233"/>
    </row>
    <row r="313" spans="3:115">
      <c r="C313" s="226"/>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74"/>
      <c r="AX313" s="274"/>
      <c r="AY313" s="256" t="s">
        <v>1043</v>
      </c>
      <c r="AZ313" s="440" t="s">
        <v>791</v>
      </c>
      <c r="BA313" s="259" t="s">
        <v>834</v>
      </c>
      <c r="BB313" s="258"/>
      <c r="BC313" s="258"/>
      <c r="BD313" s="259" t="s">
        <v>801</v>
      </c>
      <c r="BE313" s="261">
        <f t="shared" si="79"/>
        <v>308</v>
      </c>
      <c r="BF313" s="233"/>
      <c r="BG313" s="233"/>
      <c r="BH313" s="233"/>
      <c r="BI313" s="233"/>
      <c r="BJ313" s="233"/>
      <c r="BK313" s="233"/>
      <c r="BL313" s="233"/>
      <c r="BM313" s="233"/>
      <c r="BN313" s="233"/>
      <c r="BO313" s="233"/>
      <c r="BP313" s="233"/>
      <c r="BQ313" s="233"/>
      <c r="BR313" s="233"/>
      <c r="BS313" s="233"/>
      <c r="BT313" s="233"/>
      <c r="BU313" s="233"/>
      <c r="BV313" s="233"/>
      <c r="BW313" s="233"/>
      <c r="BX313" s="233"/>
      <c r="BY313" s="233"/>
      <c r="BZ313" s="233"/>
      <c r="CA313" s="233"/>
      <c r="CB313" s="233"/>
      <c r="CC313" s="233"/>
      <c r="CD313" s="233"/>
      <c r="CE313" s="233"/>
      <c r="CF313" s="233"/>
      <c r="CG313" s="233"/>
      <c r="CH313" s="233"/>
      <c r="CI313" s="233"/>
      <c r="CJ313" s="233"/>
      <c r="CK313" s="233"/>
      <c r="CL313" s="233"/>
      <c r="CM313" s="233"/>
      <c r="CN313" s="233"/>
      <c r="CO313" s="233"/>
      <c r="CP313" s="233"/>
      <c r="CQ313" s="233"/>
      <c r="CR313" s="233"/>
      <c r="CS313" s="233"/>
      <c r="CT313" s="233"/>
      <c r="CU313" s="233"/>
      <c r="CV313" s="233"/>
      <c r="CW313" s="233"/>
      <c r="CX313" s="233"/>
      <c r="CY313" s="233"/>
      <c r="CZ313" s="233"/>
      <c r="DA313" s="233"/>
      <c r="DB313" s="233"/>
      <c r="DC313" s="233"/>
      <c r="DD313" s="233"/>
      <c r="DE313" s="233"/>
      <c r="DF313" s="233"/>
      <c r="DG313" s="233"/>
      <c r="DH313" s="233"/>
      <c r="DI313" s="233"/>
      <c r="DJ313" s="233"/>
      <c r="DK313" s="233"/>
    </row>
    <row r="314" spans="3:115">
      <c r="C314" s="226"/>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74"/>
      <c r="AX314" s="274"/>
      <c r="AY314" s="256" t="s">
        <v>417</v>
      </c>
      <c r="AZ314" s="440" t="s">
        <v>795</v>
      </c>
      <c r="BA314" s="259" t="s">
        <v>350</v>
      </c>
      <c r="BB314" s="258"/>
      <c r="BC314" s="258"/>
      <c r="BD314" s="259" t="s">
        <v>802</v>
      </c>
      <c r="BE314" s="261">
        <f t="shared" si="79"/>
        <v>309</v>
      </c>
      <c r="BF314" s="233"/>
      <c r="BG314" s="233"/>
      <c r="BH314" s="233"/>
      <c r="BI314" s="233"/>
      <c r="BJ314" s="233"/>
      <c r="BK314" s="233"/>
      <c r="BL314" s="233"/>
      <c r="BM314" s="233"/>
      <c r="BN314" s="233"/>
      <c r="BO314" s="233"/>
      <c r="BP314" s="233"/>
      <c r="BQ314" s="233"/>
      <c r="BR314" s="233"/>
      <c r="BS314" s="233"/>
      <c r="BT314" s="233"/>
      <c r="BU314" s="233"/>
      <c r="BV314" s="233"/>
      <c r="BW314" s="233"/>
      <c r="BX314" s="233"/>
      <c r="BY314" s="233"/>
      <c r="BZ314" s="233"/>
      <c r="CA314" s="233"/>
      <c r="CB314" s="233"/>
      <c r="CC314" s="233"/>
      <c r="CD314" s="233"/>
      <c r="CE314" s="233"/>
      <c r="CF314" s="233"/>
      <c r="CG314" s="233"/>
      <c r="CH314" s="233"/>
      <c r="CI314" s="233"/>
      <c r="CJ314" s="233"/>
      <c r="CK314" s="233"/>
      <c r="CL314" s="233"/>
      <c r="CM314" s="233"/>
      <c r="CN314" s="233"/>
      <c r="CO314" s="233"/>
      <c r="CP314" s="233"/>
      <c r="CQ314" s="233"/>
      <c r="CR314" s="233"/>
      <c r="CS314" s="233"/>
      <c r="CT314" s="233"/>
      <c r="CU314" s="233"/>
      <c r="CV314" s="233"/>
      <c r="CW314" s="233"/>
      <c r="CX314" s="233"/>
      <c r="CY314" s="233"/>
      <c r="CZ314" s="233"/>
      <c r="DA314" s="233"/>
      <c r="DB314" s="233"/>
      <c r="DC314" s="233"/>
      <c r="DD314" s="233"/>
      <c r="DE314" s="233"/>
      <c r="DF314" s="233"/>
      <c r="DG314" s="233"/>
      <c r="DH314" s="233"/>
      <c r="DI314" s="233"/>
      <c r="DJ314" s="233"/>
      <c r="DK314" s="233"/>
    </row>
    <row r="315" spans="3:115">
      <c r="C315" s="226"/>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74"/>
      <c r="AX315" s="274"/>
      <c r="AY315" s="256" t="s">
        <v>1046</v>
      </c>
      <c r="AZ315" s="440" t="s">
        <v>798</v>
      </c>
      <c r="BA315" s="259" t="s">
        <v>835</v>
      </c>
      <c r="BB315" s="258"/>
      <c r="BC315" s="258"/>
      <c r="BD315" s="259" t="s">
        <v>804</v>
      </c>
      <c r="BE315" s="261">
        <f t="shared" si="79"/>
        <v>310</v>
      </c>
      <c r="BF315" s="233"/>
      <c r="BG315" s="233"/>
      <c r="BH315" s="233"/>
      <c r="BI315" s="233"/>
      <c r="BJ315" s="233"/>
      <c r="BK315" s="233"/>
      <c r="BL315" s="233"/>
      <c r="BM315" s="233"/>
      <c r="BN315" s="233"/>
      <c r="BO315" s="233"/>
      <c r="BP315" s="233"/>
      <c r="BQ315" s="233"/>
      <c r="BR315" s="233"/>
      <c r="BS315" s="233"/>
      <c r="BT315" s="233"/>
      <c r="BU315" s="233"/>
      <c r="BV315" s="233"/>
      <c r="BW315" s="233"/>
      <c r="BX315" s="233"/>
      <c r="BY315" s="233"/>
      <c r="BZ315" s="233"/>
      <c r="CA315" s="233"/>
      <c r="CB315" s="233"/>
      <c r="CC315" s="233"/>
      <c r="CD315" s="233"/>
      <c r="CE315" s="233"/>
      <c r="CF315" s="233"/>
      <c r="CG315" s="233"/>
      <c r="CH315" s="233"/>
      <c r="CI315" s="233"/>
      <c r="CJ315" s="233"/>
      <c r="CK315" s="233"/>
      <c r="CL315" s="233"/>
      <c r="CM315" s="233"/>
      <c r="CN315" s="233"/>
      <c r="CO315" s="233"/>
      <c r="CP315" s="233"/>
      <c r="CQ315" s="233"/>
      <c r="CR315" s="233"/>
      <c r="CS315" s="233"/>
      <c r="CT315" s="233"/>
      <c r="CU315" s="233"/>
      <c r="CV315" s="233"/>
      <c r="CW315" s="233"/>
      <c r="CX315" s="233"/>
      <c r="CY315" s="233"/>
      <c r="CZ315" s="233"/>
      <c r="DA315" s="233"/>
      <c r="DB315" s="233"/>
      <c r="DC315" s="233"/>
      <c r="DD315" s="233"/>
      <c r="DE315" s="233"/>
      <c r="DF315" s="233"/>
      <c r="DG315" s="233"/>
      <c r="DH315" s="233"/>
      <c r="DI315" s="233"/>
      <c r="DJ315" s="233"/>
      <c r="DK315" s="233"/>
    </row>
    <row r="316" spans="3:115">
      <c r="C316" s="226"/>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74"/>
      <c r="AX316" s="274"/>
      <c r="AY316" s="256" t="s">
        <v>1047</v>
      </c>
      <c r="AZ316" s="257" t="s">
        <v>799</v>
      </c>
      <c r="BA316" s="258" t="s">
        <v>836</v>
      </c>
      <c r="BB316" s="258"/>
      <c r="BC316" s="258"/>
      <c r="BD316" s="259" t="s">
        <v>806</v>
      </c>
      <c r="BE316" s="261">
        <f t="shared" si="79"/>
        <v>311</v>
      </c>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row>
    <row r="317" spans="3:115">
      <c r="C317" s="226"/>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74"/>
      <c r="AX317" s="274"/>
      <c r="AY317" s="256" t="s">
        <v>1056</v>
      </c>
      <c r="AZ317" s="257" t="s">
        <v>801</v>
      </c>
      <c r="BA317" s="258" t="s">
        <v>838</v>
      </c>
      <c r="BB317" s="258"/>
      <c r="BC317" s="258"/>
      <c r="BD317" s="259" t="s">
        <v>808</v>
      </c>
      <c r="BE317" s="261">
        <f t="shared" si="79"/>
        <v>312</v>
      </c>
      <c r="BF317" s="233"/>
      <c r="BG317" s="233"/>
      <c r="BH317" s="233"/>
      <c r="BI317" s="233"/>
      <c r="BJ317" s="233"/>
      <c r="BK317" s="233"/>
      <c r="BL317" s="233"/>
      <c r="BM317" s="233"/>
      <c r="BN317" s="233"/>
      <c r="BO317" s="233"/>
      <c r="BP317" s="233"/>
      <c r="BQ317" s="233"/>
      <c r="BR317" s="233"/>
      <c r="BS317" s="233"/>
      <c r="BT317" s="233"/>
      <c r="BU317" s="233"/>
      <c r="BV317" s="233"/>
      <c r="BW317" s="233"/>
      <c r="BX317" s="233"/>
      <c r="BY317" s="233"/>
      <c r="BZ317" s="233"/>
      <c r="CA317" s="233"/>
      <c r="CB317" s="233"/>
      <c r="CC317" s="233"/>
      <c r="CD317" s="233"/>
      <c r="CE317" s="233"/>
      <c r="CF317" s="233"/>
      <c r="CG317" s="233"/>
      <c r="CH317" s="233"/>
      <c r="CI317" s="233"/>
      <c r="CJ317" s="233"/>
      <c r="CK317" s="233"/>
      <c r="CL317" s="233"/>
      <c r="CM317" s="233"/>
      <c r="CN317" s="233"/>
      <c r="CO317" s="233"/>
      <c r="CP317" s="233"/>
      <c r="CQ317" s="233"/>
      <c r="CR317" s="233"/>
      <c r="CS317" s="233"/>
      <c r="CT317" s="233"/>
      <c r="CU317" s="233"/>
      <c r="CV317" s="233"/>
      <c r="CW317" s="233"/>
      <c r="CX317" s="233"/>
      <c r="CY317" s="233"/>
      <c r="CZ317" s="233"/>
      <c r="DA317" s="233"/>
      <c r="DB317" s="233"/>
      <c r="DC317" s="233"/>
      <c r="DD317" s="233"/>
      <c r="DE317" s="233"/>
      <c r="DF317" s="233"/>
      <c r="DG317" s="233"/>
      <c r="DH317" s="233"/>
      <c r="DI317" s="233"/>
      <c r="DJ317" s="233"/>
      <c r="DK317" s="233"/>
    </row>
    <row r="318" spans="3:115">
      <c r="C318" s="226"/>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c r="AV318" s="233"/>
      <c r="AW318" s="274"/>
      <c r="AX318" s="274"/>
      <c r="AY318" s="256" t="s">
        <v>1063</v>
      </c>
      <c r="AZ318" s="257" t="s">
        <v>802</v>
      </c>
      <c r="BA318" s="258" t="s">
        <v>840</v>
      </c>
      <c r="BB318" s="258"/>
      <c r="BC318" s="258"/>
      <c r="BD318" s="259" t="s">
        <v>1457</v>
      </c>
      <c r="BE318" s="261">
        <f t="shared" si="79"/>
        <v>313</v>
      </c>
      <c r="BF318" s="233"/>
      <c r="BG318" s="233"/>
      <c r="BH318" s="233"/>
      <c r="BI318" s="233"/>
      <c r="BJ318" s="233"/>
      <c r="BK318" s="233"/>
      <c r="BL318" s="233"/>
      <c r="BM318" s="233"/>
      <c r="BN318" s="233"/>
      <c r="BO318" s="233"/>
      <c r="BP318" s="233"/>
      <c r="BQ318" s="233"/>
      <c r="BR318" s="233"/>
      <c r="BS318" s="233"/>
      <c r="BT318" s="233"/>
      <c r="BU318" s="233"/>
      <c r="BV318" s="233"/>
      <c r="BW318" s="233"/>
      <c r="BX318" s="233"/>
      <c r="BY318" s="233"/>
      <c r="BZ318" s="233"/>
      <c r="CA318" s="233"/>
      <c r="CB318" s="233"/>
      <c r="CC318" s="233"/>
      <c r="CD318" s="233"/>
      <c r="CE318" s="233"/>
      <c r="CF318" s="233"/>
      <c r="CG318" s="233"/>
      <c r="CH318" s="233"/>
      <c r="CI318" s="233"/>
      <c r="CJ318" s="233"/>
      <c r="CK318" s="233"/>
      <c r="CL318" s="233"/>
      <c r="CM318" s="233"/>
      <c r="CN318" s="233"/>
      <c r="CO318" s="233"/>
      <c r="CP318" s="233"/>
      <c r="CQ318" s="233"/>
      <c r="CR318" s="233"/>
      <c r="CS318" s="233"/>
      <c r="CT318" s="233"/>
      <c r="CU318" s="233"/>
      <c r="CV318" s="233"/>
      <c r="CW318" s="233"/>
      <c r="CX318" s="233"/>
      <c r="CY318" s="233"/>
      <c r="CZ318" s="233"/>
      <c r="DA318" s="233"/>
      <c r="DB318" s="233"/>
      <c r="DC318" s="233"/>
      <c r="DD318" s="233"/>
      <c r="DE318" s="233"/>
      <c r="DF318" s="233"/>
      <c r="DG318" s="233"/>
      <c r="DH318" s="233"/>
      <c r="DI318" s="233"/>
      <c r="DJ318" s="233"/>
      <c r="DK318" s="233"/>
    </row>
    <row r="319" spans="3:115">
      <c r="C319" s="226"/>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74"/>
      <c r="AX319" s="274"/>
      <c r="AY319" s="256" t="s">
        <v>1065</v>
      </c>
      <c r="AZ319" s="257" t="s">
        <v>804</v>
      </c>
      <c r="BA319" s="258" t="s">
        <v>842</v>
      </c>
      <c r="BB319" s="258"/>
      <c r="BC319" s="258"/>
      <c r="BD319" s="259" t="s">
        <v>336</v>
      </c>
      <c r="BE319" s="261">
        <f t="shared" si="79"/>
        <v>314</v>
      </c>
      <c r="BF319" s="233"/>
      <c r="BG319" s="233"/>
      <c r="BH319" s="233"/>
      <c r="BI319" s="233"/>
      <c r="BJ319" s="233"/>
      <c r="BK319" s="233"/>
      <c r="BL319" s="233"/>
      <c r="BM319" s="233"/>
      <c r="BN319" s="233"/>
      <c r="BO319" s="233"/>
      <c r="BP319" s="233"/>
      <c r="BQ319" s="233"/>
      <c r="BR319" s="233"/>
      <c r="BS319" s="233"/>
      <c r="BT319" s="233"/>
      <c r="BU319" s="233"/>
      <c r="BV319" s="233"/>
      <c r="BW319" s="233"/>
      <c r="BX319" s="233"/>
      <c r="BY319" s="233"/>
      <c r="BZ319" s="233"/>
      <c r="CA319" s="233"/>
      <c r="CB319" s="233"/>
      <c r="CC319" s="233"/>
      <c r="CD319" s="233"/>
      <c r="CE319" s="233"/>
      <c r="CF319" s="233"/>
      <c r="CG319" s="233"/>
      <c r="CH319" s="233"/>
      <c r="CI319" s="233"/>
      <c r="CJ319" s="233"/>
      <c r="CK319" s="233"/>
      <c r="CL319" s="233"/>
      <c r="CM319" s="233"/>
      <c r="CN319" s="233"/>
      <c r="CO319" s="233"/>
      <c r="CP319" s="233"/>
      <c r="CQ319" s="233"/>
      <c r="CR319" s="233"/>
      <c r="CS319" s="233"/>
      <c r="CT319" s="233"/>
      <c r="CU319" s="233"/>
      <c r="CV319" s="233"/>
      <c r="CW319" s="233"/>
      <c r="CX319" s="233"/>
      <c r="CY319" s="233"/>
      <c r="CZ319" s="233"/>
      <c r="DA319" s="233"/>
      <c r="DB319" s="233"/>
      <c r="DC319" s="233"/>
      <c r="DD319" s="233"/>
      <c r="DE319" s="233"/>
      <c r="DF319" s="233"/>
      <c r="DG319" s="233"/>
      <c r="DH319" s="233"/>
      <c r="DI319" s="233"/>
      <c r="DJ319" s="233"/>
      <c r="DK319" s="233"/>
    </row>
    <row r="320" spans="3:115">
      <c r="C320" s="226"/>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74"/>
      <c r="AX320" s="274"/>
      <c r="AY320" s="256" t="s">
        <v>1067</v>
      </c>
      <c r="AZ320" s="257" t="s">
        <v>806</v>
      </c>
      <c r="BA320" s="258" t="s">
        <v>847</v>
      </c>
      <c r="BB320" s="258"/>
      <c r="BC320" s="258"/>
      <c r="BD320" s="259" t="s">
        <v>813</v>
      </c>
      <c r="BE320" s="261">
        <f t="shared" si="79"/>
        <v>315</v>
      </c>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row>
    <row r="321" spans="3:115">
      <c r="C321" s="226"/>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74"/>
      <c r="AX321" s="274"/>
      <c r="AY321" s="256" t="s">
        <v>1070</v>
      </c>
      <c r="AZ321" s="257" t="s">
        <v>808</v>
      </c>
      <c r="BA321" s="258" t="s">
        <v>849</v>
      </c>
      <c r="BB321" s="258"/>
      <c r="BC321" s="258"/>
      <c r="BD321" s="259" t="s">
        <v>814</v>
      </c>
      <c r="BE321" s="261">
        <f t="shared" si="79"/>
        <v>316</v>
      </c>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row>
    <row r="322" spans="3:115">
      <c r="C322" s="226"/>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74"/>
      <c r="AX322" s="274"/>
      <c r="AY322" s="256" t="s">
        <v>1465</v>
      </c>
      <c r="AZ322" s="257" t="s">
        <v>1457</v>
      </c>
      <c r="BA322" s="258" t="s">
        <v>852</v>
      </c>
      <c r="BB322" s="258"/>
      <c r="BC322" s="258"/>
      <c r="BD322" s="259" t="s">
        <v>815</v>
      </c>
      <c r="BE322" s="261">
        <f t="shared" si="79"/>
        <v>317</v>
      </c>
      <c r="BF322" s="233"/>
      <c r="BG322" s="233"/>
      <c r="BH322" s="233"/>
      <c r="BI322" s="233"/>
      <c r="BJ322" s="233"/>
      <c r="BK322" s="233"/>
      <c r="BL322" s="233"/>
      <c r="BM322" s="233"/>
      <c r="BN322" s="233"/>
      <c r="BO322" s="233"/>
      <c r="BP322" s="233"/>
      <c r="BQ322" s="233"/>
      <c r="BR322" s="233"/>
      <c r="BS322" s="233"/>
      <c r="BT322" s="233"/>
      <c r="BU322" s="233"/>
      <c r="BV322" s="233"/>
      <c r="BW322" s="233"/>
      <c r="BX322" s="233"/>
      <c r="BY322" s="233"/>
      <c r="BZ322" s="233"/>
      <c r="CA322" s="233"/>
      <c r="CB322" s="233"/>
      <c r="CC322" s="233"/>
      <c r="CD322" s="233"/>
      <c r="CE322" s="233"/>
      <c r="CF322" s="233"/>
      <c r="CG322" s="233"/>
      <c r="CH322" s="233"/>
      <c r="CI322" s="233"/>
      <c r="CJ322" s="233"/>
      <c r="CK322" s="233"/>
      <c r="CL322" s="233"/>
      <c r="CM322" s="233"/>
      <c r="CN322" s="233"/>
      <c r="CO322" s="233"/>
      <c r="CP322" s="233"/>
      <c r="CQ322" s="233"/>
      <c r="CR322" s="233"/>
      <c r="CS322" s="233"/>
      <c r="CT322" s="233"/>
      <c r="CU322" s="233"/>
      <c r="CV322" s="233"/>
      <c r="CW322" s="233"/>
      <c r="CX322" s="233"/>
      <c r="CY322" s="233"/>
      <c r="CZ322" s="233"/>
      <c r="DA322" s="233"/>
      <c r="DB322" s="233"/>
      <c r="DC322" s="233"/>
      <c r="DD322" s="233"/>
      <c r="DE322" s="233"/>
      <c r="DF322" s="233"/>
      <c r="DG322" s="233"/>
      <c r="DH322" s="233"/>
      <c r="DI322" s="233"/>
      <c r="DJ322" s="233"/>
      <c r="DK322" s="233"/>
    </row>
    <row r="323" spans="3:115">
      <c r="C323" s="226"/>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74"/>
      <c r="AX323" s="274"/>
      <c r="AY323" s="256" t="s">
        <v>1077</v>
      </c>
      <c r="AZ323" s="257" t="s">
        <v>336</v>
      </c>
      <c r="BA323" s="258" t="s">
        <v>856</v>
      </c>
      <c r="BB323" s="258"/>
      <c r="BC323" s="258"/>
      <c r="BD323" s="259" t="s">
        <v>816</v>
      </c>
      <c r="BE323" s="261">
        <f t="shared" si="79"/>
        <v>318</v>
      </c>
      <c r="BF323" s="233"/>
      <c r="BG323" s="233"/>
      <c r="BH323" s="233"/>
      <c r="BI323" s="233"/>
      <c r="BJ323" s="233"/>
      <c r="BK323" s="233"/>
      <c r="BL323" s="233"/>
      <c r="BM323" s="233"/>
      <c r="BN323" s="233"/>
      <c r="BO323" s="233"/>
      <c r="BP323" s="233"/>
      <c r="BQ323" s="233"/>
      <c r="BR323" s="233"/>
      <c r="BS323" s="233"/>
      <c r="BT323" s="233"/>
      <c r="BU323" s="233"/>
      <c r="BV323" s="233"/>
      <c r="BW323" s="233"/>
      <c r="BX323" s="233"/>
      <c r="BY323" s="233"/>
      <c r="BZ323" s="233"/>
      <c r="CA323" s="233"/>
      <c r="CB323" s="233"/>
      <c r="CC323" s="233"/>
      <c r="CD323" s="233"/>
      <c r="CE323" s="233"/>
      <c r="CF323" s="233"/>
      <c r="CG323" s="233"/>
      <c r="CH323" s="233"/>
      <c r="CI323" s="233"/>
      <c r="CJ323" s="233"/>
      <c r="CK323" s="233"/>
      <c r="CL323" s="233"/>
      <c r="CM323" s="233"/>
      <c r="CN323" s="233"/>
      <c r="CO323" s="233"/>
      <c r="CP323" s="233"/>
      <c r="CQ323" s="233"/>
      <c r="CR323" s="233"/>
      <c r="CS323" s="233"/>
      <c r="CT323" s="233"/>
      <c r="CU323" s="233"/>
      <c r="CV323" s="233"/>
      <c r="CW323" s="233"/>
      <c r="CX323" s="233"/>
      <c r="CY323" s="233"/>
      <c r="CZ323" s="233"/>
      <c r="DA323" s="233"/>
      <c r="DB323" s="233"/>
      <c r="DC323" s="233"/>
      <c r="DD323" s="233"/>
      <c r="DE323" s="233"/>
      <c r="DF323" s="233"/>
      <c r="DG323" s="233"/>
      <c r="DH323" s="233"/>
      <c r="DI323" s="233"/>
      <c r="DJ323" s="233"/>
      <c r="DK323" s="233"/>
    </row>
    <row r="324" spans="3:115">
      <c r="C324" s="226"/>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c r="AV324" s="233"/>
      <c r="AW324" s="274"/>
      <c r="AX324" s="274"/>
      <c r="AY324" s="256" t="s">
        <v>1085</v>
      </c>
      <c r="AZ324" s="257" t="s">
        <v>813</v>
      </c>
      <c r="BA324" s="258" t="s">
        <v>858</v>
      </c>
      <c r="BB324" s="258"/>
      <c r="BC324" s="258"/>
      <c r="BD324" s="259" t="s">
        <v>819</v>
      </c>
      <c r="BE324" s="261" t="e">
        <f t="shared" si="79"/>
        <v>#N/A</v>
      </c>
      <c r="BF324" s="233"/>
      <c r="BG324" s="233"/>
      <c r="BH324" s="233"/>
      <c r="BI324" s="233"/>
      <c r="BJ324" s="233"/>
      <c r="BK324" s="233"/>
      <c r="BL324" s="233"/>
      <c r="BM324" s="233"/>
      <c r="BN324" s="233"/>
      <c r="BO324" s="233"/>
      <c r="BP324" s="233"/>
      <c r="BQ324" s="233"/>
      <c r="BR324" s="233"/>
      <c r="BS324" s="233"/>
      <c r="BT324" s="233"/>
      <c r="BU324" s="233"/>
      <c r="BV324" s="233"/>
      <c r="BW324" s="233"/>
      <c r="BX324" s="233"/>
      <c r="BY324" s="233"/>
      <c r="BZ324" s="233"/>
      <c r="CA324" s="233"/>
      <c r="CB324" s="233"/>
      <c r="CC324" s="233"/>
      <c r="CD324" s="233"/>
      <c r="CE324" s="233"/>
      <c r="CF324" s="233"/>
      <c r="CG324" s="233"/>
      <c r="CH324" s="233"/>
      <c r="CI324" s="233"/>
      <c r="CJ324" s="233"/>
      <c r="CK324" s="233"/>
      <c r="CL324" s="233"/>
      <c r="CM324" s="233"/>
      <c r="CN324" s="233"/>
      <c r="CO324" s="233"/>
      <c r="CP324" s="233"/>
      <c r="CQ324" s="233"/>
      <c r="CR324" s="233"/>
      <c r="CS324" s="233"/>
      <c r="CT324" s="233"/>
      <c r="CU324" s="233"/>
      <c r="CV324" s="233"/>
      <c r="CW324" s="233"/>
      <c r="CX324" s="233"/>
      <c r="CY324" s="233"/>
      <c r="CZ324" s="233"/>
      <c r="DA324" s="233"/>
      <c r="DB324" s="233"/>
      <c r="DC324" s="233"/>
      <c r="DD324" s="233"/>
      <c r="DE324" s="233"/>
      <c r="DF324" s="233"/>
      <c r="DG324" s="233"/>
      <c r="DH324" s="233"/>
      <c r="DI324" s="233"/>
      <c r="DJ324" s="233"/>
      <c r="DK324" s="233"/>
    </row>
    <row r="325" spans="3:115">
      <c r="C325" s="226"/>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c r="AW325" s="274"/>
      <c r="AX325" s="274"/>
      <c r="AY325" s="256" t="s">
        <v>1086</v>
      </c>
      <c r="AZ325" s="257" t="s">
        <v>814</v>
      </c>
      <c r="BA325" s="258" t="s">
        <v>860</v>
      </c>
      <c r="BB325" s="258"/>
      <c r="BC325" s="258"/>
      <c r="BD325" s="259" t="s">
        <v>820</v>
      </c>
      <c r="BE325" s="261">
        <f t="shared" si="79"/>
        <v>319</v>
      </c>
      <c r="BF325" s="233"/>
      <c r="BG325" s="233"/>
      <c r="BH325" s="233"/>
      <c r="BI325" s="233"/>
      <c r="BJ325" s="233"/>
      <c r="BK325" s="233"/>
      <c r="BL325" s="233"/>
      <c r="BM325" s="233"/>
      <c r="BN325" s="233"/>
      <c r="BO325" s="233"/>
      <c r="BP325" s="233"/>
      <c r="BQ325" s="233"/>
      <c r="BR325" s="233"/>
      <c r="BS325" s="233"/>
      <c r="BT325" s="233"/>
      <c r="BU325" s="233"/>
      <c r="BV325" s="233"/>
      <c r="BW325" s="233"/>
      <c r="BX325" s="233"/>
      <c r="BY325" s="233"/>
      <c r="BZ325" s="233"/>
      <c r="CA325" s="233"/>
      <c r="CB325" s="233"/>
      <c r="CC325" s="233"/>
      <c r="CD325" s="233"/>
      <c r="CE325" s="233"/>
      <c r="CF325" s="233"/>
      <c r="CG325" s="233"/>
      <c r="CH325" s="233"/>
      <c r="CI325" s="233"/>
      <c r="CJ325" s="233"/>
      <c r="CK325" s="233"/>
      <c r="CL325" s="233"/>
      <c r="CM325" s="233"/>
      <c r="CN325" s="233"/>
      <c r="CO325" s="233"/>
      <c r="CP325" s="233"/>
      <c r="CQ325" s="233"/>
      <c r="CR325" s="233"/>
      <c r="CS325" s="233"/>
      <c r="CT325" s="233"/>
      <c r="CU325" s="233"/>
      <c r="CV325" s="233"/>
      <c r="CW325" s="233"/>
      <c r="CX325" s="233"/>
      <c r="CY325" s="233"/>
      <c r="CZ325" s="233"/>
      <c r="DA325" s="233"/>
      <c r="DB325" s="233"/>
      <c r="DC325" s="233"/>
      <c r="DD325" s="233"/>
      <c r="DE325" s="233"/>
      <c r="DF325" s="233"/>
      <c r="DG325" s="233"/>
      <c r="DH325" s="233"/>
      <c r="DI325" s="233"/>
      <c r="DJ325" s="233"/>
      <c r="DK325" s="233"/>
    </row>
    <row r="326" spans="3:115">
      <c r="C326" s="226"/>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c r="AW326" s="274"/>
      <c r="AX326" s="274"/>
      <c r="AY326" s="256" t="s">
        <v>1088</v>
      </c>
      <c r="AZ326" s="257" t="s">
        <v>815</v>
      </c>
      <c r="BA326" s="258" t="s">
        <v>863</v>
      </c>
      <c r="BB326" s="258"/>
      <c r="BC326" s="258"/>
      <c r="BD326" s="259" t="s">
        <v>821</v>
      </c>
      <c r="BE326" s="261">
        <f t="shared" si="79"/>
        <v>320</v>
      </c>
      <c r="BF326" s="233"/>
      <c r="BG326" s="233"/>
      <c r="BH326" s="233"/>
      <c r="BI326" s="233"/>
      <c r="BJ326" s="233"/>
      <c r="BK326" s="233"/>
      <c r="BL326" s="233"/>
      <c r="BM326" s="233"/>
      <c r="BN326" s="233"/>
      <c r="BO326" s="233"/>
      <c r="BP326" s="233"/>
      <c r="BQ326" s="233"/>
      <c r="BR326" s="233"/>
      <c r="BS326" s="233"/>
      <c r="BT326" s="233"/>
      <c r="BU326" s="233"/>
      <c r="BV326" s="233"/>
      <c r="BW326" s="233"/>
      <c r="BX326" s="233"/>
      <c r="BY326" s="233"/>
      <c r="BZ326" s="233"/>
      <c r="CA326" s="233"/>
      <c r="CB326" s="233"/>
      <c r="CC326" s="233"/>
      <c r="CD326" s="233"/>
      <c r="CE326" s="233"/>
      <c r="CF326" s="233"/>
      <c r="CG326" s="233"/>
      <c r="CH326" s="233"/>
      <c r="CI326" s="233"/>
      <c r="CJ326" s="233"/>
      <c r="CK326" s="233"/>
      <c r="CL326" s="233"/>
      <c r="CM326" s="233"/>
      <c r="CN326" s="233"/>
      <c r="CO326" s="233"/>
      <c r="CP326" s="233"/>
      <c r="CQ326" s="233"/>
      <c r="CR326" s="233"/>
      <c r="CS326" s="233"/>
      <c r="CT326" s="233"/>
      <c r="CU326" s="233"/>
      <c r="CV326" s="233"/>
      <c r="CW326" s="233"/>
      <c r="CX326" s="233"/>
      <c r="CY326" s="233"/>
      <c r="CZ326" s="233"/>
      <c r="DA326" s="233"/>
      <c r="DB326" s="233"/>
      <c r="DC326" s="233"/>
      <c r="DD326" s="233"/>
      <c r="DE326" s="233"/>
      <c r="DF326" s="233"/>
      <c r="DG326" s="233"/>
      <c r="DH326" s="233"/>
      <c r="DI326" s="233"/>
      <c r="DJ326" s="233"/>
      <c r="DK326" s="233"/>
    </row>
    <row r="327" spans="3:115">
      <c r="C327" s="226"/>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c r="AV327" s="233"/>
      <c r="AW327" s="274"/>
      <c r="AX327" s="274"/>
      <c r="AY327" s="256" t="s">
        <v>1096</v>
      </c>
      <c r="AZ327" s="257" t="s">
        <v>816</v>
      </c>
      <c r="BA327" s="258" t="s">
        <v>867</v>
      </c>
      <c r="BB327" s="258"/>
      <c r="BC327" s="258"/>
      <c r="BD327" s="259" t="s">
        <v>822</v>
      </c>
      <c r="BE327" s="261">
        <f t="shared" si="79"/>
        <v>321</v>
      </c>
      <c r="BF327" s="233"/>
      <c r="BG327" s="233"/>
      <c r="BH327" s="233"/>
      <c r="BI327" s="233"/>
      <c r="BJ327" s="233"/>
      <c r="BK327" s="233"/>
      <c r="BL327" s="233"/>
      <c r="BM327" s="233"/>
      <c r="BN327" s="233"/>
      <c r="BO327" s="233"/>
      <c r="BP327" s="233"/>
      <c r="BQ327" s="233"/>
      <c r="BR327" s="233"/>
      <c r="BS327" s="233"/>
      <c r="BT327" s="233"/>
      <c r="BU327" s="233"/>
      <c r="BV327" s="233"/>
      <c r="BW327" s="233"/>
      <c r="BX327" s="233"/>
      <c r="BY327" s="233"/>
      <c r="BZ327" s="233"/>
      <c r="CA327" s="233"/>
      <c r="CB327" s="233"/>
      <c r="CC327" s="233"/>
      <c r="CD327" s="233"/>
      <c r="CE327" s="233"/>
      <c r="CF327" s="233"/>
      <c r="CG327" s="233"/>
      <c r="CH327" s="233"/>
      <c r="CI327" s="233"/>
      <c r="CJ327" s="233"/>
      <c r="CK327" s="233"/>
      <c r="CL327" s="233"/>
      <c r="CM327" s="233"/>
      <c r="CN327" s="233"/>
      <c r="CO327" s="233"/>
      <c r="CP327" s="233"/>
      <c r="CQ327" s="233"/>
      <c r="CR327" s="233"/>
      <c r="CS327" s="233"/>
      <c r="CT327" s="233"/>
      <c r="CU327" s="233"/>
      <c r="CV327" s="233"/>
      <c r="CW327" s="233"/>
      <c r="CX327" s="233"/>
      <c r="CY327" s="233"/>
      <c r="CZ327" s="233"/>
      <c r="DA327" s="233"/>
      <c r="DB327" s="233"/>
      <c r="DC327" s="233"/>
      <c r="DD327" s="233"/>
      <c r="DE327" s="233"/>
      <c r="DF327" s="233"/>
      <c r="DG327" s="233"/>
      <c r="DH327" s="233"/>
      <c r="DI327" s="233"/>
      <c r="DJ327" s="233"/>
      <c r="DK327" s="233"/>
    </row>
    <row r="328" spans="3:115">
      <c r="C328" s="226"/>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c r="AW328" s="274"/>
      <c r="AX328" s="274"/>
      <c r="AY328" s="256" t="s">
        <v>1098</v>
      </c>
      <c r="AZ328" s="257" t="s">
        <v>820</v>
      </c>
      <c r="BA328" s="258" t="s">
        <v>870</v>
      </c>
      <c r="BB328" s="258"/>
      <c r="BC328" s="258"/>
      <c r="BD328" s="259" t="s">
        <v>823</v>
      </c>
      <c r="BE328" s="261">
        <f t="shared" si="79"/>
        <v>322</v>
      </c>
      <c r="BF328" s="233"/>
      <c r="BG328" s="233"/>
      <c r="BH328" s="233"/>
      <c r="BI328" s="233"/>
      <c r="BJ328" s="233"/>
      <c r="BK328" s="233"/>
      <c r="BL328" s="233"/>
      <c r="BM328" s="233"/>
      <c r="BN328" s="233"/>
      <c r="BO328" s="233"/>
      <c r="BP328" s="233"/>
      <c r="BQ328" s="233"/>
      <c r="BR328" s="233"/>
      <c r="BS328" s="233"/>
      <c r="BT328" s="233"/>
      <c r="BU328" s="233"/>
      <c r="BV328" s="233"/>
      <c r="BW328" s="233"/>
      <c r="BX328" s="233"/>
      <c r="BY328" s="233"/>
      <c r="BZ328" s="233"/>
      <c r="CA328" s="233"/>
      <c r="CB328" s="233"/>
      <c r="CC328" s="233"/>
      <c r="CD328" s="233"/>
      <c r="CE328" s="233"/>
      <c r="CF328" s="233"/>
      <c r="CG328" s="233"/>
      <c r="CH328" s="233"/>
      <c r="CI328" s="233"/>
      <c r="CJ328" s="233"/>
      <c r="CK328" s="233"/>
      <c r="CL328" s="233"/>
      <c r="CM328" s="233"/>
      <c r="CN328" s="233"/>
      <c r="CO328" s="233"/>
      <c r="CP328" s="233"/>
      <c r="CQ328" s="233"/>
      <c r="CR328" s="233"/>
      <c r="CS328" s="233"/>
      <c r="CT328" s="233"/>
      <c r="CU328" s="233"/>
      <c r="CV328" s="233"/>
      <c r="CW328" s="233"/>
      <c r="CX328" s="233"/>
      <c r="CY328" s="233"/>
      <c r="CZ328" s="233"/>
      <c r="DA328" s="233"/>
      <c r="DB328" s="233"/>
      <c r="DC328" s="233"/>
      <c r="DD328" s="233"/>
      <c r="DE328" s="233"/>
      <c r="DF328" s="233"/>
      <c r="DG328" s="233"/>
      <c r="DH328" s="233"/>
      <c r="DI328" s="233"/>
      <c r="DJ328" s="233"/>
      <c r="DK328" s="233"/>
    </row>
    <row r="329" spans="3:115">
      <c r="C329" s="226"/>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74"/>
      <c r="AX329" s="274"/>
      <c r="AY329" s="256" t="s">
        <v>1099</v>
      </c>
      <c r="AZ329" s="257" t="s">
        <v>821</v>
      </c>
      <c r="BA329" s="258" t="s">
        <v>872</v>
      </c>
      <c r="BB329" s="258"/>
      <c r="BC329" s="258"/>
      <c r="BD329" s="259" t="s">
        <v>825</v>
      </c>
      <c r="BE329" s="261">
        <f t="shared" si="79"/>
        <v>323</v>
      </c>
      <c r="BF329" s="233"/>
      <c r="BG329" s="233"/>
      <c r="BH329" s="233"/>
      <c r="BI329" s="233"/>
      <c r="BJ329" s="233"/>
      <c r="BK329" s="233"/>
      <c r="BL329" s="233"/>
      <c r="BM329" s="233"/>
      <c r="BN329" s="233"/>
      <c r="BO329" s="233"/>
      <c r="BP329" s="233"/>
      <c r="BQ329" s="233"/>
      <c r="BR329" s="233"/>
      <c r="BS329" s="233"/>
      <c r="BT329" s="233"/>
      <c r="BU329" s="233"/>
      <c r="BV329" s="233"/>
      <c r="BW329" s="233"/>
      <c r="BX329" s="233"/>
      <c r="BY329" s="233"/>
      <c r="BZ329" s="233"/>
      <c r="CA329" s="233"/>
      <c r="CB329" s="233"/>
      <c r="CC329" s="233"/>
      <c r="CD329" s="233"/>
      <c r="CE329" s="233"/>
      <c r="CF329" s="233"/>
      <c r="CG329" s="233"/>
      <c r="CH329" s="233"/>
      <c r="CI329" s="233"/>
      <c r="CJ329" s="233"/>
      <c r="CK329" s="233"/>
      <c r="CL329" s="233"/>
      <c r="CM329" s="233"/>
      <c r="CN329" s="233"/>
      <c r="CO329" s="233"/>
      <c r="CP329" s="233"/>
      <c r="CQ329" s="233"/>
      <c r="CR329" s="233"/>
      <c r="CS329" s="233"/>
      <c r="CT329" s="233"/>
      <c r="CU329" s="233"/>
      <c r="CV329" s="233"/>
      <c r="CW329" s="233"/>
      <c r="CX329" s="233"/>
      <c r="CY329" s="233"/>
      <c r="CZ329" s="233"/>
      <c r="DA329" s="233"/>
      <c r="DB329" s="233"/>
      <c r="DC329" s="233"/>
      <c r="DD329" s="233"/>
      <c r="DE329" s="233"/>
      <c r="DF329" s="233"/>
      <c r="DG329" s="233"/>
      <c r="DH329" s="233"/>
      <c r="DI329" s="233"/>
      <c r="DJ329" s="233"/>
      <c r="DK329" s="233"/>
    </row>
    <row r="330" spans="3:115">
      <c r="C330" s="226"/>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c r="AW330" s="274"/>
      <c r="AX330" s="274"/>
      <c r="AY330" s="256" t="s">
        <v>1100</v>
      </c>
      <c r="AZ330" s="257" t="s">
        <v>822</v>
      </c>
      <c r="BA330" s="258" t="s">
        <v>873</v>
      </c>
      <c r="BB330" s="258"/>
      <c r="BC330" s="258"/>
      <c r="BD330" s="259" t="s">
        <v>827</v>
      </c>
      <c r="BE330" s="261">
        <f t="shared" si="79"/>
        <v>324</v>
      </c>
      <c r="BF330" s="233"/>
      <c r="BG330" s="233"/>
      <c r="BH330" s="233"/>
      <c r="BI330" s="233"/>
      <c r="BJ330" s="233"/>
      <c r="BK330" s="233"/>
      <c r="BL330" s="233"/>
      <c r="BM330" s="233"/>
      <c r="BN330" s="233"/>
      <c r="BO330" s="233"/>
      <c r="BP330" s="233"/>
      <c r="BQ330" s="233"/>
      <c r="BR330" s="233"/>
      <c r="BS330" s="233"/>
      <c r="BT330" s="233"/>
      <c r="BU330" s="233"/>
      <c r="BV330" s="233"/>
      <c r="BW330" s="233"/>
      <c r="BX330" s="233"/>
      <c r="BY330" s="233"/>
      <c r="BZ330" s="233"/>
      <c r="CA330" s="233"/>
      <c r="CB330" s="233"/>
      <c r="CC330" s="233"/>
      <c r="CD330" s="233"/>
      <c r="CE330" s="233"/>
      <c r="CF330" s="233"/>
      <c r="CG330" s="233"/>
      <c r="CH330" s="233"/>
      <c r="CI330" s="233"/>
      <c r="CJ330" s="233"/>
      <c r="CK330" s="233"/>
      <c r="CL330" s="233"/>
      <c r="CM330" s="233"/>
      <c r="CN330" s="233"/>
      <c r="CO330" s="233"/>
      <c r="CP330" s="233"/>
      <c r="CQ330" s="233"/>
      <c r="CR330" s="233"/>
      <c r="CS330" s="233"/>
      <c r="CT330" s="233"/>
      <c r="CU330" s="233"/>
      <c r="CV330" s="233"/>
      <c r="CW330" s="233"/>
      <c r="CX330" s="233"/>
      <c r="CY330" s="233"/>
      <c r="CZ330" s="233"/>
      <c r="DA330" s="233"/>
      <c r="DB330" s="233"/>
      <c r="DC330" s="233"/>
      <c r="DD330" s="233"/>
      <c r="DE330" s="233"/>
      <c r="DF330" s="233"/>
      <c r="DG330" s="233"/>
      <c r="DH330" s="233"/>
      <c r="DI330" s="233"/>
      <c r="DJ330" s="233"/>
      <c r="DK330" s="233"/>
    </row>
    <row r="331" spans="3:115">
      <c r="C331" s="226"/>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c r="AL331" s="233"/>
      <c r="AM331" s="233"/>
      <c r="AN331" s="233"/>
      <c r="AO331" s="233"/>
      <c r="AP331" s="233"/>
      <c r="AQ331" s="233"/>
      <c r="AR331" s="233"/>
      <c r="AS331" s="233"/>
      <c r="AT331" s="233"/>
      <c r="AU331" s="233"/>
      <c r="AV331" s="233"/>
      <c r="AW331" s="274"/>
      <c r="AX331" s="274"/>
      <c r="AY331" s="256" t="s">
        <v>1101</v>
      </c>
      <c r="AZ331" s="257" t="s">
        <v>823</v>
      </c>
      <c r="BA331" s="258" t="s">
        <v>874</v>
      </c>
      <c r="BB331" s="258"/>
      <c r="BC331" s="258"/>
      <c r="BD331" s="259" t="s">
        <v>828</v>
      </c>
      <c r="BE331" s="261">
        <f t="shared" si="79"/>
        <v>325</v>
      </c>
      <c r="BF331" s="233"/>
      <c r="BG331" s="233"/>
      <c r="BH331" s="233"/>
      <c r="BI331" s="233"/>
      <c r="BJ331" s="233"/>
      <c r="BK331" s="233"/>
      <c r="BL331" s="233"/>
      <c r="BM331" s="233"/>
      <c r="BN331" s="233"/>
      <c r="BO331" s="233"/>
      <c r="BP331" s="233"/>
      <c r="BQ331" s="233"/>
      <c r="BR331" s="233"/>
      <c r="BS331" s="233"/>
      <c r="BT331" s="233"/>
      <c r="BU331" s="233"/>
      <c r="BV331" s="233"/>
      <c r="BW331" s="233"/>
      <c r="BX331" s="233"/>
      <c r="BY331" s="233"/>
      <c r="BZ331" s="233"/>
      <c r="CA331" s="233"/>
      <c r="CB331" s="233"/>
      <c r="CC331" s="233"/>
      <c r="CD331" s="233"/>
      <c r="CE331" s="233"/>
      <c r="CF331" s="233"/>
      <c r="CG331" s="233"/>
      <c r="CH331" s="233"/>
      <c r="CI331" s="233"/>
      <c r="CJ331" s="233"/>
      <c r="CK331" s="233"/>
      <c r="CL331" s="233"/>
      <c r="CM331" s="233"/>
      <c r="CN331" s="233"/>
      <c r="CO331" s="233"/>
      <c r="CP331" s="233"/>
      <c r="CQ331" s="233"/>
      <c r="CR331" s="233"/>
      <c r="CS331" s="233"/>
      <c r="CT331" s="233"/>
      <c r="CU331" s="233"/>
      <c r="CV331" s="233"/>
      <c r="CW331" s="233"/>
      <c r="CX331" s="233"/>
      <c r="CY331" s="233"/>
      <c r="CZ331" s="233"/>
      <c r="DA331" s="233"/>
      <c r="DB331" s="233"/>
      <c r="DC331" s="233"/>
      <c r="DD331" s="233"/>
      <c r="DE331" s="233"/>
      <c r="DF331" s="233"/>
      <c r="DG331" s="233"/>
      <c r="DH331" s="233"/>
      <c r="DI331" s="233"/>
      <c r="DJ331" s="233"/>
      <c r="DK331" s="233"/>
    </row>
    <row r="332" spans="3:115">
      <c r="C332" s="226"/>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74"/>
      <c r="AX332" s="274"/>
      <c r="AY332" s="256" t="s">
        <v>1103</v>
      </c>
      <c r="AZ332" s="257" t="s">
        <v>825</v>
      </c>
      <c r="BA332" s="258" t="s">
        <v>875</v>
      </c>
      <c r="BB332" s="258"/>
      <c r="BC332" s="258"/>
      <c r="BD332" s="259" t="s">
        <v>829</v>
      </c>
      <c r="BE332" s="261">
        <f t="shared" si="79"/>
        <v>326</v>
      </c>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row>
    <row r="333" spans="3:115">
      <c r="C333" s="226"/>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74"/>
      <c r="AX333" s="274"/>
      <c r="AY333" s="256" t="s">
        <v>1105</v>
      </c>
      <c r="AZ333" s="257" t="s">
        <v>827</v>
      </c>
      <c r="BA333" s="258" t="s">
        <v>362</v>
      </c>
      <c r="BB333" s="258"/>
      <c r="BC333" s="258"/>
      <c r="BD333" s="259" t="s">
        <v>1458</v>
      </c>
      <c r="BE333" s="261">
        <f t="shared" si="79"/>
        <v>327</v>
      </c>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row>
    <row r="334" spans="3:115">
      <c r="C334" s="226"/>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74"/>
      <c r="AX334" s="274"/>
      <c r="AY334" s="256" t="s">
        <v>1106</v>
      </c>
      <c r="AZ334" s="257" t="s">
        <v>828</v>
      </c>
      <c r="BA334" s="258" t="s">
        <v>877</v>
      </c>
      <c r="BB334" s="258"/>
      <c r="BC334" s="258"/>
      <c r="BD334" s="259" t="s">
        <v>832</v>
      </c>
      <c r="BE334" s="261">
        <f t="shared" si="79"/>
        <v>328</v>
      </c>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33"/>
      <c r="CN334" s="233"/>
      <c r="CO334" s="233"/>
      <c r="CP334" s="233"/>
      <c r="CQ334" s="233"/>
      <c r="CR334" s="233"/>
      <c r="CS334" s="233"/>
      <c r="CT334" s="233"/>
      <c r="CU334" s="233"/>
      <c r="CV334" s="233"/>
      <c r="CW334" s="233"/>
      <c r="CX334" s="233"/>
      <c r="CY334" s="233"/>
      <c r="CZ334" s="233"/>
      <c r="DA334" s="233"/>
      <c r="DB334" s="233"/>
      <c r="DC334" s="233"/>
      <c r="DD334" s="233"/>
      <c r="DE334" s="233"/>
      <c r="DF334" s="233"/>
      <c r="DG334" s="233"/>
      <c r="DH334" s="233"/>
      <c r="DI334" s="233"/>
      <c r="DJ334" s="233"/>
      <c r="DK334" s="233"/>
    </row>
    <row r="335" spans="3:115">
      <c r="C335" s="226"/>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c r="AV335" s="233"/>
      <c r="AW335" s="274"/>
      <c r="AX335" s="274"/>
      <c r="AY335" s="256" t="s">
        <v>1111</v>
      </c>
      <c r="AZ335" s="257" t="s">
        <v>829</v>
      </c>
      <c r="BA335" s="258" t="s">
        <v>879</v>
      </c>
      <c r="BB335" s="258"/>
      <c r="BC335" s="258"/>
      <c r="BD335" s="259" t="s">
        <v>833</v>
      </c>
      <c r="BE335" s="261">
        <f t="shared" si="79"/>
        <v>329</v>
      </c>
      <c r="BF335" s="233"/>
      <c r="BG335" s="233"/>
      <c r="BH335" s="233"/>
      <c r="BI335" s="233"/>
      <c r="BJ335" s="233"/>
      <c r="BK335" s="233"/>
      <c r="BL335" s="233"/>
      <c r="BM335" s="233"/>
      <c r="BN335" s="233"/>
      <c r="BO335" s="233"/>
      <c r="BP335" s="233"/>
      <c r="BQ335" s="233"/>
      <c r="BR335" s="233"/>
      <c r="BS335" s="233"/>
      <c r="BT335" s="233"/>
      <c r="BU335" s="233"/>
      <c r="BV335" s="233"/>
      <c r="BW335" s="233"/>
      <c r="BX335" s="233"/>
      <c r="BY335" s="233"/>
      <c r="BZ335" s="233"/>
      <c r="CA335" s="233"/>
      <c r="CB335" s="233"/>
      <c r="CC335" s="233"/>
      <c r="CD335" s="233"/>
      <c r="CE335" s="233"/>
      <c r="CF335" s="233"/>
      <c r="CG335" s="233"/>
      <c r="CH335" s="233"/>
      <c r="CI335" s="233"/>
      <c r="CJ335" s="233"/>
      <c r="CK335" s="233"/>
      <c r="CL335" s="233"/>
      <c r="CM335" s="233"/>
      <c r="CN335" s="233"/>
      <c r="CO335" s="233"/>
      <c r="CP335" s="233"/>
      <c r="CQ335" s="233"/>
      <c r="CR335" s="233"/>
      <c r="CS335" s="233"/>
      <c r="CT335" s="233"/>
      <c r="CU335" s="233"/>
      <c r="CV335" s="233"/>
      <c r="CW335" s="233"/>
      <c r="CX335" s="233"/>
      <c r="CY335" s="233"/>
      <c r="CZ335" s="233"/>
      <c r="DA335" s="233"/>
      <c r="DB335" s="233"/>
      <c r="DC335" s="233"/>
      <c r="DD335" s="233"/>
      <c r="DE335" s="233"/>
      <c r="DF335" s="233"/>
      <c r="DG335" s="233"/>
      <c r="DH335" s="233"/>
      <c r="DI335" s="233"/>
      <c r="DJ335" s="233"/>
      <c r="DK335" s="233"/>
    </row>
    <row r="336" spans="3:115">
      <c r="C336" s="226"/>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c r="AL336" s="233"/>
      <c r="AM336" s="233"/>
      <c r="AN336" s="233"/>
      <c r="AO336" s="233"/>
      <c r="AP336" s="233"/>
      <c r="AQ336" s="233"/>
      <c r="AR336" s="233"/>
      <c r="AS336" s="233"/>
      <c r="AT336" s="233"/>
      <c r="AU336" s="233"/>
      <c r="AV336" s="233"/>
      <c r="AW336" s="274"/>
      <c r="AX336" s="274"/>
      <c r="AY336" s="256" t="s">
        <v>1113</v>
      </c>
      <c r="AZ336" s="257" t="s">
        <v>1458</v>
      </c>
      <c r="BA336" s="258" t="s">
        <v>880</v>
      </c>
      <c r="BB336" s="258"/>
      <c r="BC336" s="258"/>
      <c r="BD336" s="259" t="s">
        <v>834</v>
      </c>
      <c r="BE336" s="261">
        <f t="shared" si="79"/>
        <v>330</v>
      </c>
      <c r="BF336" s="233"/>
      <c r="BG336" s="233"/>
      <c r="BH336" s="233"/>
      <c r="BI336" s="233"/>
      <c r="BJ336" s="233"/>
      <c r="BK336" s="233"/>
      <c r="BL336" s="233"/>
      <c r="BM336" s="233"/>
      <c r="BN336" s="233"/>
      <c r="BO336" s="233"/>
      <c r="BP336" s="233"/>
      <c r="BQ336" s="233"/>
      <c r="BR336" s="233"/>
      <c r="BS336" s="233"/>
      <c r="BT336" s="233"/>
      <c r="BU336" s="233"/>
      <c r="BV336" s="233"/>
      <c r="BW336" s="233"/>
      <c r="BX336" s="233"/>
      <c r="BY336" s="233"/>
      <c r="BZ336" s="233"/>
      <c r="CA336" s="233"/>
      <c r="CB336" s="233"/>
      <c r="CC336" s="233"/>
      <c r="CD336" s="233"/>
      <c r="CE336" s="233"/>
      <c r="CF336" s="233"/>
      <c r="CG336" s="233"/>
      <c r="CH336" s="233"/>
      <c r="CI336" s="233"/>
      <c r="CJ336" s="233"/>
      <c r="CK336" s="233"/>
      <c r="CL336" s="233"/>
      <c r="CM336" s="233"/>
      <c r="CN336" s="233"/>
      <c r="CO336" s="233"/>
      <c r="CP336" s="233"/>
      <c r="CQ336" s="233"/>
      <c r="CR336" s="233"/>
      <c r="CS336" s="233"/>
      <c r="CT336" s="233"/>
      <c r="CU336" s="233"/>
      <c r="CV336" s="233"/>
      <c r="CW336" s="233"/>
      <c r="CX336" s="233"/>
      <c r="CY336" s="233"/>
      <c r="CZ336" s="233"/>
      <c r="DA336" s="233"/>
      <c r="DB336" s="233"/>
      <c r="DC336" s="233"/>
      <c r="DD336" s="233"/>
      <c r="DE336" s="233"/>
      <c r="DF336" s="233"/>
      <c r="DG336" s="233"/>
      <c r="DH336" s="233"/>
      <c r="DI336" s="233"/>
      <c r="DJ336" s="233"/>
      <c r="DK336" s="233"/>
    </row>
    <row r="337" spans="3:115">
      <c r="C337" s="226"/>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74"/>
      <c r="AX337" s="274"/>
      <c r="AY337" s="256" t="s">
        <v>1124</v>
      </c>
      <c r="AZ337" s="257" t="s">
        <v>832</v>
      </c>
      <c r="BA337" s="258" t="s">
        <v>884</v>
      </c>
      <c r="BB337" s="258"/>
      <c r="BC337" s="258"/>
      <c r="BD337" s="259" t="s">
        <v>350</v>
      </c>
      <c r="BE337" s="261">
        <f t="shared" si="79"/>
        <v>331</v>
      </c>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33"/>
      <c r="CN337" s="233"/>
      <c r="CO337" s="233"/>
      <c r="CP337" s="233"/>
      <c r="CQ337" s="233"/>
      <c r="CR337" s="233"/>
      <c r="CS337" s="233"/>
      <c r="CT337" s="233"/>
      <c r="CU337" s="233"/>
      <c r="CV337" s="233"/>
      <c r="CW337" s="233"/>
      <c r="CX337" s="233"/>
      <c r="CY337" s="233"/>
      <c r="CZ337" s="233"/>
      <c r="DA337" s="233"/>
      <c r="DB337" s="233"/>
      <c r="DC337" s="233"/>
      <c r="DD337" s="233"/>
      <c r="DE337" s="233"/>
      <c r="DF337" s="233"/>
      <c r="DG337" s="233"/>
      <c r="DH337" s="233"/>
      <c r="DI337" s="233"/>
      <c r="DJ337" s="233"/>
      <c r="DK337" s="233"/>
    </row>
    <row r="338" spans="3:115">
      <c r="C338" s="226"/>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c r="AL338" s="233"/>
      <c r="AM338" s="233"/>
      <c r="AN338" s="233"/>
      <c r="AO338" s="233"/>
      <c r="AP338" s="233"/>
      <c r="AQ338" s="233"/>
      <c r="AR338" s="233"/>
      <c r="AS338" s="233"/>
      <c r="AT338" s="233"/>
      <c r="AU338" s="233"/>
      <c r="AV338" s="233"/>
      <c r="AW338" s="274"/>
      <c r="AX338" s="274"/>
      <c r="AY338" s="256" t="s">
        <v>449</v>
      </c>
      <c r="AZ338" s="257" t="s">
        <v>833</v>
      </c>
      <c r="BA338" s="258" t="s">
        <v>885</v>
      </c>
      <c r="BB338" s="258"/>
      <c r="BC338" s="258"/>
      <c r="BD338" s="259" t="s">
        <v>835</v>
      </c>
      <c r="BE338" s="261">
        <f t="shared" si="79"/>
        <v>332</v>
      </c>
      <c r="BF338" s="233"/>
      <c r="BG338" s="233"/>
      <c r="BH338" s="233"/>
      <c r="BI338" s="233"/>
      <c r="BJ338" s="233"/>
      <c r="BK338" s="233"/>
      <c r="BL338" s="233"/>
      <c r="BM338" s="233"/>
      <c r="BN338" s="233"/>
      <c r="BO338" s="233"/>
      <c r="BP338" s="233"/>
      <c r="BQ338" s="233"/>
      <c r="BR338" s="233"/>
      <c r="BS338" s="233"/>
      <c r="BT338" s="233"/>
      <c r="BU338" s="233"/>
      <c r="BV338" s="233"/>
      <c r="BW338" s="233"/>
      <c r="BX338" s="233"/>
      <c r="BY338" s="233"/>
      <c r="BZ338" s="233"/>
      <c r="CA338" s="233"/>
      <c r="CB338" s="233"/>
      <c r="CC338" s="233"/>
      <c r="CD338" s="233"/>
      <c r="CE338" s="233"/>
      <c r="CF338" s="233"/>
      <c r="CG338" s="233"/>
      <c r="CH338" s="233"/>
      <c r="CI338" s="233"/>
      <c r="CJ338" s="233"/>
      <c r="CK338" s="233"/>
      <c r="CL338" s="233"/>
      <c r="CM338" s="233"/>
      <c r="CN338" s="233"/>
      <c r="CO338" s="233"/>
      <c r="CP338" s="233"/>
      <c r="CQ338" s="233"/>
      <c r="CR338" s="233"/>
      <c r="CS338" s="233"/>
      <c r="CT338" s="233"/>
      <c r="CU338" s="233"/>
      <c r="CV338" s="233"/>
      <c r="CW338" s="233"/>
      <c r="CX338" s="233"/>
      <c r="CY338" s="233"/>
      <c r="CZ338" s="233"/>
      <c r="DA338" s="233"/>
      <c r="DB338" s="233"/>
      <c r="DC338" s="233"/>
      <c r="DD338" s="233"/>
      <c r="DE338" s="233"/>
      <c r="DF338" s="233"/>
      <c r="DG338" s="233"/>
      <c r="DH338" s="233"/>
      <c r="DI338" s="233"/>
      <c r="DJ338" s="233"/>
      <c r="DK338" s="233"/>
    </row>
    <row r="339" spans="3:115">
      <c r="C339" s="226"/>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c r="AL339" s="233"/>
      <c r="AM339" s="233"/>
      <c r="AN339" s="233"/>
      <c r="AO339" s="233"/>
      <c r="AP339" s="233"/>
      <c r="AQ339" s="233"/>
      <c r="AR339" s="233"/>
      <c r="AS339" s="233"/>
      <c r="AT339" s="233"/>
      <c r="AU339" s="233"/>
      <c r="AV339" s="233"/>
      <c r="AW339" s="274"/>
      <c r="AX339" s="274"/>
      <c r="AY339" s="256" t="s">
        <v>1127</v>
      </c>
      <c r="AZ339" s="257" t="s">
        <v>834</v>
      </c>
      <c r="BA339" s="258" t="s">
        <v>887</v>
      </c>
      <c r="BB339" s="258"/>
      <c r="BC339" s="258"/>
      <c r="BD339" s="259" t="s">
        <v>836</v>
      </c>
      <c r="BE339" s="261">
        <f t="shared" si="79"/>
        <v>333</v>
      </c>
      <c r="BF339" s="233"/>
      <c r="BG339" s="233"/>
      <c r="BH339" s="233"/>
      <c r="BI339" s="233"/>
      <c r="BJ339" s="233"/>
      <c r="BK339" s="233"/>
      <c r="BL339" s="233"/>
      <c r="BM339" s="233"/>
      <c r="BN339" s="233"/>
      <c r="BO339" s="233"/>
      <c r="BP339" s="233"/>
      <c r="BQ339" s="233"/>
      <c r="BR339" s="233"/>
      <c r="BS339" s="233"/>
      <c r="BT339" s="233"/>
      <c r="BU339" s="233"/>
      <c r="BV339" s="233"/>
      <c r="BW339" s="233"/>
      <c r="BX339" s="233"/>
      <c r="BY339" s="233"/>
      <c r="BZ339" s="233"/>
      <c r="CA339" s="233"/>
      <c r="CB339" s="233"/>
      <c r="CC339" s="233"/>
      <c r="CD339" s="233"/>
      <c r="CE339" s="233"/>
      <c r="CF339" s="233"/>
      <c r="CG339" s="233"/>
      <c r="CH339" s="233"/>
      <c r="CI339" s="233"/>
      <c r="CJ339" s="233"/>
      <c r="CK339" s="233"/>
      <c r="CL339" s="233"/>
      <c r="CM339" s="233"/>
      <c r="CN339" s="233"/>
      <c r="CO339" s="233"/>
      <c r="CP339" s="233"/>
      <c r="CQ339" s="233"/>
      <c r="CR339" s="233"/>
      <c r="CS339" s="233"/>
      <c r="CT339" s="233"/>
      <c r="CU339" s="233"/>
      <c r="CV339" s="233"/>
      <c r="CW339" s="233"/>
      <c r="CX339" s="233"/>
      <c r="CY339" s="233"/>
      <c r="CZ339" s="233"/>
      <c r="DA339" s="233"/>
      <c r="DB339" s="233"/>
      <c r="DC339" s="233"/>
      <c r="DD339" s="233"/>
      <c r="DE339" s="233"/>
      <c r="DF339" s="233"/>
      <c r="DG339" s="233"/>
      <c r="DH339" s="233"/>
      <c r="DI339" s="233"/>
      <c r="DJ339" s="233"/>
      <c r="DK339" s="233"/>
    </row>
    <row r="340" spans="3:115">
      <c r="C340" s="226"/>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c r="AL340" s="233"/>
      <c r="AM340" s="233"/>
      <c r="AN340" s="233"/>
      <c r="AO340" s="233"/>
      <c r="AP340" s="233"/>
      <c r="AQ340" s="233"/>
      <c r="AR340" s="233"/>
      <c r="AS340" s="233"/>
      <c r="AT340" s="233"/>
      <c r="AU340" s="233"/>
      <c r="AV340" s="233"/>
      <c r="AW340" s="274"/>
      <c r="AX340" s="274"/>
      <c r="AY340" s="256" t="s">
        <v>461</v>
      </c>
      <c r="AZ340" s="257" t="s">
        <v>350</v>
      </c>
      <c r="BA340" s="258" t="s">
        <v>888</v>
      </c>
      <c r="BB340" s="258"/>
      <c r="BC340" s="258"/>
      <c r="BD340" s="259" t="s">
        <v>838</v>
      </c>
      <c r="BE340" s="261">
        <f t="shared" si="79"/>
        <v>334</v>
      </c>
      <c r="BF340" s="233"/>
      <c r="BG340" s="233"/>
      <c r="BH340" s="233"/>
      <c r="BI340" s="233"/>
      <c r="BJ340" s="233"/>
      <c r="BK340" s="233"/>
      <c r="BL340" s="233"/>
      <c r="BM340" s="233"/>
      <c r="BN340" s="233"/>
      <c r="BO340" s="233"/>
      <c r="BP340" s="233"/>
      <c r="BQ340" s="233"/>
      <c r="BR340" s="233"/>
      <c r="BS340" s="233"/>
      <c r="BT340" s="233"/>
      <c r="BU340" s="233"/>
      <c r="BV340" s="233"/>
      <c r="BW340" s="233"/>
      <c r="BX340" s="233"/>
      <c r="BY340" s="233"/>
      <c r="BZ340" s="233"/>
      <c r="CA340" s="233"/>
      <c r="CB340" s="233"/>
      <c r="CC340" s="233"/>
      <c r="CD340" s="233"/>
      <c r="CE340" s="233"/>
      <c r="CF340" s="233"/>
      <c r="CG340" s="233"/>
      <c r="CH340" s="233"/>
      <c r="CI340" s="233"/>
      <c r="CJ340" s="233"/>
      <c r="CK340" s="233"/>
      <c r="CL340" s="233"/>
      <c r="CM340" s="233"/>
      <c r="CN340" s="233"/>
      <c r="CO340" s="233"/>
      <c r="CP340" s="233"/>
      <c r="CQ340" s="233"/>
      <c r="CR340" s="233"/>
      <c r="CS340" s="233"/>
      <c r="CT340" s="233"/>
      <c r="CU340" s="233"/>
      <c r="CV340" s="233"/>
      <c r="CW340" s="233"/>
      <c r="CX340" s="233"/>
      <c r="CY340" s="233"/>
      <c r="CZ340" s="233"/>
      <c r="DA340" s="233"/>
      <c r="DB340" s="233"/>
      <c r="DC340" s="233"/>
      <c r="DD340" s="233"/>
      <c r="DE340" s="233"/>
      <c r="DF340" s="233"/>
      <c r="DG340" s="233"/>
      <c r="DH340" s="233"/>
      <c r="DI340" s="233"/>
      <c r="DJ340" s="233"/>
      <c r="DK340" s="233"/>
    </row>
    <row r="341" spans="3:115">
      <c r="C341" s="226"/>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c r="AS341" s="233"/>
      <c r="AT341" s="233"/>
      <c r="AU341" s="233"/>
      <c r="AV341" s="233"/>
      <c r="AW341" s="274"/>
      <c r="AX341" s="274"/>
      <c r="AY341" s="256" t="s">
        <v>1135</v>
      </c>
      <c r="AZ341" s="257" t="s">
        <v>835</v>
      </c>
      <c r="BA341" s="258" t="s">
        <v>889</v>
      </c>
      <c r="BB341" s="258"/>
      <c r="BC341" s="258"/>
      <c r="BD341" s="259" t="s">
        <v>840</v>
      </c>
      <c r="BE341" s="261">
        <f t="shared" si="79"/>
        <v>335</v>
      </c>
      <c r="BF341" s="233"/>
      <c r="BG341" s="233"/>
      <c r="BH341" s="233"/>
      <c r="BI341" s="233"/>
      <c r="BJ341" s="233"/>
      <c r="BK341" s="233"/>
      <c r="BL341" s="233"/>
      <c r="BM341" s="233"/>
      <c r="BN341" s="233"/>
      <c r="BO341" s="233"/>
      <c r="BP341" s="233"/>
      <c r="BQ341" s="233"/>
      <c r="BR341" s="233"/>
      <c r="BS341" s="233"/>
      <c r="BT341" s="233"/>
      <c r="BU341" s="233"/>
      <c r="BV341" s="233"/>
      <c r="BW341" s="233"/>
      <c r="BX341" s="233"/>
      <c r="BY341" s="233"/>
      <c r="BZ341" s="233"/>
      <c r="CA341" s="233"/>
      <c r="CB341" s="233"/>
      <c r="CC341" s="233"/>
      <c r="CD341" s="233"/>
      <c r="CE341" s="233"/>
      <c r="CF341" s="233"/>
      <c r="CG341" s="233"/>
      <c r="CH341" s="233"/>
      <c r="CI341" s="233"/>
      <c r="CJ341" s="233"/>
      <c r="CK341" s="233"/>
      <c r="CL341" s="233"/>
      <c r="CM341" s="233"/>
      <c r="CN341" s="233"/>
      <c r="CO341" s="233"/>
      <c r="CP341" s="233"/>
      <c r="CQ341" s="233"/>
      <c r="CR341" s="233"/>
      <c r="CS341" s="233"/>
      <c r="CT341" s="233"/>
      <c r="CU341" s="233"/>
      <c r="CV341" s="233"/>
      <c r="CW341" s="233"/>
      <c r="CX341" s="233"/>
      <c r="CY341" s="233"/>
      <c r="CZ341" s="233"/>
      <c r="DA341" s="233"/>
      <c r="DB341" s="233"/>
      <c r="DC341" s="233"/>
      <c r="DD341" s="233"/>
      <c r="DE341" s="233"/>
      <c r="DF341" s="233"/>
      <c r="DG341" s="233"/>
      <c r="DH341" s="233"/>
      <c r="DI341" s="233"/>
      <c r="DJ341" s="233"/>
      <c r="DK341" s="233"/>
    </row>
    <row r="342" spans="3:115">
      <c r="C342" s="226"/>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74"/>
      <c r="AX342" s="274"/>
      <c r="AY342" s="256" t="s">
        <v>1136</v>
      </c>
      <c r="AZ342" s="257" t="s">
        <v>836</v>
      </c>
      <c r="BA342" s="258" t="s">
        <v>890</v>
      </c>
      <c r="BB342" s="258"/>
      <c r="BC342" s="258"/>
      <c r="BD342" s="259" t="s">
        <v>842</v>
      </c>
      <c r="BE342" s="261">
        <f t="shared" si="79"/>
        <v>336</v>
      </c>
      <c r="BF342" s="233"/>
      <c r="BG342" s="233"/>
      <c r="BH342" s="233"/>
      <c r="BI342" s="233"/>
      <c r="BJ342" s="233"/>
      <c r="BK342" s="233"/>
      <c r="BL342" s="233"/>
      <c r="BM342" s="233"/>
      <c r="BN342" s="233"/>
      <c r="BO342" s="233"/>
      <c r="BP342" s="233"/>
      <c r="BQ342" s="233"/>
      <c r="BR342" s="233"/>
      <c r="BS342" s="233"/>
      <c r="BT342" s="233"/>
      <c r="BU342" s="233"/>
      <c r="BV342" s="233"/>
      <c r="BW342" s="233"/>
      <c r="BX342" s="233"/>
      <c r="BY342" s="233"/>
      <c r="BZ342" s="233"/>
      <c r="CA342" s="233"/>
      <c r="CB342" s="233"/>
      <c r="CC342" s="233"/>
      <c r="CD342" s="233"/>
      <c r="CE342" s="233"/>
      <c r="CF342" s="233"/>
      <c r="CG342" s="233"/>
      <c r="CH342" s="233"/>
      <c r="CI342" s="233"/>
      <c r="CJ342" s="233"/>
      <c r="CK342" s="233"/>
      <c r="CL342" s="233"/>
      <c r="CM342" s="233"/>
      <c r="CN342" s="233"/>
      <c r="CO342" s="233"/>
      <c r="CP342" s="233"/>
      <c r="CQ342" s="233"/>
      <c r="CR342" s="233"/>
      <c r="CS342" s="233"/>
      <c r="CT342" s="233"/>
      <c r="CU342" s="233"/>
      <c r="CV342" s="233"/>
      <c r="CW342" s="233"/>
      <c r="CX342" s="233"/>
      <c r="CY342" s="233"/>
      <c r="CZ342" s="233"/>
      <c r="DA342" s="233"/>
      <c r="DB342" s="233"/>
      <c r="DC342" s="233"/>
      <c r="DD342" s="233"/>
      <c r="DE342" s="233"/>
      <c r="DF342" s="233"/>
      <c r="DG342" s="233"/>
      <c r="DH342" s="233"/>
      <c r="DI342" s="233"/>
      <c r="DJ342" s="233"/>
      <c r="DK342" s="233"/>
    </row>
    <row r="343" spans="3:115">
      <c r="C343" s="226"/>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c r="AL343" s="233"/>
      <c r="AM343" s="233"/>
      <c r="AN343" s="233"/>
      <c r="AO343" s="233"/>
      <c r="AP343" s="233"/>
      <c r="AQ343" s="233"/>
      <c r="AR343" s="233"/>
      <c r="AS343" s="233"/>
      <c r="AT343" s="233"/>
      <c r="AU343" s="233"/>
      <c r="AV343" s="233"/>
      <c r="AW343" s="274"/>
      <c r="AX343" s="274"/>
      <c r="AY343" s="256" t="s">
        <v>1139</v>
      </c>
      <c r="AZ343" s="257" t="s">
        <v>838</v>
      </c>
      <c r="BA343" s="258" t="s">
        <v>892</v>
      </c>
      <c r="BB343" s="258"/>
      <c r="BC343" s="258"/>
      <c r="BD343" s="259" t="s">
        <v>845</v>
      </c>
      <c r="BE343" s="261">
        <f t="shared" si="79"/>
        <v>337</v>
      </c>
      <c r="BF343" s="233"/>
      <c r="BG343" s="233"/>
      <c r="BH343" s="233"/>
      <c r="BI343" s="233"/>
      <c r="BJ343" s="233"/>
      <c r="BK343" s="233"/>
      <c r="BL343" s="233"/>
      <c r="BM343" s="233"/>
      <c r="BN343" s="233"/>
      <c r="BO343" s="233"/>
      <c r="BP343" s="233"/>
      <c r="BQ343" s="233"/>
      <c r="BR343" s="233"/>
      <c r="BS343" s="233"/>
      <c r="BT343" s="233"/>
      <c r="BU343" s="233"/>
      <c r="BV343" s="233"/>
      <c r="BW343" s="233"/>
      <c r="BX343" s="233"/>
      <c r="BY343" s="233"/>
      <c r="BZ343" s="233"/>
      <c r="CA343" s="233"/>
      <c r="CB343" s="233"/>
      <c r="CC343" s="233"/>
      <c r="CD343" s="233"/>
      <c r="CE343" s="233"/>
      <c r="CF343" s="233"/>
      <c r="CG343" s="233"/>
      <c r="CH343" s="233"/>
      <c r="CI343" s="233"/>
      <c r="CJ343" s="233"/>
      <c r="CK343" s="233"/>
      <c r="CL343" s="233"/>
      <c r="CM343" s="233"/>
      <c r="CN343" s="233"/>
      <c r="CO343" s="233"/>
      <c r="CP343" s="233"/>
      <c r="CQ343" s="233"/>
      <c r="CR343" s="233"/>
      <c r="CS343" s="233"/>
      <c r="CT343" s="233"/>
      <c r="CU343" s="233"/>
      <c r="CV343" s="233"/>
      <c r="CW343" s="233"/>
      <c r="CX343" s="233"/>
      <c r="CY343" s="233"/>
      <c r="CZ343" s="233"/>
      <c r="DA343" s="233"/>
      <c r="DB343" s="233"/>
      <c r="DC343" s="233"/>
      <c r="DD343" s="233"/>
      <c r="DE343" s="233"/>
      <c r="DF343" s="233"/>
      <c r="DG343" s="233"/>
      <c r="DH343" s="233"/>
      <c r="DI343" s="233"/>
      <c r="DJ343" s="233"/>
      <c r="DK343" s="233"/>
    </row>
    <row r="344" spans="3:115">
      <c r="C344" s="226"/>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74"/>
      <c r="AX344" s="274"/>
      <c r="AY344" s="256" t="s">
        <v>1140</v>
      </c>
      <c r="AZ344" s="257" t="s">
        <v>840</v>
      </c>
      <c r="BA344" s="258" t="s">
        <v>893</v>
      </c>
      <c r="BB344" s="258"/>
      <c r="BC344" s="258"/>
      <c r="BD344" s="259" t="s">
        <v>847</v>
      </c>
      <c r="BE344" s="261">
        <f t="shared" si="79"/>
        <v>338</v>
      </c>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33"/>
      <c r="CN344" s="233"/>
      <c r="CO344" s="233"/>
      <c r="CP344" s="233"/>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row>
    <row r="345" spans="3:115">
      <c r="C345" s="226"/>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c r="AL345" s="233"/>
      <c r="AM345" s="233"/>
      <c r="AN345" s="233"/>
      <c r="AO345" s="233"/>
      <c r="AP345" s="233"/>
      <c r="AQ345" s="233"/>
      <c r="AR345" s="233"/>
      <c r="AS345" s="233"/>
      <c r="AT345" s="233"/>
      <c r="AU345" s="233"/>
      <c r="AV345" s="233"/>
      <c r="AW345" s="274"/>
      <c r="AX345" s="274"/>
      <c r="AY345" s="256" t="s">
        <v>1142</v>
      </c>
      <c r="AZ345" s="257" t="s">
        <v>842</v>
      </c>
      <c r="BA345" s="258" t="s">
        <v>895</v>
      </c>
      <c r="BB345" s="258"/>
      <c r="BC345" s="258"/>
      <c r="BD345" s="259" t="s">
        <v>849</v>
      </c>
      <c r="BE345" s="261">
        <f t="shared" si="79"/>
        <v>339</v>
      </c>
      <c r="BF345" s="233"/>
      <c r="BG345" s="233"/>
      <c r="BH345" s="233"/>
      <c r="BI345" s="233"/>
      <c r="BJ345" s="233"/>
      <c r="BK345" s="233"/>
      <c r="BL345" s="233"/>
      <c r="BM345" s="233"/>
      <c r="BN345" s="233"/>
      <c r="BO345" s="233"/>
      <c r="BP345" s="233"/>
      <c r="BQ345" s="233"/>
      <c r="BR345" s="233"/>
      <c r="BS345" s="233"/>
      <c r="BT345" s="233"/>
      <c r="BU345" s="233"/>
      <c r="BV345" s="233"/>
      <c r="BW345" s="233"/>
      <c r="BX345" s="233"/>
      <c r="BY345" s="233"/>
      <c r="BZ345" s="233"/>
      <c r="CA345" s="233"/>
      <c r="CB345" s="233"/>
      <c r="CC345" s="233"/>
      <c r="CD345" s="233"/>
      <c r="CE345" s="233"/>
      <c r="CF345" s="233"/>
      <c r="CG345" s="233"/>
      <c r="CH345" s="233"/>
      <c r="CI345" s="233"/>
      <c r="CJ345" s="233"/>
      <c r="CK345" s="233"/>
      <c r="CL345" s="233"/>
      <c r="CM345" s="233"/>
      <c r="CN345" s="233"/>
      <c r="CO345" s="233"/>
      <c r="CP345" s="233"/>
      <c r="CQ345" s="233"/>
      <c r="CR345" s="233"/>
      <c r="CS345" s="233"/>
      <c r="CT345" s="233"/>
      <c r="CU345" s="233"/>
      <c r="CV345" s="233"/>
      <c r="CW345" s="233"/>
      <c r="CX345" s="233"/>
      <c r="CY345" s="233"/>
      <c r="CZ345" s="233"/>
      <c r="DA345" s="233"/>
      <c r="DB345" s="233"/>
      <c r="DC345" s="233"/>
      <c r="DD345" s="233"/>
      <c r="DE345" s="233"/>
      <c r="DF345" s="233"/>
      <c r="DG345" s="233"/>
      <c r="DH345" s="233"/>
      <c r="DI345" s="233"/>
      <c r="DJ345" s="233"/>
      <c r="DK345" s="233"/>
    </row>
    <row r="346" spans="3:115">
      <c r="C346" s="226"/>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c r="AK346" s="233"/>
      <c r="AL346" s="233"/>
      <c r="AM346" s="233"/>
      <c r="AN346" s="233"/>
      <c r="AO346" s="233"/>
      <c r="AP346" s="233"/>
      <c r="AQ346" s="233"/>
      <c r="AR346" s="233"/>
      <c r="AS346" s="233"/>
      <c r="AT346" s="233"/>
      <c r="AU346" s="233"/>
      <c r="AV346" s="233"/>
      <c r="AW346" s="274"/>
      <c r="AX346" s="274"/>
      <c r="AY346" s="256" t="s">
        <v>1143</v>
      </c>
      <c r="AZ346" s="257" t="s">
        <v>845</v>
      </c>
      <c r="BA346" s="258" t="s">
        <v>367</v>
      </c>
      <c r="BB346" s="258"/>
      <c r="BC346" s="258"/>
      <c r="BD346" s="259" t="s">
        <v>852</v>
      </c>
      <c r="BE346" s="261">
        <f t="shared" ref="BE346:BE369" si="80">+MATCH(BD$10:BD$547,AZ$10:AZ$539,0)</f>
        <v>340</v>
      </c>
      <c r="BF346" s="233"/>
      <c r="BG346" s="233"/>
      <c r="BH346" s="233"/>
      <c r="BI346" s="233"/>
      <c r="BJ346" s="233"/>
      <c r="BK346" s="233"/>
      <c r="BL346" s="233"/>
      <c r="BM346" s="233"/>
      <c r="BN346" s="233"/>
      <c r="BO346" s="233"/>
      <c r="BP346" s="233"/>
      <c r="BQ346" s="233"/>
      <c r="BR346" s="233"/>
      <c r="BS346" s="233"/>
      <c r="BT346" s="233"/>
      <c r="BU346" s="233"/>
      <c r="BV346" s="233"/>
      <c r="BW346" s="233"/>
      <c r="BX346" s="233"/>
      <c r="BY346" s="233"/>
      <c r="BZ346" s="233"/>
      <c r="CA346" s="233"/>
      <c r="CB346" s="233"/>
      <c r="CC346" s="233"/>
      <c r="CD346" s="233"/>
      <c r="CE346" s="233"/>
      <c r="CF346" s="233"/>
      <c r="CG346" s="233"/>
      <c r="CH346" s="233"/>
      <c r="CI346" s="233"/>
      <c r="CJ346" s="233"/>
      <c r="CK346" s="233"/>
      <c r="CL346" s="233"/>
      <c r="CM346" s="233"/>
      <c r="CN346" s="233"/>
      <c r="CO346" s="233"/>
      <c r="CP346" s="233"/>
      <c r="CQ346" s="233"/>
      <c r="CR346" s="233"/>
      <c r="CS346" s="233"/>
      <c r="CT346" s="233"/>
      <c r="CU346" s="233"/>
      <c r="CV346" s="233"/>
      <c r="CW346" s="233"/>
      <c r="CX346" s="233"/>
      <c r="CY346" s="233"/>
      <c r="CZ346" s="233"/>
      <c r="DA346" s="233"/>
      <c r="DB346" s="233"/>
      <c r="DC346" s="233"/>
      <c r="DD346" s="233"/>
      <c r="DE346" s="233"/>
      <c r="DF346" s="233"/>
      <c r="DG346" s="233"/>
      <c r="DH346" s="233"/>
      <c r="DI346" s="233"/>
      <c r="DJ346" s="233"/>
      <c r="DK346" s="233"/>
    </row>
    <row r="347" spans="3:115">
      <c r="C347" s="226"/>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74"/>
      <c r="AX347" s="274"/>
      <c r="AY347" s="256" t="s">
        <v>1144</v>
      </c>
      <c r="AZ347" s="257" t="s">
        <v>847</v>
      </c>
      <c r="BA347" s="258" t="s">
        <v>896</v>
      </c>
      <c r="BB347" s="258"/>
      <c r="BC347" s="258"/>
      <c r="BD347" s="259" t="s">
        <v>856</v>
      </c>
      <c r="BE347" s="261">
        <f t="shared" si="80"/>
        <v>341</v>
      </c>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33"/>
      <c r="CN347" s="233"/>
      <c r="CO347" s="233"/>
      <c r="CP347" s="233"/>
      <c r="CQ347" s="233"/>
      <c r="CR347" s="233"/>
      <c r="CS347" s="233"/>
      <c r="CT347" s="233"/>
      <c r="CU347" s="233"/>
      <c r="CV347" s="233"/>
      <c r="CW347" s="233"/>
      <c r="CX347" s="233"/>
      <c r="CY347" s="233"/>
      <c r="CZ347" s="233"/>
      <c r="DA347" s="233"/>
      <c r="DB347" s="233"/>
      <c r="DC347" s="233"/>
      <c r="DD347" s="233"/>
      <c r="DE347" s="233"/>
      <c r="DF347" s="233"/>
      <c r="DG347" s="233"/>
      <c r="DH347" s="233"/>
      <c r="DI347" s="233"/>
      <c r="DJ347" s="233"/>
      <c r="DK347" s="233"/>
    </row>
    <row r="348" spans="3:115">
      <c r="C348" s="226"/>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74"/>
      <c r="AX348" s="274"/>
      <c r="AY348" s="256" t="s">
        <v>1146</v>
      </c>
      <c r="AZ348" s="257" t="s">
        <v>849</v>
      </c>
      <c r="BA348" s="258" t="s">
        <v>899</v>
      </c>
      <c r="BB348" s="258"/>
      <c r="BC348" s="258"/>
      <c r="BD348" s="259" t="s">
        <v>858</v>
      </c>
      <c r="BE348" s="261">
        <f t="shared" si="80"/>
        <v>342</v>
      </c>
      <c r="BF348" s="233"/>
      <c r="BG348" s="233"/>
      <c r="BH348" s="233"/>
      <c r="BI348" s="233"/>
      <c r="BJ348" s="233"/>
      <c r="BK348" s="233"/>
      <c r="BL348" s="233"/>
      <c r="BM348" s="233"/>
      <c r="BN348" s="233"/>
      <c r="BO348" s="233"/>
      <c r="BP348" s="233"/>
      <c r="BQ348" s="233"/>
      <c r="BR348" s="233"/>
      <c r="BS348" s="233"/>
      <c r="BT348" s="233"/>
      <c r="BU348" s="233"/>
      <c r="BV348" s="233"/>
      <c r="BW348" s="233"/>
      <c r="BX348" s="233"/>
      <c r="BY348" s="233"/>
      <c r="BZ348" s="233"/>
      <c r="CA348" s="233"/>
      <c r="CB348" s="233"/>
      <c r="CC348" s="233"/>
      <c r="CD348" s="233"/>
      <c r="CE348" s="233"/>
      <c r="CF348" s="233"/>
      <c r="CG348" s="233"/>
      <c r="CH348" s="233"/>
      <c r="CI348" s="233"/>
      <c r="CJ348" s="233"/>
      <c r="CK348" s="233"/>
      <c r="CL348" s="233"/>
      <c r="CM348" s="233"/>
      <c r="CN348" s="233"/>
      <c r="CO348" s="233"/>
      <c r="CP348" s="233"/>
      <c r="CQ348" s="233"/>
      <c r="CR348" s="233"/>
      <c r="CS348" s="233"/>
      <c r="CT348" s="233"/>
      <c r="CU348" s="233"/>
      <c r="CV348" s="233"/>
      <c r="CW348" s="233"/>
      <c r="CX348" s="233"/>
      <c r="CY348" s="233"/>
      <c r="CZ348" s="233"/>
      <c r="DA348" s="233"/>
      <c r="DB348" s="233"/>
      <c r="DC348" s="233"/>
      <c r="DD348" s="233"/>
      <c r="DE348" s="233"/>
      <c r="DF348" s="233"/>
      <c r="DG348" s="233"/>
      <c r="DH348" s="233"/>
      <c r="DI348" s="233"/>
      <c r="DJ348" s="233"/>
      <c r="DK348" s="233"/>
    </row>
    <row r="349" spans="3:115">
      <c r="C349" s="226"/>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74"/>
      <c r="AX349" s="274"/>
      <c r="AY349" s="256" t="s">
        <v>1148</v>
      </c>
      <c r="AZ349" s="257" t="s">
        <v>852</v>
      </c>
      <c r="BA349" s="258" t="s">
        <v>900</v>
      </c>
      <c r="BB349" s="258"/>
      <c r="BC349" s="258"/>
      <c r="BD349" s="259" t="s">
        <v>860</v>
      </c>
      <c r="BE349" s="261">
        <f t="shared" si="80"/>
        <v>343</v>
      </c>
      <c r="BF349" s="233"/>
      <c r="BG349" s="233"/>
      <c r="BH349" s="233"/>
      <c r="BI349" s="233"/>
      <c r="BJ349" s="233"/>
      <c r="BK349" s="233"/>
      <c r="BL349" s="233"/>
      <c r="BM349" s="233"/>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33"/>
      <c r="CI349" s="233"/>
      <c r="CJ349" s="233"/>
      <c r="CK349" s="233"/>
      <c r="CL349" s="233"/>
      <c r="CM349" s="233"/>
      <c r="CN349" s="233"/>
      <c r="CO349" s="233"/>
      <c r="CP349" s="233"/>
      <c r="CQ349" s="233"/>
      <c r="CR349" s="233"/>
      <c r="CS349" s="233"/>
      <c r="CT349" s="233"/>
      <c r="CU349" s="233"/>
      <c r="CV349" s="233"/>
      <c r="CW349" s="233"/>
      <c r="CX349" s="233"/>
      <c r="CY349" s="233"/>
      <c r="CZ349" s="233"/>
      <c r="DA349" s="233"/>
      <c r="DB349" s="233"/>
      <c r="DC349" s="233"/>
      <c r="DD349" s="233"/>
      <c r="DE349" s="233"/>
      <c r="DF349" s="233"/>
      <c r="DG349" s="233"/>
      <c r="DH349" s="233"/>
      <c r="DI349" s="233"/>
      <c r="DJ349" s="233"/>
      <c r="DK349" s="233"/>
    </row>
    <row r="350" spans="3:115">
      <c r="C350" s="226"/>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74"/>
      <c r="AX350" s="274"/>
      <c r="AY350" s="256" t="s">
        <v>1149</v>
      </c>
      <c r="AZ350" s="257" t="s">
        <v>856</v>
      </c>
      <c r="BA350" s="258" t="s">
        <v>901</v>
      </c>
      <c r="BB350" s="258"/>
      <c r="BC350" s="258"/>
      <c r="BD350" s="259" t="s">
        <v>1459</v>
      </c>
      <c r="BE350" s="261" t="e">
        <f t="shared" si="80"/>
        <v>#N/A</v>
      </c>
      <c r="BF350" s="233"/>
      <c r="BG350" s="233"/>
      <c r="BH350" s="233"/>
      <c r="BI350" s="233"/>
      <c r="BJ350" s="233"/>
      <c r="BK350" s="233"/>
      <c r="BL350" s="233"/>
      <c r="BM350" s="233"/>
      <c r="BN350" s="233"/>
      <c r="BO350" s="233"/>
      <c r="BP350" s="233"/>
      <c r="BQ350" s="233"/>
      <c r="BR350" s="233"/>
      <c r="BS350" s="233"/>
      <c r="BT350" s="233"/>
      <c r="BU350" s="233"/>
      <c r="BV350" s="233"/>
      <c r="BW350" s="233"/>
      <c r="BX350" s="233"/>
      <c r="BY350" s="233"/>
      <c r="BZ350" s="233"/>
      <c r="CA350" s="233"/>
      <c r="CB350" s="233"/>
      <c r="CC350" s="233"/>
      <c r="CD350" s="233"/>
      <c r="CE350" s="233"/>
      <c r="CF350" s="233"/>
      <c r="CG350" s="233"/>
      <c r="CH350" s="233"/>
      <c r="CI350" s="233"/>
      <c r="CJ350" s="233"/>
      <c r="CK350" s="233"/>
      <c r="CL350" s="233"/>
      <c r="CM350" s="233"/>
      <c r="CN350" s="233"/>
      <c r="CO350" s="233"/>
      <c r="CP350" s="233"/>
      <c r="CQ350" s="233"/>
      <c r="CR350" s="233"/>
      <c r="CS350" s="233"/>
      <c r="CT350" s="233"/>
      <c r="CU350" s="233"/>
      <c r="CV350" s="233"/>
      <c r="CW350" s="233"/>
      <c r="CX350" s="233"/>
      <c r="CY350" s="233"/>
      <c r="CZ350" s="233"/>
      <c r="DA350" s="233"/>
      <c r="DB350" s="233"/>
      <c r="DC350" s="233"/>
      <c r="DD350" s="233"/>
      <c r="DE350" s="233"/>
      <c r="DF350" s="233"/>
      <c r="DG350" s="233"/>
      <c r="DH350" s="233"/>
      <c r="DI350" s="233"/>
      <c r="DJ350" s="233"/>
      <c r="DK350" s="233"/>
    </row>
    <row r="351" spans="3:115">
      <c r="C351" s="226"/>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74"/>
      <c r="AX351" s="274"/>
      <c r="AY351" s="256" t="s">
        <v>1151</v>
      </c>
      <c r="AZ351" s="257" t="s">
        <v>858</v>
      </c>
      <c r="BA351" s="258" t="s">
        <v>902</v>
      </c>
      <c r="BB351" s="258"/>
      <c r="BC351" s="258"/>
      <c r="BD351" s="259" t="s">
        <v>863</v>
      </c>
      <c r="BE351" s="261">
        <f t="shared" si="80"/>
        <v>344</v>
      </c>
      <c r="BF351" s="233"/>
      <c r="BG351" s="233"/>
      <c r="BH351" s="233"/>
      <c r="BI351" s="233"/>
      <c r="BJ351" s="233"/>
      <c r="BK351" s="233"/>
      <c r="BL351" s="233"/>
      <c r="BM351" s="233"/>
      <c r="BN351" s="233"/>
      <c r="BO351" s="233"/>
      <c r="BP351" s="233"/>
      <c r="BQ351" s="233"/>
      <c r="BR351" s="233"/>
      <c r="BS351" s="233"/>
      <c r="BT351" s="233"/>
      <c r="BU351" s="233"/>
      <c r="BV351" s="233"/>
      <c r="BW351" s="233"/>
      <c r="BX351" s="233"/>
      <c r="BY351" s="233"/>
      <c r="BZ351" s="233"/>
      <c r="CA351" s="233"/>
      <c r="CB351" s="233"/>
      <c r="CC351" s="233"/>
      <c r="CD351" s="233"/>
      <c r="CE351" s="233"/>
      <c r="CF351" s="233"/>
      <c r="CG351" s="233"/>
      <c r="CH351" s="233"/>
      <c r="CI351" s="233"/>
      <c r="CJ351" s="233"/>
      <c r="CK351" s="233"/>
      <c r="CL351" s="233"/>
      <c r="CM351" s="233"/>
      <c r="CN351" s="233"/>
      <c r="CO351" s="233"/>
      <c r="CP351" s="233"/>
      <c r="CQ351" s="233"/>
      <c r="CR351" s="233"/>
      <c r="CS351" s="233"/>
      <c r="CT351" s="233"/>
      <c r="CU351" s="233"/>
      <c r="CV351" s="233"/>
      <c r="CW351" s="233"/>
      <c r="CX351" s="233"/>
      <c r="CY351" s="233"/>
      <c r="CZ351" s="233"/>
      <c r="DA351" s="233"/>
      <c r="DB351" s="233"/>
      <c r="DC351" s="233"/>
      <c r="DD351" s="233"/>
      <c r="DE351" s="233"/>
      <c r="DF351" s="233"/>
      <c r="DG351" s="233"/>
      <c r="DH351" s="233"/>
      <c r="DI351" s="233"/>
      <c r="DJ351" s="233"/>
      <c r="DK351" s="233"/>
    </row>
    <row r="352" spans="3:115">
      <c r="C352" s="226"/>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74"/>
      <c r="AX352" s="274"/>
      <c r="AY352" s="256" t="s">
        <v>1152</v>
      </c>
      <c r="AZ352" s="257" t="s">
        <v>860</v>
      </c>
      <c r="BA352" s="258" t="s">
        <v>904</v>
      </c>
      <c r="BB352" s="258"/>
      <c r="BC352" s="258"/>
      <c r="BD352" s="259" t="s">
        <v>864</v>
      </c>
      <c r="BE352" s="261">
        <f t="shared" si="80"/>
        <v>345</v>
      </c>
      <c r="BF352" s="233"/>
      <c r="BG352" s="233"/>
      <c r="BH352" s="233"/>
      <c r="BI352" s="233"/>
      <c r="BJ352" s="233"/>
      <c r="BK352" s="233"/>
      <c r="BL352" s="233"/>
      <c r="BM352" s="233"/>
      <c r="BN352" s="233"/>
      <c r="BO352" s="233"/>
      <c r="BP352" s="233"/>
      <c r="BQ352" s="233"/>
      <c r="BR352" s="233"/>
      <c r="BS352" s="233"/>
      <c r="BT352" s="233"/>
      <c r="BU352" s="233"/>
      <c r="BV352" s="233"/>
      <c r="BW352" s="233"/>
      <c r="BX352" s="233"/>
      <c r="BY352" s="233"/>
      <c r="BZ352" s="233"/>
      <c r="CA352" s="233"/>
      <c r="CB352" s="233"/>
      <c r="CC352" s="233"/>
      <c r="CD352" s="233"/>
      <c r="CE352" s="233"/>
      <c r="CF352" s="233"/>
      <c r="CG352" s="233"/>
      <c r="CH352" s="233"/>
      <c r="CI352" s="233"/>
      <c r="CJ352" s="233"/>
      <c r="CK352" s="233"/>
      <c r="CL352" s="233"/>
      <c r="CM352" s="233"/>
      <c r="CN352" s="233"/>
      <c r="CO352" s="233"/>
      <c r="CP352" s="233"/>
      <c r="CQ352" s="233"/>
      <c r="CR352" s="233"/>
      <c r="CS352" s="233"/>
      <c r="CT352" s="233"/>
      <c r="CU352" s="233"/>
      <c r="CV352" s="233"/>
      <c r="CW352" s="233"/>
      <c r="CX352" s="233"/>
      <c r="CY352" s="233"/>
      <c r="CZ352" s="233"/>
      <c r="DA352" s="233"/>
      <c r="DB352" s="233"/>
      <c r="DC352" s="233"/>
      <c r="DD352" s="233"/>
      <c r="DE352" s="233"/>
      <c r="DF352" s="233"/>
      <c r="DG352" s="233"/>
      <c r="DH352" s="233"/>
      <c r="DI352" s="233"/>
      <c r="DJ352" s="233"/>
      <c r="DK352" s="233"/>
    </row>
    <row r="353" spans="3:115" ht="23.25">
      <c r="C353" s="226"/>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74"/>
      <c r="AX353" s="274"/>
      <c r="AY353" s="256" t="s">
        <v>1156</v>
      </c>
      <c r="AZ353" s="257" t="s">
        <v>863</v>
      </c>
      <c r="BA353" s="258" t="s">
        <v>905</v>
      </c>
      <c r="BB353" s="258"/>
      <c r="BC353" s="258"/>
      <c r="BD353" s="259" t="s">
        <v>1460</v>
      </c>
      <c r="BE353" s="261">
        <f t="shared" si="80"/>
        <v>346</v>
      </c>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row>
    <row r="354" spans="3:115">
      <c r="C354" s="226"/>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74"/>
      <c r="AX354" s="274"/>
      <c r="AY354" s="256" t="s">
        <v>1159</v>
      </c>
      <c r="AZ354" s="257" t="s">
        <v>864</v>
      </c>
      <c r="BA354" s="258" t="s">
        <v>906</v>
      </c>
      <c r="BB354" s="258"/>
      <c r="BC354" s="258"/>
      <c r="BD354" s="259" t="s">
        <v>867</v>
      </c>
      <c r="BE354" s="261">
        <f t="shared" si="80"/>
        <v>347</v>
      </c>
      <c r="BF354" s="233"/>
      <c r="BG354" s="233"/>
      <c r="BH354" s="233"/>
      <c r="BI354" s="233"/>
      <c r="BJ354" s="233"/>
      <c r="BK354" s="233"/>
      <c r="BL354" s="233"/>
      <c r="BM354" s="233"/>
      <c r="BN354" s="233"/>
      <c r="BO354" s="233"/>
      <c r="BP354" s="233"/>
      <c r="BQ354" s="233"/>
      <c r="BR354" s="233"/>
      <c r="BS354" s="233"/>
      <c r="BT354" s="233"/>
      <c r="BU354" s="233"/>
      <c r="BV354" s="233"/>
      <c r="BW354" s="233"/>
      <c r="BX354" s="233"/>
      <c r="BY354" s="233"/>
      <c r="BZ354" s="233"/>
      <c r="CA354" s="233"/>
      <c r="CB354" s="233"/>
      <c r="CC354" s="233"/>
      <c r="CD354" s="233"/>
      <c r="CE354" s="233"/>
      <c r="CF354" s="233"/>
      <c r="CG354" s="233"/>
      <c r="CH354" s="233"/>
      <c r="CI354" s="233"/>
      <c r="CJ354" s="233"/>
      <c r="CK354" s="233"/>
      <c r="CL354" s="233"/>
      <c r="CM354" s="233"/>
      <c r="CN354" s="233"/>
      <c r="CO354" s="233"/>
      <c r="CP354" s="233"/>
      <c r="CQ354" s="233"/>
      <c r="CR354" s="233"/>
      <c r="CS354" s="233"/>
      <c r="CT354" s="233"/>
      <c r="CU354" s="233"/>
      <c r="CV354" s="233"/>
      <c r="CW354" s="233"/>
      <c r="CX354" s="233"/>
      <c r="CY354" s="233"/>
      <c r="CZ354" s="233"/>
      <c r="DA354" s="233"/>
      <c r="DB354" s="233"/>
      <c r="DC354" s="233"/>
      <c r="DD354" s="233"/>
      <c r="DE354" s="233"/>
      <c r="DF354" s="233"/>
      <c r="DG354" s="233"/>
      <c r="DH354" s="233"/>
      <c r="DI354" s="233"/>
      <c r="DJ354" s="233"/>
      <c r="DK354" s="233"/>
    </row>
    <row r="355" spans="3:115">
      <c r="C355" s="226"/>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74"/>
      <c r="AX355" s="274"/>
      <c r="AY355" s="256" t="s">
        <v>1161</v>
      </c>
      <c r="AZ355" s="257" t="s">
        <v>1460</v>
      </c>
      <c r="BA355" s="258" t="s">
        <v>911</v>
      </c>
      <c r="BB355" s="258"/>
      <c r="BC355" s="258"/>
      <c r="BD355" s="259" t="s">
        <v>870</v>
      </c>
      <c r="BE355" s="261">
        <f t="shared" si="80"/>
        <v>348</v>
      </c>
      <c r="BF355" s="233"/>
      <c r="BG355" s="233"/>
      <c r="BH355" s="233"/>
      <c r="BI355" s="233"/>
      <c r="BJ355" s="233"/>
      <c r="BK355" s="233"/>
      <c r="BL355" s="233"/>
      <c r="BM355" s="233"/>
      <c r="BN355" s="233"/>
      <c r="BO355" s="233"/>
      <c r="BP355" s="233"/>
      <c r="BQ355" s="233"/>
      <c r="BR355" s="233"/>
      <c r="BS355" s="233"/>
      <c r="BT355" s="233"/>
      <c r="BU355" s="233"/>
      <c r="BV355" s="233"/>
      <c r="BW355" s="233"/>
      <c r="BX355" s="233"/>
      <c r="BY355" s="233"/>
      <c r="BZ355" s="233"/>
      <c r="CA355" s="233"/>
      <c r="CB355" s="233"/>
      <c r="CC355" s="233"/>
      <c r="CD355" s="233"/>
      <c r="CE355" s="233"/>
      <c r="CF355" s="233"/>
      <c r="CG355" s="233"/>
      <c r="CH355" s="233"/>
      <c r="CI355" s="233"/>
      <c r="CJ355" s="233"/>
      <c r="CK355" s="233"/>
      <c r="CL355" s="233"/>
      <c r="CM355" s="233"/>
      <c r="CN355" s="233"/>
      <c r="CO355" s="233"/>
      <c r="CP355" s="233"/>
      <c r="CQ355" s="233"/>
      <c r="CR355" s="233"/>
      <c r="CS355" s="233"/>
      <c r="CT355" s="233"/>
      <c r="CU355" s="233"/>
      <c r="CV355" s="233"/>
      <c r="CW355" s="233"/>
      <c r="CX355" s="233"/>
      <c r="CY355" s="233"/>
      <c r="CZ355" s="233"/>
      <c r="DA355" s="233"/>
      <c r="DB355" s="233"/>
      <c r="DC355" s="233"/>
      <c r="DD355" s="233"/>
      <c r="DE355" s="233"/>
      <c r="DF355" s="233"/>
      <c r="DG355" s="233"/>
      <c r="DH355" s="233"/>
      <c r="DI355" s="233"/>
      <c r="DJ355" s="233"/>
      <c r="DK355" s="233"/>
    </row>
    <row r="356" spans="3:115">
      <c r="C356" s="226"/>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74"/>
      <c r="AX356" s="274"/>
      <c r="AY356" s="256" t="s">
        <v>1163</v>
      </c>
      <c r="AZ356" s="257" t="s">
        <v>867</v>
      </c>
      <c r="BA356" s="258" t="s">
        <v>912</v>
      </c>
      <c r="BB356" s="258"/>
      <c r="BC356" s="258"/>
      <c r="BD356" s="259" t="s">
        <v>872</v>
      </c>
      <c r="BE356" s="261">
        <f t="shared" si="80"/>
        <v>349</v>
      </c>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C356" s="233"/>
      <c r="CD356" s="233"/>
      <c r="CE356" s="233"/>
      <c r="CF356" s="233"/>
      <c r="CG356" s="233"/>
      <c r="CH356" s="233"/>
      <c r="CI356" s="233"/>
      <c r="CJ356" s="233"/>
      <c r="CK356" s="233"/>
      <c r="CL356" s="233"/>
      <c r="CM356" s="233"/>
      <c r="CN356" s="233"/>
      <c r="CO356" s="233"/>
      <c r="CP356" s="233"/>
      <c r="CQ356" s="233"/>
      <c r="CR356" s="233"/>
      <c r="CS356" s="233"/>
      <c r="CT356" s="233"/>
      <c r="CU356" s="233"/>
      <c r="CV356" s="233"/>
      <c r="CW356" s="233"/>
      <c r="CX356" s="233"/>
      <c r="CY356" s="233"/>
      <c r="CZ356" s="233"/>
      <c r="DA356" s="233"/>
      <c r="DB356" s="233"/>
      <c r="DC356" s="233"/>
      <c r="DD356" s="233"/>
      <c r="DE356" s="233"/>
      <c r="DF356" s="233"/>
      <c r="DG356" s="233"/>
      <c r="DH356" s="233"/>
      <c r="DI356" s="233"/>
      <c r="DJ356" s="233"/>
      <c r="DK356" s="233"/>
    </row>
    <row r="357" spans="3:115">
      <c r="C357" s="226"/>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c r="AW357" s="274"/>
      <c r="AX357" s="274"/>
      <c r="AY357" s="256" t="s">
        <v>1164</v>
      </c>
      <c r="AZ357" s="257" t="s">
        <v>870</v>
      </c>
      <c r="BA357" s="258" t="s">
        <v>913</v>
      </c>
      <c r="BB357" s="258"/>
      <c r="BC357" s="258"/>
      <c r="BD357" s="259" t="s">
        <v>873</v>
      </c>
      <c r="BE357" s="261">
        <f t="shared" si="80"/>
        <v>350</v>
      </c>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33"/>
      <c r="CA357" s="233"/>
      <c r="CB357" s="233"/>
      <c r="CC357" s="233"/>
      <c r="CD357" s="233"/>
      <c r="CE357" s="233"/>
      <c r="CF357" s="233"/>
      <c r="CG357" s="233"/>
      <c r="CH357" s="233"/>
      <c r="CI357" s="233"/>
      <c r="CJ357" s="233"/>
      <c r="CK357" s="233"/>
      <c r="CL357" s="233"/>
      <c r="CM357" s="233"/>
      <c r="CN357" s="233"/>
      <c r="CO357" s="233"/>
      <c r="CP357" s="233"/>
      <c r="CQ357" s="233"/>
      <c r="CR357" s="233"/>
      <c r="CS357" s="233"/>
      <c r="CT357" s="233"/>
      <c r="CU357" s="233"/>
      <c r="CV357" s="233"/>
      <c r="CW357" s="233"/>
      <c r="CX357" s="233"/>
      <c r="CY357" s="233"/>
      <c r="CZ357" s="233"/>
      <c r="DA357" s="233"/>
      <c r="DB357" s="233"/>
      <c r="DC357" s="233"/>
      <c r="DD357" s="233"/>
      <c r="DE357" s="233"/>
      <c r="DF357" s="233"/>
      <c r="DG357" s="233"/>
      <c r="DH357" s="233"/>
      <c r="DI357" s="233"/>
      <c r="DJ357" s="233"/>
      <c r="DK357" s="233"/>
    </row>
    <row r="358" spans="3:115">
      <c r="C358" s="226"/>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c r="AW358" s="274"/>
      <c r="AX358" s="274"/>
      <c r="AY358" s="256" t="s">
        <v>1165</v>
      </c>
      <c r="AZ358" s="257" t="s">
        <v>872</v>
      </c>
      <c r="BA358" s="258" t="s">
        <v>919</v>
      </c>
      <c r="BB358" s="258"/>
      <c r="BC358" s="258"/>
      <c r="BD358" s="259" t="s">
        <v>874</v>
      </c>
      <c r="BE358" s="261">
        <f t="shared" si="80"/>
        <v>351</v>
      </c>
      <c r="BF358" s="233"/>
      <c r="BG358" s="233"/>
      <c r="BH358" s="233"/>
      <c r="BI358" s="233"/>
      <c r="BJ358" s="233"/>
      <c r="BK358" s="233"/>
      <c r="BL358" s="233"/>
      <c r="BM358" s="233"/>
      <c r="BN358" s="233"/>
      <c r="BO358" s="233"/>
      <c r="BP358" s="233"/>
      <c r="BQ358" s="233"/>
      <c r="BR358" s="233"/>
      <c r="BS358" s="233"/>
      <c r="BT358" s="233"/>
      <c r="BU358" s="233"/>
      <c r="BV358" s="233"/>
      <c r="BW358" s="233"/>
      <c r="BX358" s="233"/>
      <c r="BY358" s="233"/>
      <c r="BZ358" s="233"/>
      <c r="CA358" s="233"/>
      <c r="CB358" s="233"/>
      <c r="CC358" s="233"/>
      <c r="CD358" s="233"/>
      <c r="CE358" s="233"/>
      <c r="CF358" s="233"/>
      <c r="CG358" s="233"/>
      <c r="CH358" s="233"/>
      <c r="CI358" s="233"/>
      <c r="CJ358" s="233"/>
      <c r="CK358" s="233"/>
      <c r="CL358" s="233"/>
      <c r="CM358" s="233"/>
      <c r="CN358" s="233"/>
      <c r="CO358" s="233"/>
      <c r="CP358" s="233"/>
      <c r="CQ358" s="233"/>
      <c r="CR358" s="233"/>
      <c r="CS358" s="233"/>
      <c r="CT358" s="233"/>
      <c r="CU358" s="233"/>
      <c r="CV358" s="233"/>
      <c r="CW358" s="233"/>
      <c r="CX358" s="233"/>
      <c r="CY358" s="233"/>
      <c r="CZ358" s="233"/>
      <c r="DA358" s="233"/>
      <c r="DB358" s="233"/>
      <c r="DC358" s="233"/>
      <c r="DD358" s="233"/>
      <c r="DE358" s="233"/>
      <c r="DF358" s="233"/>
      <c r="DG358" s="233"/>
      <c r="DH358" s="233"/>
      <c r="DI358" s="233"/>
      <c r="DJ358" s="233"/>
      <c r="DK358" s="233"/>
    </row>
    <row r="359" spans="3:115">
      <c r="C359" s="226"/>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c r="AV359" s="233"/>
      <c r="AW359" s="274"/>
      <c r="AX359" s="274"/>
      <c r="AY359" s="256" t="s">
        <v>1167</v>
      </c>
      <c r="AZ359" s="257" t="s">
        <v>873</v>
      </c>
      <c r="BA359" s="258" t="s">
        <v>922</v>
      </c>
      <c r="BB359" s="258"/>
      <c r="BC359" s="258"/>
      <c r="BD359" s="259" t="s">
        <v>875</v>
      </c>
      <c r="BE359" s="261">
        <f t="shared" si="80"/>
        <v>352</v>
      </c>
      <c r="BF359" s="233"/>
      <c r="BG359" s="233"/>
      <c r="BH359" s="233"/>
      <c r="BI359" s="233"/>
      <c r="BJ359" s="233"/>
      <c r="BK359" s="233"/>
      <c r="BL359" s="233"/>
      <c r="BM359" s="233"/>
      <c r="BN359" s="233"/>
      <c r="BO359" s="233"/>
      <c r="BP359" s="233"/>
      <c r="BQ359" s="233"/>
      <c r="BR359" s="233"/>
      <c r="BS359" s="233"/>
      <c r="BT359" s="233"/>
      <c r="BU359" s="233"/>
      <c r="BV359" s="233"/>
      <c r="BW359" s="233"/>
      <c r="BX359" s="233"/>
      <c r="BY359" s="233"/>
      <c r="BZ359" s="233"/>
      <c r="CA359" s="233"/>
      <c r="CB359" s="233"/>
      <c r="CC359" s="233"/>
      <c r="CD359" s="233"/>
      <c r="CE359" s="233"/>
      <c r="CF359" s="233"/>
      <c r="CG359" s="233"/>
      <c r="CH359" s="233"/>
      <c r="CI359" s="233"/>
      <c r="CJ359" s="233"/>
      <c r="CK359" s="233"/>
      <c r="CL359" s="233"/>
      <c r="CM359" s="233"/>
      <c r="CN359" s="233"/>
      <c r="CO359" s="233"/>
      <c r="CP359" s="233"/>
      <c r="CQ359" s="233"/>
      <c r="CR359" s="233"/>
      <c r="CS359" s="233"/>
      <c r="CT359" s="233"/>
      <c r="CU359" s="233"/>
      <c r="CV359" s="233"/>
      <c r="CW359" s="233"/>
      <c r="CX359" s="233"/>
      <c r="CY359" s="233"/>
      <c r="CZ359" s="233"/>
      <c r="DA359" s="233"/>
      <c r="DB359" s="233"/>
      <c r="DC359" s="233"/>
      <c r="DD359" s="233"/>
      <c r="DE359" s="233"/>
      <c r="DF359" s="233"/>
      <c r="DG359" s="233"/>
      <c r="DH359" s="233"/>
      <c r="DI359" s="233"/>
      <c r="DJ359" s="233"/>
      <c r="DK359" s="233"/>
    </row>
    <row r="360" spans="3:115">
      <c r="C360" s="226"/>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c r="AW360" s="274"/>
      <c r="AX360" s="274"/>
      <c r="AY360" s="256" t="s">
        <v>1168</v>
      </c>
      <c r="AZ360" s="257" t="s">
        <v>874</v>
      </c>
      <c r="BA360" s="258" t="s">
        <v>923</v>
      </c>
      <c r="BB360" s="258"/>
      <c r="BC360" s="258"/>
      <c r="BD360" s="259" t="s">
        <v>876</v>
      </c>
      <c r="BE360" s="261" t="e">
        <f t="shared" si="80"/>
        <v>#N/A</v>
      </c>
      <c r="BF360" s="233"/>
      <c r="BG360" s="233"/>
      <c r="BH360" s="233"/>
      <c r="BI360" s="233"/>
      <c r="BJ360" s="233"/>
      <c r="BK360" s="233"/>
      <c r="BL360" s="233"/>
      <c r="BM360" s="233"/>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33"/>
      <c r="CI360" s="233"/>
      <c r="CJ360" s="233"/>
      <c r="CK360" s="233"/>
      <c r="CL360" s="233"/>
      <c r="CM360" s="233"/>
      <c r="CN360" s="233"/>
      <c r="CO360" s="233"/>
      <c r="CP360" s="233"/>
      <c r="CQ360" s="233"/>
      <c r="CR360" s="233"/>
      <c r="CS360" s="233"/>
      <c r="CT360" s="233"/>
      <c r="CU360" s="233"/>
      <c r="CV360" s="233"/>
      <c r="CW360" s="233"/>
      <c r="CX360" s="233"/>
      <c r="CY360" s="233"/>
      <c r="CZ360" s="233"/>
      <c r="DA360" s="233"/>
      <c r="DB360" s="233"/>
      <c r="DC360" s="233"/>
      <c r="DD360" s="233"/>
      <c r="DE360" s="233"/>
      <c r="DF360" s="233"/>
      <c r="DG360" s="233"/>
      <c r="DH360" s="233"/>
      <c r="DI360" s="233"/>
      <c r="DJ360" s="233"/>
      <c r="DK360" s="233"/>
    </row>
    <row r="361" spans="3:115">
      <c r="C361" s="226"/>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c r="AW361" s="274"/>
      <c r="AX361" s="274"/>
      <c r="AY361" s="256" t="s">
        <v>1172</v>
      </c>
      <c r="AZ361" s="257" t="s">
        <v>875</v>
      </c>
      <c r="BA361" s="258" t="s">
        <v>925</v>
      </c>
      <c r="BB361" s="258"/>
      <c r="BC361" s="258"/>
      <c r="BD361" s="259" t="s">
        <v>362</v>
      </c>
      <c r="BE361" s="261">
        <f t="shared" si="80"/>
        <v>353</v>
      </c>
      <c r="BF361" s="233"/>
      <c r="BG361" s="233"/>
      <c r="BH361" s="233"/>
      <c r="BI361" s="233"/>
      <c r="BJ361" s="233"/>
      <c r="BK361" s="233"/>
      <c r="BL361" s="233"/>
      <c r="BM361" s="233"/>
      <c r="BN361" s="233"/>
      <c r="BO361" s="233"/>
      <c r="BP361" s="233"/>
      <c r="BQ361" s="233"/>
      <c r="BR361" s="233"/>
      <c r="BS361" s="233"/>
      <c r="BT361" s="233"/>
      <c r="BU361" s="233"/>
      <c r="BV361" s="233"/>
      <c r="BW361" s="233"/>
      <c r="BX361" s="233"/>
      <c r="BY361" s="233"/>
      <c r="BZ361" s="233"/>
      <c r="CA361" s="233"/>
      <c r="CB361" s="233"/>
      <c r="CC361" s="233"/>
      <c r="CD361" s="233"/>
      <c r="CE361" s="233"/>
      <c r="CF361" s="233"/>
      <c r="CG361" s="233"/>
      <c r="CH361" s="233"/>
      <c r="CI361" s="233"/>
      <c r="CJ361" s="233"/>
      <c r="CK361" s="233"/>
      <c r="CL361" s="233"/>
      <c r="CM361" s="233"/>
      <c r="CN361" s="233"/>
      <c r="CO361" s="233"/>
      <c r="CP361" s="233"/>
      <c r="CQ361" s="233"/>
      <c r="CR361" s="233"/>
      <c r="CS361" s="233"/>
      <c r="CT361" s="233"/>
      <c r="CU361" s="233"/>
      <c r="CV361" s="233"/>
      <c r="CW361" s="233"/>
      <c r="CX361" s="233"/>
      <c r="CY361" s="233"/>
      <c r="CZ361" s="233"/>
      <c r="DA361" s="233"/>
      <c r="DB361" s="233"/>
      <c r="DC361" s="233"/>
      <c r="DD361" s="233"/>
      <c r="DE361" s="233"/>
      <c r="DF361" s="233"/>
      <c r="DG361" s="233"/>
      <c r="DH361" s="233"/>
      <c r="DI361" s="233"/>
      <c r="DJ361" s="233"/>
      <c r="DK361" s="233"/>
    </row>
    <row r="362" spans="3:115">
      <c r="C362" s="226"/>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33"/>
      <c r="AU362" s="233"/>
      <c r="AV362" s="233"/>
      <c r="AW362" s="274"/>
      <c r="AX362" s="274"/>
      <c r="AY362" s="256" t="s">
        <v>1180</v>
      </c>
      <c r="AZ362" s="257" t="s">
        <v>362</v>
      </c>
      <c r="BA362" s="258" t="s">
        <v>931</v>
      </c>
      <c r="BB362" s="258"/>
      <c r="BC362" s="258"/>
      <c r="BD362" s="259" t="s">
        <v>877</v>
      </c>
      <c r="BE362" s="261">
        <f t="shared" si="80"/>
        <v>354</v>
      </c>
      <c r="BF362" s="233"/>
      <c r="BG362" s="233"/>
      <c r="BH362" s="233"/>
      <c r="BI362" s="233"/>
      <c r="BJ362" s="233"/>
      <c r="BK362" s="233"/>
      <c r="BL362" s="233"/>
      <c r="BM362" s="233"/>
      <c r="BN362" s="233"/>
      <c r="BO362" s="233"/>
      <c r="BP362" s="233"/>
      <c r="BQ362" s="233"/>
      <c r="BR362" s="233"/>
      <c r="BS362" s="233"/>
      <c r="BT362" s="233"/>
      <c r="BU362" s="233"/>
      <c r="BV362" s="233"/>
      <c r="BW362" s="233"/>
      <c r="BX362" s="233"/>
      <c r="BY362" s="233"/>
      <c r="BZ362" s="233"/>
      <c r="CA362" s="233"/>
      <c r="CB362" s="233"/>
      <c r="CC362" s="233"/>
      <c r="CD362" s="233"/>
      <c r="CE362" s="233"/>
      <c r="CF362" s="233"/>
      <c r="CG362" s="233"/>
      <c r="CH362" s="233"/>
      <c r="CI362" s="233"/>
      <c r="CJ362" s="233"/>
      <c r="CK362" s="233"/>
      <c r="CL362" s="233"/>
      <c r="CM362" s="233"/>
      <c r="CN362" s="233"/>
      <c r="CO362" s="233"/>
      <c r="CP362" s="233"/>
      <c r="CQ362" s="233"/>
      <c r="CR362" s="233"/>
      <c r="CS362" s="233"/>
      <c r="CT362" s="233"/>
      <c r="CU362" s="233"/>
      <c r="CV362" s="233"/>
      <c r="CW362" s="233"/>
      <c r="CX362" s="233"/>
      <c r="CY362" s="233"/>
      <c r="CZ362" s="233"/>
      <c r="DA362" s="233"/>
      <c r="DB362" s="233"/>
      <c r="DC362" s="233"/>
      <c r="DD362" s="233"/>
      <c r="DE362" s="233"/>
      <c r="DF362" s="233"/>
      <c r="DG362" s="233"/>
      <c r="DH362" s="233"/>
      <c r="DI362" s="233"/>
      <c r="DJ362" s="233"/>
      <c r="DK362" s="233"/>
    </row>
    <row r="363" spans="3:115">
      <c r="C363" s="226"/>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c r="AW363" s="274"/>
      <c r="AX363" s="274"/>
      <c r="AY363" s="256" t="s">
        <v>1181</v>
      </c>
      <c r="AZ363" s="257" t="s">
        <v>877</v>
      </c>
      <c r="BA363" s="258" t="s">
        <v>932</v>
      </c>
      <c r="BB363" s="258"/>
      <c r="BC363" s="258"/>
      <c r="BD363" s="259" t="s">
        <v>879</v>
      </c>
      <c r="BE363" s="261">
        <f t="shared" si="80"/>
        <v>355</v>
      </c>
      <c r="BF363" s="233"/>
      <c r="BG363" s="233"/>
      <c r="BH363" s="233"/>
      <c r="BI363" s="233"/>
      <c r="BJ363" s="233"/>
      <c r="BK363" s="233"/>
      <c r="BL363" s="233"/>
      <c r="BM363" s="233"/>
      <c r="BN363" s="233"/>
      <c r="BO363" s="233"/>
      <c r="BP363" s="233"/>
      <c r="BQ363" s="233"/>
      <c r="BR363" s="233"/>
      <c r="BS363" s="233"/>
      <c r="BT363" s="233"/>
      <c r="BU363" s="233"/>
      <c r="BV363" s="233"/>
      <c r="BW363" s="233"/>
      <c r="BX363" s="233"/>
      <c r="BY363" s="233"/>
      <c r="BZ363" s="233"/>
      <c r="CA363" s="233"/>
      <c r="CB363" s="233"/>
      <c r="CC363" s="233"/>
      <c r="CD363" s="233"/>
      <c r="CE363" s="233"/>
      <c r="CF363" s="233"/>
      <c r="CG363" s="233"/>
      <c r="CH363" s="233"/>
      <c r="CI363" s="233"/>
      <c r="CJ363" s="233"/>
      <c r="CK363" s="233"/>
      <c r="CL363" s="233"/>
      <c r="CM363" s="233"/>
      <c r="CN363" s="233"/>
      <c r="CO363" s="233"/>
      <c r="CP363" s="233"/>
      <c r="CQ363" s="233"/>
      <c r="CR363" s="233"/>
      <c r="CS363" s="233"/>
      <c r="CT363" s="233"/>
      <c r="CU363" s="233"/>
      <c r="CV363" s="233"/>
      <c r="CW363" s="233"/>
      <c r="CX363" s="233"/>
      <c r="CY363" s="233"/>
      <c r="CZ363" s="233"/>
      <c r="DA363" s="233"/>
      <c r="DB363" s="233"/>
      <c r="DC363" s="233"/>
      <c r="DD363" s="233"/>
      <c r="DE363" s="233"/>
      <c r="DF363" s="233"/>
      <c r="DG363" s="233"/>
      <c r="DH363" s="233"/>
      <c r="DI363" s="233"/>
      <c r="DJ363" s="233"/>
      <c r="DK363" s="233"/>
    </row>
    <row r="364" spans="3:115">
      <c r="C364" s="226"/>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c r="AL364" s="233"/>
      <c r="AM364" s="233"/>
      <c r="AN364" s="233"/>
      <c r="AO364" s="233"/>
      <c r="AP364" s="233"/>
      <c r="AQ364" s="233"/>
      <c r="AR364" s="233"/>
      <c r="AS364" s="233"/>
      <c r="AT364" s="233"/>
      <c r="AU364" s="233"/>
      <c r="AV364" s="233"/>
      <c r="AW364" s="274"/>
      <c r="AX364" s="274"/>
      <c r="AY364" s="256" t="s">
        <v>1191</v>
      </c>
      <c r="AZ364" s="257" t="s">
        <v>879</v>
      </c>
      <c r="BA364" s="258" t="s">
        <v>933</v>
      </c>
      <c r="BB364" s="258"/>
      <c r="BC364" s="258"/>
      <c r="BD364" s="259" t="s">
        <v>880</v>
      </c>
      <c r="BE364" s="261">
        <f t="shared" si="80"/>
        <v>356</v>
      </c>
      <c r="BF364" s="233"/>
      <c r="BG364" s="233"/>
      <c r="BH364" s="233"/>
      <c r="BI364" s="233"/>
      <c r="BJ364" s="233"/>
      <c r="BK364" s="233"/>
      <c r="BL364" s="233"/>
      <c r="BM364" s="233"/>
      <c r="BN364" s="233"/>
      <c r="BO364" s="233"/>
      <c r="BP364" s="233"/>
      <c r="BQ364" s="233"/>
      <c r="BR364" s="233"/>
      <c r="BS364" s="233"/>
      <c r="BT364" s="233"/>
      <c r="BU364" s="233"/>
      <c r="BV364" s="233"/>
      <c r="BW364" s="233"/>
      <c r="BX364" s="233"/>
      <c r="BY364" s="233"/>
      <c r="BZ364" s="233"/>
      <c r="CA364" s="233"/>
      <c r="CB364" s="233"/>
      <c r="CC364" s="233"/>
      <c r="CD364" s="233"/>
      <c r="CE364" s="233"/>
      <c r="CF364" s="233"/>
      <c r="CG364" s="233"/>
      <c r="CH364" s="233"/>
      <c r="CI364" s="233"/>
      <c r="CJ364" s="233"/>
      <c r="CK364" s="233"/>
      <c r="CL364" s="233"/>
      <c r="CM364" s="233"/>
      <c r="CN364" s="233"/>
      <c r="CO364" s="233"/>
      <c r="CP364" s="233"/>
      <c r="CQ364" s="233"/>
      <c r="CR364" s="233"/>
      <c r="CS364" s="233"/>
      <c r="CT364" s="233"/>
      <c r="CU364" s="233"/>
      <c r="CV364" s="233"/>
      <c r="CW364" s="233"/>
      <c r="CX364" s="233"/>
      <c r="CY364" s="233"/>
      <c r="CZ364" s="233"/>
      <c r="DA364" s="233"/>
      <c r="DB364" s="233"/>
      <c r="DC364" s="233"/>
      <c r="DD364" s="233"/>
      <c r="DE364" s="233"/>
      <c r="DF364" s="233"/>
      <c r="DG364" s="233"/>
      <c r="DH364" s="233"/>
      <c r="DI364" s="233"/>
      <c r="DJ364" s="233"/>
      <c r="DK364" s="233"/>
    </row>
    <row r="365" spans="3:115">
      <c r="C365" s="226"/>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c r="AS365" s="233"/>
      <c r="AT365" s="233"/>
      <c r="AU365" s="233"/>
      <c r="AV365" s="233"/>
      <c r="AW365" s="274"/>
      <c r="AX365" s="274"/>
      <c r="AY365" s="256" t="s">
        <v>1193</v>
      </c>
      <c r="AZ365" s="257" t="s">
        <v>880</v>
      </c>
      <c r="BA365" s="258" t="s">
        <v>935</v>
      </c>
      <c r="BB365" s="258"/>
      <c r="BC365" s="258"/>
      <c r="BD365" s="259" t="s">
        <v>884</v>
      </c>
      <c r="BE365" s="261">
        <f t="shared" si="80"/>
        <v>357</v>
      </c>
      <c r="BF365" s="233"/>
      <c r="BG365" s="233"/>
      <c r="BH365" s="233"/>
      <c r="BI365" s="233"/>
      <c r="BJ365" s="233"/>
      <c r="BK365" s="233"/>
      <c r="BL365" s="233"/>
      <c r="BM365" s="233"/>
      <c r="BN365" s="233"/>
      <c r="BO365" s="233"/>
      <c r="BP365" s="233"/>
      <c r="BQ365" s="233"/>
      <c r="BR365" s="233"/>
      <c r="BS365" s="233"/>
      <c r="BT365" s="233"/>
      <c r="BU365" s="233"/>
      <c r="BV365" s="233"/>
      <c r="BW365" s="233"/>
      <c r="BX365" s="233"/>
      <c r="BY365" s="233"/>
      <c r="BZ365" s="233"/>
      <c r="CA365" s="233"/>
      <c r="CB365" s="233"/>
      <c r="CC365" s="233"/>
      <c r="CD365" s="233"/>
      <c r="CE365" s="233"/>
      <c r="CF365" s="233"/>
      <c r="CG365" s="233"/>
      <c r="CH365" s="233"/>
      <c r="CI365" s="233"/>
      <c r="CJ365" s="233"/>
      <c r="CK365" s="233"/>
      <c r="CL365" s="233"/>
      <c r="CM365" s="233"/>
      <c r="CN365" s="233"/>
      <c r="CO365" s="233"/>
      <c r="CP365" s="233"/>
      <c r="CQ365" s="233"/>
      <c r="CR365" s="233"/>
      <c r="CS365" s="233"/>
      <c r="CT365" s="233"/>
      <c r="CU365" s="233"/>
      <c r="CV365" s="233"/>
      <c r="CW365" s="233"/>
      <c r="CX365" s="233"/>
      <c r="CY365" s="233"/>
      <c r="CZ365" s="233"/>
      <c r="DA365" s="233"/>
      <c r="DB365" s="233"/>
      <c r="DC365" s="233"/>
      <c r="DD365" s="233"/>
      <c r="DE365" s="233"/>
      <c r="DF365" s="233"/>
      <c r="DG365" s="233"/>
      <c r="DH365" s="233"/>
      <c r="DI365" s="233"/>
      <c r="DJ365" s="233"/>
      <c r="DK365" s="233"/>
    </row>
    <row r="366" spans="3:115">
      <c r="C366" s="226"/>
      <c r="AW366" s="274"/>
      <c r="AX366" s="274"/>
      <c r="AY366" s="256"/>
      <c r="AZ366" s="257" t="s">
        <v>884</v>
      </c>
      <c r="BA366" s="258" t="s">
        <v>938</v>
      </c>
      <c r="BB366" s="258"/>
      <c r="BC366" s="258"/>
      <c r="BD366" s="259" t="s">
        <v>885</v>
      </c>
      <c r="BE366" s="261">
        <f t="shared" si="80"/>
        <v>358</v>
      </c>
    </row>
    <row r="367" spans="3:115">
      <c r="C367" s="226"/>
      <c r="AW367" s="274"/>
      <c r="AX367" s="274"/>
      <c r="AY367" s="256"/>
      <c r="AZ367" s="257" t="s">
        <v>885</v>
      </c>
      <c r="BA367" s="258" t="s">
        <v>940</v>
      </c>
      <c r="BB367" s="258"/>
      <c r="BC367" s="258"/>
      <c r="BD367" s="259" t="s">
        <v>886</v>
      </c>
      <c r="BE367" s="261" t="e">
        <f t="shared" si="80"/>
        <v>#N/A</v>
      </c>
    </row>
    <row r="368" spans="3:115">
      <c r="C368" s="226"/>
      <c r="AW368" s="274"/>
      <c r="AX368" s="274"/>
      <c r="AY368" s="256"/>
      <c r="AZ368" s="257" t="s">
        <v>887</v>
      </c>
      <c r="BA368" s="258" t="s">
        <v>942</v>
      </c>
      <c r="BB368" s="258"/>
      <c r="BC368" s="258"/>
      <c r="BD368" s="259" t="s">
        <v>887</v>
      </c>
      <c r="BE368" s="261">
        <f t="shared" si="80"/>
        <v>359</v>
      </c>
    </row>
    <row r="369" spans="3:57">
      <c r="C369" s="226"/>
      <c r="AW369" s="274"/>
      <c r="AX369" s="274"/>
      <c r="AY369" s="256"/>
      <c r="AZ369" s="257" t="s">
        <v>888</v>
      </c>
      <c r="BA369" s="258" t="s">
        <v>945</v>
      </c>
      <c r="BB369" s="258"/>
      <c r="BC369" s="258"/>
      <c r="BD369" s="259" t="s">
        <v>888</v>
      </c>
      <c r="BE369" s="261">
        <f t="shared" si="80"/>
        <v>360</v>
      </c>
    </row>
    <row r="370" spans="3:57">
      <c r="C370" s="226"/>
      <c r="AW370" s="274"/>
      <c r="AX370" s="274"/>
      <c r="AY370" s="256"/>
      <c r="AZ370" s="257" t="s">
        <v>889</v>
      </c>
      <c r="BA370" s="258" t="s">
        <v>946</v>
      </c>
      <c r="BB370" s="258"/>
      <c r="BC370" s="258"/>
      <c r="BD370" s="259" t="s">
        <v>889</v>
      </c>
      <c r="BE370" s="261"/>
    </row>
    <row r="371" spans="3:57">
      <c r="C371" s="226"/>
      <c r="AW371" s="274"/>
      <c r="AX371" s="274"/>
      <c r="AY371" s="274"/>
      <c r="AZ371" s="257" t="s">
        <v>890</v>
      </c>
      <c r="BA371" s="258" t="s">
        <v>947</v>
      </c>
      <c r="BB371" s="258"/>
      <c r="BC371" s="258"/>
      <c r="BD371" s="259" t="s">
        <v>890</v>
      </c>
      <c r="BE371" s="261"/>
    </row>
    <row r="372" spans="3:57">
      <c r="C372" s="226"/>
      <c r="AW372" s="274"/>
      <c r="AX372" s="274"/>
      <c r="AY372" s="274"/>
      <c r="AZ372" s="257" t="s">
        <v>892</v>
      </c>
      <c r="BA372" s="258" t="s">
        <v>1461</v>
      </c>
      <c r="BB372" s="258"/>
      <c r="BC372" s="258"/>
      <c r="BD372" s="259" t="s">
        <v>892</v>
      </c>
      <c r="BE372" s="261"/>
    </row>
    <row r="373" spans="3:57">
      <c r="C373" s="226"/>
      <c r="AW373" s="274"/>
      <c r="AX373" s="274"/>
      <c r="AY373" s="274"/>
      <c r="AZ373" s="257" t="s">
        <v>893</v>
      </c>
      <c r="BA373" s="258" t="s">
        <v>952</v>
      </c>
      <c r="BB373" s="258"/>
      <c r="BC373" s="258"/>
      <c r="BD373" s="259" t="s">
        <v>893</v>
      </c>
      <c r="BE373" s="261"/>
    </row>
    <row r="374" spans="3:57">
      <c r="C374" s="226"/>
      <c r="AW374" s="274"/>
      <c r="AX374" s="274"/>
      <c r="AY374" s="274"/>
      <c r="AZ374" s="257" t="s">
        <v>895</v>
      </c>
      <c r="BA374" s="258" t="s">
        <v>954</v>
      </c>
      <c r="BB374" s="258"/>
      <c r="BC374" s="258"/>
      <c r="BD374" s="259" t="s">
        <v>895</v>
      </c>
      <c r="BE374" s="261"/>
    </row>
    <row r="375" spans="3:57">
      <c r="C375" s="226"/>
      <c r="AW375" s="441"/>
      <c r="AX375" s="441"/>
      <c r="AY375" s="441"/>
      <c r="AZ375" s="257" t="s">
        <v>367</v>
      </c>
      <c r="BA375" s="258" t="s">
        <v>958</v>
      </c>
      <c r="BB375" s="258"/>
      <c r="BC375" s="258"/>
      <c r="BD375" s="259" t="s">
        <v>367</v>
      </c>
      <c r="BE375" s="261"/>
    </row>
    <row r="376" spans="3:57">
      <c r="C376" s="226"/>
      <c r="AW376" s="441"/>
      <c r="AX376" s="441"/>
      <c r="AY376" s="441"/>
      <c r="AZ376" s="257" t="s">
        <v>896</v>
      </c>
      <c r="BA376" s="258" t="s">
        <v>959</v>
      </c>
      <c r="BB376" s="258"/>
      <c r="BC376" s="258"/>
      <c r="BD376" s="259" t="s">
        <v>896</v>
      </c>
      <c r="BE376" s="261"/>
    </row>
    <row r="377" spans="3:57">
      <c r="C377" s="226"/>
      <c r="AW377" s="441"/>
      <c r="AX377" s="441"/>
      <c r="AY377" s="441"/>
      <c r="AZ377" s="257" t="s">
        <v>899</v>
      </c>
      <c r="BA377" s="258" t="s">
        <v>962</v>
      </c>
      <c r="BB377" s="258"/>
      <c r="BC377" s="258"/>
      <c r="BD377" s="259" t="s">
        <v>899</v>
      </c>
      <c r="BE377" s="261"/>
    </row>
    <row r="378" spans="3:57">
      <c r="C378" s="226"/>
      <c r="AW378" s="441"/>
      <c r="AX378" s="441"/>
      <c r="AY378" s="441"/>
      <c r="AZ378" s="257" t="s">
        <v>900</v>
      </c>
      <c r="BA378" s="258" t="s">
        <v>963</v>
      </c>
      <c r="BB378" s="258"/>
      <c r="BC378" s="258"/>
      <c r="BD378" s="259" t="s">
        <v>900</v>
      </c>
      <c r="BE378" s="261"/>
    </row>
    <row r="379" spans="3:57">
      <c r="C379" s="226"/>
      <c r="AW379" s="441"/>
      <c r="AX379" s="441"/>
      <c r="AY379" s="441"/>
      <c r="AZ379" s="257" t="s">
        <v>901</v>
      </c>
      <c r="BA379" s="258" t="s">
        <v>964</v>
      </c>
      <c r="BB379" s="258"/>
      <c r="BC379" s="258"/>
      <c r="BD379" s="259" t="s">
        <v>901</v>
      </c>
      <c r="BE379" s="261"/>
    </row>
    <row r="380" spans="3:57">
      <c r="C380" s="226"/>
      <c r="AW380" s="441"/>
      <c r="AX380" s="441"/>
      <c r="AY380" s="441"/>
      <c r="AZ380" s="257" t="s">
        <v>902</v>
      </c>
      <c r="BA380" s="258" t="s">
        <v>966</v>
      </c>
      <c r="BB380" s="258"/>
      <c r="BC380" s="258"/>
      <c r="BD380" s="259" t="s">
        <v>902</v>
      </c>
      <c r="BE380" s="261"/>
    </row>
    <row r="381" spans="3:57">
      <c r="C381" s="226"/>
      <c r="AW381" s="441"/>
      <c r="AX381" s="441"/>
      <c r="AY381" s="441"/>
      <c r="AZ381" s="257" t="s">
        <v>904</v>
      </c>
      <c r="BA381" s="258" t="s">
        <v>967</v>
      </c>
      <c r="BB381" s="258"/>
      <c r="BC381" s="258"/>
      <c r="BD381" s="259" t="s">
        <v>904</v>
      </c>
      <c r="BE381" s="261"/>
    </row>
    <row r="382" spans="3:57">
      <c r="C382" s="226"/>
      <c r="AW382" s="441"/>
      <c r="AX382" s="441"/>
      <c r="AY382" s="441"/>
      <c r="AZ382" s="257" t="s">
        <v>905</v>
      </c>
      <c r="BA382" s="258" t="s">
        <v>1463</v>
      </c>
      <c r="BB382" s="258"/>
      <c r="BC382" s="258"/>
      <c r="BD382" s="259" t="s">
        <v>905</v>
      </c>
      <c r="BE382" s="261"/>
    </row>
    <row r="383" spans="3:57">
      <c r="C383" s="226"/>
      <c r="AW383" s="441"/>
      <c r="AX383" s="441"/>
      <c r="AY383" s="441"/>
      <c r="AZ383" s="257" t="s">
        <v>906</v>
      </c>
      <c r="BA383" s="258" t="s">
        <v>968</v>
      </c>
      <c r="BB383" s="258"/>
      <c r="BC383" s="258"/>
      <c r="BD383" s="259" t="s">
        <v>906</v>
      </c>
      <c r="BE383" s="261"/>
    </row>
    <row r="384" spans="3:57">
      <c r="C384" s="226"/>
      <c r="AW384" s="258"/>
      <c r="AX384" s="258"/>
      <c r="AY384" s="258"/>
      <c r="AZ384" s="257" t="s">
        <v>911</v>
      </c>
      <c r="BA384" s="258" t="s">
        <v>969</v>
      </c>
      <c r="BB384" s="258"/>
      <c r="BC384" s="258"/>
      <c r="BD384" s="259" t="s">
        <v>911</v>
      </c>
      <c r="BE384" s="261"/>
    </row>
    <row r="385" spans="3:57">
      <c r="C385" s="226"/>
      <c r="AW385" s="258"/>
      <c r="AX385" s="258"/>
      <c r="AY385" s="258"/>
      <c r="AZ385" s="257" t="s">
        <v>912</v>
      </c>
      <c r="BA385" s="258" t="s">
        <v>970</v>
      </c>
      <c r="BB385" s="258"/>
      <c r="BC385" s="258"/>
      <c r="BD385" s="259" t="s">
        <v>912</v>
      </c>
      <c r="BE385" s="261"/>
    </row>
    <row r="386" spans="3:57">
      <c r="C386" s="226"/>
      <c r="AW386" s="258"/>
      <c r="AX386" s="258"/>
      <c r="AY386" s="258"/>
      <c r="AZ386" s="257" t="s">
        <v>913</v>
      </c>
      <c r="BA386" s="258" t="s">
        <v>971</v>
      </c>
      <c r="BB386" s="258"/>
      <c r="BC386" s="258"/>
      <c r="BD386" s="259" t="s">
        <v>913</v>
      </c>
      <c r="BE386" s="261"/>
    </row>
    <row r="387" spans="3:57">
      <c r="C387" s="226"/>
      <c r="AW387" s="258"/>
      <c r="AX387" s="258"/>
      <c r="AY387" s="258"/>
      <c r="AZ387" s="257" t="s">
        <v>919</v>
      </c>
      <c r="BA387" s="258" t="s">
        <v>972</v>
      </c>
      <c r="BB387" s="258"/>
      <c r="BC387" s="258"/>
      <c r="BD387" s="259" t="s">
        <v>919</v>
      </c>
      <c r="BE387" s="261"/>
    </row>
    <row r="388" spans="3:57">
      <c r="C388" s="226"/>
      <c r="AW388" s="258"/>
      <c r="AX388" s="258"/>
      <c r="AY388" s="258"/>
      <c r="AZ388" s="257" t="s">
        <v>922</v>
      </c>
      <c r="BA388" s="258" t="s">
        <v>973</v>
      </c>
      <c r="BB388" s="258"/>
      <c r="BC388" s="258"/>
      <c r="BD388" s="259" t="s">
        <v>922</v>
      </c>
      <c r="BE388" s="261"/>
    </row>
    <row r="389" spans="3:57">
      <c r="C389" s="226"/>
      <c r="AW389" s="258"/>
      <c r="AX389" s="258"/>
      <c r="AY389" s="258"/>
      <c r="AZ389" s="257" t="s">
        <v>923</v>
      </c>
      <c r="BA389" s="258" t="s">
        <v>975</v>
      </c>
      <c r="BB389" s="258"/>
      <c r="BC389" s="258"/>
      <c r="BD389" s="259" t="s">
        <v>923</v>
      </c>
      <c r="BE389" s="261"/>
    </row>
    <row r="390" spans="3:57">
      <c r="C390" s="226"/>
      <c r="AW390" s="258"/>
      <c r="AX390" s="258"/>
      <c r="AY390" s="258"/>
      <c r="AZ390" s="257" t="s">
        <v>925</v>
      </c>
      <c r="BA390" s="258" t="s">
        <v>977</v>
      </c>
      <c r="BB390" s="258"/>
      <c r="BC390" s="258"/>
      <c r="BD390" s="259" t="s">
        <v>925</v>
      </c>
      <c r="BE390" s="261"/>
    </row>
    <row r="391" spans="3:57">
      <c r="C391" s="226"/>
      <c r="AW391" s="258"/>
      <c r="AX391" s="258"/>
      <c r="AY391" s="258"/>
      <c r="AZ391" s="257" t="s">
        <v>931</v>
      </c>
      <c r="BA391" s="258" t="s">
        <v>978</v>
      </c>
      <c r="BB391" s="258"/>
      <c r="BC391" s="258"/>
      <c r="BD391" s="259" t="s">
        <v>931</v>
      </c>
      <c r="BE391" s="261"/>
    </row>
    <row r="392" spans="3:57">
      <c r="C392" s="226"/>
      <c r="AW392" s="258"/>
      <c r="AX392" s="258"/>
      <c r="AY392" s="258"/>
      <c r="AZ392" s="257" t="s">
        <v>932</v>
      </c>
      <c r="BA392" s="258" t="s">
        <v>979</v>
      </c>
      <c r="BB392" s="258"/>
      <c r="BC392" s="258"/>
      <c r="BD392" s="259" t="s">
        <v>932</v>
      </c>
      <c r="BE392" s="261"/>
    </row>
    <row r="393" spans="3:57">
      <c r="C393" s="226"/>
      <c r="AW393" s="258"/>
      <c r="AX393" s="258"/>
      <c r="AY393" s="258"/>
      <c r="AZ393" s="257" t="s">
        <v>934</v>
      </c>
      <c r="BA393" s="258" t="s">
        <v>395</v>
      </c>
      <c r="BB393" s="258"/>
      <c r="BC393" s="258"/>
      <c r="BD393" s="259" t="s">
        <v>933</v>
      </c>
      <c r="BE393" s="261"/>
    </row>
    <row r="394" spans="3:57">
      <c r="C394" s="226"/>
      <c r="AW394" s="258"/>
      <c r="AX394" s="258"/>
      <c r="AY394" s="258"/>
      <c r="AZ394" s="257" t="s">
        <v>935</v>
      </c>
      <c r="BA394" s="258" t="s">
        <v>982</v>
      </c>
      <c r="BB394" s="258"/>
      <c r="BC394" s="258"/>
      <c r="BD394" s="259" t="s">
        <v>934</v>
      </c>
      <c r="BE394" s="261"/>
    </row>
    <row r="395" spans="3:57">
      <c r="C395" s="226"/>
      <c r="AW395" s="258"/>
      <c r="AX395" s="258"/>
      <c r="AY395" s="258"/>
      <c r="AZ395" s="257" t="s">
        <v>938</v>
      </c>
      <c r="BA395" s="258" t="s">
        <v>984</v>
      </c>
      <c r="BB395" s="258"/>
      <c r="BC395" s="258"/>
      <c r="BD395" s="259" t="s">
        <v>935</v>
      </c>
      <c r="BE395" s="261"/>
    </row>
    <row r="396" spans="3:57">
      <c r="C396" s="226"/>
      <c r="AW396" s="258"/>
      <c r="AX396" s="258"/>
      <c r="AY396" s="258"/>
      <c r="AZ396" s="257" t="s">
        <v>940</v>
      </c>
      <c r="BA396" s="258" t="s">
        <v>985</v>
      </c>
      <c r="BB396" s="258"/>
      <c r="BC396" s="258"/>
      <c r="BD396" s="259" t="s">
        <v>938</v>
      </c>
      <c r="BE396" s="261"/>
    </row>
    <row r="397" spans="3:57">
      <c r="C397" s="226"/>
      <c r="AW397" s="258"/>
      <c r="AX397" s="258"/>
      <c r="AY397" s="258"/>
      <c r="AZ397" s="257" t="s">
        <v>941</v>
      </c>
      <c r="BA397" s="258" t="s">
        <v>986</v>
      </c>
      <c r="BB397" s="258"/>
      <c r="BC397" s="258"/>
      <c r="BD397" s="259" t="s">
        <v>940</v>
      </c>
      <c r="BE397" s="261"/>
    </row>
    <row r="398" spans="3:57">
      <c r="C398" s="226"/>
      <c r="AW398" s="258"/>
      <c r="AX398" s="258"/>
      <c r="AY398" s="258"/>
      <c r="AZ398" s="257" t="s">
        <v>942</v>
      </c>
      <c r="BA398" s="258" t="s">
        <v>989</v>
      </c>
      <c r="BB398" s="258"/>
      <c r="BC398" s="258"/>
      <c r="BD398" s="259" t="s">
        <v>941</v>
      </c>
      <c r="BE398" s="261"/>
    </row>
    <row r="399" spans="3:57">
      <c r="C399" s="226"/>
      <c r="AW399" s="258"/>
      <c r="AX399" s="258"/>
      <c r="AY399" s="258"/>
      <c r="AZ399" s="257" t="s">
        <v>945</v>
      </c>
      <c r="BA399" s="258" t="s">
        <v>991</v>
      </c>
      <c r="BB399" s="258"/>
      <c r="BC399" s="258"/>
      <c r="BD399" s="259" t="s">
        <v>942</v>
      </c>
      <c r="BE399" s="261"/>
    </row>
    <row r="400" spans="3:57">
      <c r="C400" s="226"/>
      <c r="AW400" s="258"/>
      <c r="AX400" s="258"/>
      <c r="AY400" s="258"/>
      <c r="AZ400" s="257" t="s">
        <v>946</v>
      </c>
      <c r="BA400" s="258" t="s">
        <v>992</v>
      </c>
      <c r="BB400" s="258"/>
      <c r="BC400" s="258"/>
      <c r="BD400" s="259" t="s">
        <v>945</v>
      </c>
      <c r="BE400" s="261"/>
    </row>
    <row r="401" spans="3:57">
      <c r="C401" s="226"/>
      <c r="AW401" s="258"/>
      <c r="AX401" s="258"/>
      <c r="AY401" s="258"/>
      <c r="AZ401" s="257" t="s">
        <v>947</v>
      </c>
      <c r="BA401" s="258" t="s">
        <v>995</v>
      </c>
      <c r="BB401" s="258"/>
      <c r="BC401" s="258"/>
      <c r="BD401" s="259" t="s">
        <v>946</v>
      </c>
      <c r="BE401" s="261"/>
    </row>
    <row r="402" spans="3:57">
      <c r="C402" s="226"/>
      <c r="AW402" s="258"/>
      <c r="AX402" s="258"/>
      <c r="AY402" s="258"/>
      <c r="AZ402" s="257" t="s">
        <v>1461</v>
      </c>
      <c r="BA402" s="258" t="s">
        <v>997</v>
      </c>
      <c r="BB402" s="258"/>
      <c r="BC402" s="258"/>
      <c r="BD402" s="259" t="s">
        <v>947</v>
      </c>
      <c r="BE402" s="261"/>
    </row>
    <row r="403" spans="3:57">
      <c r="C403" s="226"/>
      <c r="AW403" s="258"/>
      <c r="AX403" s="258"/>
      <c r="AY403" s="258"/>
      <c r="AZ403" s="257" t="s">
        <v>952</v>
      </c>
      <c r="BA403" s="258" t="s">
        <v>999</v>
      </c>
      <c r="BB403" s="258"/>
      <c r="BC403" s="258"/>
      <c r="BD403" s="259" t="s">
        <v>1461</v>
      </c>
      <c r="BE403" s="261"/>
    </row>
    <row r="404" spans="3:57">
      <c r="C404" s="226"/>
      <c r="AW404" s="258"/>
      <c r="AX404" s="258"/>
      <c r="AY404" s="258"/>
      <c r="AZ404" s="257" t="s">
        <v>954</v>
      </c>
      <c r="BA404" s="258" t="s">
        <v>1000</v>
      </c>
      <c r="BB404" s="258"/>
      <c r="BC404" s="258"/>
      <c r="BD404" s="259" t="s">
        <v>952</v>
      </c>
      <c r="BE404" s="261"/>
    </row>
    <row r="405" spans="3:57">
      <c r="C405" s="226"/>
      <c r="AW405" s="258"/>
      <c r="AX405" s="258"/>
      <c r="AY405" s="258"/>
      <c r="AZ405" s="257" t="s">
        <v>1462</v>
      </c>
      <c r="BA405" s="258" t="s">
        <v>1001</v>
      </c>
      <c r="BB405" s="258"/>
      <c r="BC405" s="258"/>
      <c r="BD405" s="259" t="s">
        <v>954</v>
      </c>
      <c r="BE405" s="261"/>
    </row>
    <row r="406" spans="3:57">
      <c r="C406" s="226"/>
      <c r="AW406" s="258"/>
      <c r="AX406" s="258"/>
      <c r="AY406" s="258"/>
      <c r="AZ406" s="257" t="s">
        <v>958</v>
      </c>
      <c r="BA406" s="258" t="s">
        <v>1002</v>
      </c>
      <c r="BB406" s="258"/>
      <c r="BC406" s="258"/>
      <c r="BD406" s="259" t="s">
        <v>1462</v>
      </c>
      <c r="BE406" s="261"/>
    </row>
    <row r="407" spans="3:57">
      <c r="C407" s="226"/>
      <c r="AW407" s="258"/>
      <c r="AX407" s="258"/>
      <c r="AY407" s="258"/>
      <c r="AZ407" s="257" t="s">
        <v>959</v>
      </c>
      <c r="BA407" s="258" t="s">
        <v>1003</v>
      </c>
      <c r="BB407" s="258"/>
      <c r="BC407" s="258"/>
      <c r="BD407" s="259" t="s">
        <v>958</v>
      </c>
      <c r="BE407" s="261"/>
    </row>
    <row r="408" spans="3:57">
      <c r="C408" s="226"/>
      <c r="AW408" s="258"/>
      <c r="AX408" s="258"/>
      <c r="AY408" s="258"/>
      <c r="AZ408" s="257" t="s">
        <v>962</v>
      </c>
      <c r="BA408" s="258" t="s">
        <v>1004</v>
      </c>
      <c r="BB408" s="258"/>
      <c r="BC408" s="258"/>
      <c r="BD408" s="259" t="s">
        <v>959</v>
      </c>
      <c r="BE408" s="261"/>
    </row>
    <row r="409" spans="3:57">
      <c r="C409" s="226"/>
      <c r="AW409" s="258"/>
      <c r="AX409" s="258"/>
      <c r="AY409" s="258"/>
      <c r="AZ409" s="257" t="s">
        <v>963</v>
      </c>
      <c r="BA409" s="258" t="s">
        <v>1008</v>
      </c>
      <c r="BB409" s="258"/>
      <c r="BC409" s="258"/>
      <c r="BD409" s="259" t="s">
        <v>962</v>
      </c>
      <c r="BE409" s="261"/>
    </row>
    <row r="410" spans="3:57">
      <c r="C410" s="226"/>
      <c r="AW410" s="258"/>
      <c r="AX410" s="258"/>
      <c r="AY410" s="258"/>
      <c r="AZ410" s="257" t="s">
        <v>964</v>
      </c>
      <c r="BA410" s="258" t="s">
        <v>1009</v>
      </c>
      <c r="BB410" s="258"/>
      <c r="BC410" s="258"/>
      <c r="BD410" s="259" t="s">
        <v>963</v>
      </c>
      <c r="BE410" s="261"/>
    </row>
    <row r="411" spans="3:57">
      <c r="C411" s="226"/>
      <c r="AW411" s="258"/>
      <c r="AX411" s="258"/>
      <c r="AY411" s="258"/>
      <c r="AZ411" s="257" t="s">
        <v>966</v>
      </c>
      <c r="BA411" s="258" t="s">
        <v>1010</v>
      </c>
      <c r="BB411" s="258"/>
      <c r="BC411" s="258"/>
      <c r="BD411" s="259" t="s">
        <v>964</v>
      </c>
      <c r="BE411" s="261"/>
    </row>
    <row r="412" spans="3:57">
      <c r="C412" s="226"/>
      <c r="AW412" s="258"/>
      <c r="AX412" s="258"/>
      <c r="AY412" s="258"/>
      <c r="AZ412" s="257" t="s">
        <v>967</v>
      </c>
      <c r="BA412" s="258" t="s">
        <v>1011</v>
      </c>
      <c r="BB412" s="258"/>
      <c r="BC412" s="258"/>
      <c r="BD412" s="259" t="s">
        <v>965</v>
      </c>
      <c r="BE412" s="261"/>
    </row>
    <row r="413" spans="3:57">
      <c r="C413" s="226"/>
      <c r="AW413" s="258"/>
      <c r="AX413" s="258"/>
      <c r="AY413" s="258"/>
      <c r="AZ413" s="257" t="s">
        <v>968</v>
      </c>
      <c r="BA413" s="258" t="s">
        <v>1012</v>
      </c>
      <c r="BB413" s="258"/>
      <c r="BC413" s="258"/>
      <c r="BD413" s="259" t="s">
        <v>966</v>
      </c>
      <c r="BE413" s="261"/>
    </row>
    <row r="414" spans="3:57">
      <c r="C414" s="226"/>
      <c r="AW414" s="258"/>
      <c r="AX414" s="258"/>
      <c r="AY414" s="258"/>
      <c r="AZ414" s="257" t="s">
        <v>969</v>
      </c>
      <c r="BA414" s="258" t="s">
        <v>1018</v>
      </c>
      <c r="BB414" s="258"/>
      <c r="BC414" s="258"/>
      <c r="BD414" s="259" t="s">
        <v>967</v>
      </c>
      <c r="BE414" s="261"/>
    </row>
    <row r="415" spans="3:57">
      <c r="C415" s="226"/>
      <c r="AW415" s="258"/>
      <c r="AX415" s="258"/>
      <c r="AY415" s="258"/>
      <c r="AZ415" s="257" t="s">
        <v>970</v>
      </c>
      <c r="BA415" s="258" t="s">
        <v>1020</v>
      </c>
      <c r="BB415" s="258"/>
      <c r="BC415" s="258"/>
      <c r="BD415" s="259" t="s">
        <v>1463</v>
      </c>
      <c r="BE415" s="261"/>
    </row>
    <row r="416" spans="3:57">
      <c r="C416" s="226"/>
      <c r="AW416" s="258"/>
      <c r="AX416" s="258"/>
      <c r="AY416" s="258"/>
      <c r="AZ416" s="257" t="s">
        <v>971</v>
      </c>
      <c r="BA416" s="258" t="s">
        <v>1021</v>
      </c>
      <c r="BB416" s="258"/>
      <c r="BC416" s="258"/>
      <c r="BD416" s="259" t="s">
        <v>968</v>
      </c>
      <c r="BE416" s="261"/>
    </row>
    <row r="417" spans="3:57">
      <c r="C417" s="226"/>
      <c r="AW417" s="258"/>
      <c r="AX417" s="258"/>
      <c r="AY417" s="258"/>
      <c r="AZ417" s="257" t="s">
        <v>972</v>
      </c>
      <c r="BA417" s="258" t="s">
        <v>1022</v>
      </c>
      <c r="BB417" s="258"/>
      <c r="BC417" s="258"/>
      <c r="BD417" s="259" t="s">
        <v>969</v>
      </c>
      <c r="BE417" s="261"/>
    </row>
    <row r="418" spans="3:57">
      <c r="C418" s="226"/>
      <c r="AW418" s="258"/>
      <c r="AX418" s="258"/>
      <c r="AY418" s="258"/>
      <c r="AZ418" s="257" t="s">
        <v>973</v>
      </c>
      <c r="BA418" s="258" t="s">
        <v>1023</v>
      </c>
      <c r="BB418" s="258"/>
      <c r="BC418" s="258"/>
      <c r="BD418" s="259" t="s">
        <v>970</v>
      </c>
      <c r="BE418" s="261"/>
    </row>
    <row r="419" spans="3:57">
      <c r="C419" s="226"/>
      <c r="AW419" s="258"/>
      <c r="AX419" s="258"/>
      <c r="AY419" s="258"/>
      <c r="AZ419" s="257" t="s">
        <v>975</v>
      </c>
      <c r="BA419" s="258" t="s">
        <v>1024</v>
      </c>
      <c r="BB419" s="258"/>
      <c r="BC419" s="258"/>
      <c r="BD419" s="259" t="s">
        <v>971</v>
      </c>
      <c r="BE419" s="261"/>
    </row>
    <row r="420" spans="3:57">
      <c r="C420" s="226"/>
      <c r="AW420" s="258"/>
      <c r="AX420" s="258"/>
      <c r="AY420" s="258"/>
      <c r="AZ420" s="257" t="s">
        <v>977</v>
      </c>
      <c r="BA420" s="258" t="s">
        <v>1026</v>
      </c>
      <c r="BB420" s="258"/>
      <c r="BC420" s="258"/>
      <c r="BD420" s="259" t="s">
        <v>972</v>
      </c>
      <c r="BE420" s="261"/>
    </row>
    <row r="421" spans="3:57">
      <c r="C421" s="226"/>
      <c r="AW421" s="258"/>
      <c r="AX421" s="258"/>
      <c r="AY421" s="258"/>
      <c r="AZ421" s="257" t="s">
        <v>978</v>
      </c>
      <c r="BA421" s="258" t="s">
        <v>1028</v>
      </c>
      <c r="BB421" s="258"/>
      <c r="BC421" s="258"/>
      <c r="BD421" s="259" t="s">
        <v>973</v>
      </c>
      <c r="BE421" s="261"/>
    </row>
    <row r="422" spans="3:57">
      <c r="C422" s="226"/>
      <c r="AW422" s="258"/>
      <c r="AX422" s="258"/>
      <c r="AY422" s="258"/>
      <c r="AZ422" s="257" t="s">
        <v>979</v>
      </c>
      <c r="BA422" s="258" t="s">
        <v>1030</v>
      </c>
      <c r="BB422" s="258"/>
      <c r="BC422" s="258"/>
      <c r="BD422" s="259" t="s">
        <v>975</v>
      </c>
      <c r="BE422" s="261"/>
    </row>
    <row r="423" spans="3:57">
      <c r="C423" s="226"/>
      <c r="AW423" s="258"/>
      <c r="AX423" s="258"/>
      <c r="AY423" s="258"/>
      <c r="AZ423" s="257" t="s">
        <v>395</v>
      </c>
      <c r="BA423" s="258" t="s">
        <v>1033</v>
      </c>
      <c r="BB423" s="258"/>
      <c r="BC423" s="258"/>
      <c r="BD423" s="259" t="s">
        <v>977</v>
      </c>
      <c r="BE423" s="261"/>
    </row>
    <row r="424" spans="3:57">
      <c r="C424" s="226"/>
      <c r="AW424" s="258"/>
      <c r="AX424" s="258"/>
      <c r="AY424" s="258"/>
      <c r="AZ424" s="257" t="s">
        <v>982</v>
      </c>
      <c r="BA424" s="258" t="s">
        <v>1034</v>
      </c>
      <c r="BB424" s="258"/>
      <c r="BC424" s="258"/>
      <c r="BD424" s="259" t="s">
        <v>978</v>
      </c>
      <c r="BE424" s="261"/>
    </row>
    <row r="425" spans="3:57">
      <c r="C425" s="226"/>
      <c r="AW425" s="258"/>
      <c r="AX425" s="258"/>
      <c r="AY425" s="258"/>
      <c r="AZ425" s="257" t="s">
        <v>984</v>
      </c>
      <c r="BA425" s="258" t="s">
        <v>1036</v>
      </c>
      <c r="BB425" s="258"/>
      <c r="BC425" s="258"/>
      <c r="BD425" s="259" t="s">
        <v>979</v>
      </c>
      <c r="BE425" s="261"/>
    </row>
    <row r="426" spans="3:57">
      <c r="C426" s="226"/>
      <c r="AW426" s="258"/>
      <c r="AX426" s="258"/>
      <c r="AY426" s="258"/>
      <c r="AZ426" s="257" t="s">
        <v>985</v>
      </c>
      <c r="BA426" s="258" t="s">
        <v>1038</v>
      </c>
      <c r="BB426" s="258"/>
      <c r="BC426" s="258"/>
      <c r="BD426" s="259" t="s">
        <v>395</v>
      </c>
      <c r="BE426" s="261"/>
    </row>
    <row r="427" spans="3:57">
      <c r="C427" s="226"/>
      <c r="AW427" s="258"/>
      <c r="AX427" s="258"/>
      <c r="AY427" s="258"/>
      <c r="AZ427" s="257" t="s">
        <v>986</v>
      </c>
      <c r="BA427" s="258" t="s">
        <v>1039</v>
      </c>
      <c r="BB427" s="258"/>
      <c r="BC427" s="258"/>
      <c r="BD427" s="259" t="s">
        <v>982</v>
      </c>
      <c r="BE427" s="261"/>
    </row>
    <row r="428" spans="3:57">
      <c r="C428" s="226"/>
      <c r="AW428" s="258"/>
      <c r="AX428" s="258"/>
      <c r="AY428" s="258"/>
      <c r="AZ428" s="257" t="s">
        <v>989</v>
      </c>
      <c r="BA428" s="258" t="s">
        <v>1041</v>
      </c>
      <c r="BB428" s="258"/>
      <c r="BC428" s="258"/>
      <c r="BD428" s="259" t="s">
        <v>984</v>
      </c>
      <c r="BE428" s="261"/>
    </row>
    <row r="429" spans="3:57">
      <c r="C429" s="226"/>
      <c r="AW429" s="258"/>
      <c r="AX429" s="258"/>
      <c r="AY429" s="258"/>
      <c r="AZ429" s="257" t="s">
        <v>991</v>
      </c>
      <c r="BA429" s="258" t="s">
        <v>1043</v>
      </c>
      <c r="BB429" s="258"/>
      <c r="BC429" s="258"/>
      <c r="BD429" s="259" t="s">
        <v>985</v>
      </c>
      <c r="BE429" s="261"/>
    </row>
    <row r="430" spans="3:57">
      <c r="C430" s="226"/>
      <c r="AW430" s="258"/>
      <c r="AX430" s="258"/>
      <c r="AY430" s="258"/>
      <c r="AZ430" s="257" t="s">
        <v>992</v>
      </c>
      <c r="BA430" s="258" t="s">
        <v>417</v>
      </c>
      <c r="BB430" s="258"/>
      <c r="BC430" s="258"/>
      <c r="BD430" s="259" t="s">
        <v>986</v>
      </c>
      <c r="BE430" s="261"/>
    </row>
    <row r="431" spans="3:57">
      <c r="C431" s="226"/>
      <c r="AW431" s="258"/>
      <c r="AX431" s="258"/>
      <c r="AY431" s="258"/>
      <c r="AZ431" s="257" t="s">
        <v>995</v>
      </c>
      <c r="BA431" s="258" t="s">
        <v>1046</v>
      </c>
      <c r="BB431" s="258"/>
      <c r="BC431" s="258"/>
      <c r="BD431" s="259" t="s">
        <v>989</v>
      </c>
      <c r="BE431" s="261"/>
    </row>
    <row r="432" spans="3:57">
      <c r="C432" s="226"/>
      <c r="AW432" s="258"/>
      <c r="AX432" s="258"/>
      <c r="AY432" s="258"/>
      <c r="AZ432" s="257" t="s">
        <v>997</v>
      </c>
      <c r="BA432" s="258" t="s">
        <v>1047</v>
      </c>
      <c r="BB432" s="258"/>
      <c r="BC432" s="258"/>
      <c r="BD432" s="259" t="s">
        <v>991</v>
      </c>
      <c r="BE432" s="261"/>
    </row>
    <row r="433" spans="3:57">
      <c r="C433" s="226"/>
      <c r="AW433" s="258"/>
      <c r="AX433" s="258"/>
      <c r="AY433" s="258"/>
      <c r="AZ433" s="257" t="s">
        <v>999</v>
      </c>
      <c r="BA433" s="258" t="s">
        <v>1056</v>
      </c>
      <c r="BB433" s="258"/>
      <c r="BC433" s="258"/>
      <c r="BD433" s="259" t="s">
        <v>992</v>
      </c>
      <c r="BE433" s="261"/>
    </row>
    <row r="434" spans="3:57">
      <c r="C434" s="226"/>
      <c r="AW434" s="258"/>
      <c r="AX434" s="258"/>
      <c r="AY434" s="258"/>
      <c r="AZ434" s="257" t="s">
        <v>1000</v>
      </c>
      <c r="BA434" s="258" t="s">
        <v>1057</v>
      </c>
      <c r="BB434" s="258"/>
      <c r="BC434" s="258"/>
      <c r="BD434" s="259" t="s">
        <v>995</v>
      </c>
      <c r="BE434" s="261"/>
    </row>
    <row r="435" spans="3:57">
      <c r="C435" s="226"/>
      <c r="AW435" s="258"/>
      <c r="AX435" s="258"/>
      <c r="AY435" s="258"/>
      <c r="AZ435" s="257" t="s">
        <v>1001</v>
      </c>
      <c r="BA435" s="258" t="s">
        <v>1062</v>
      </c>
      <c r="BB435" s="258"/>
      <c r="BC435" s="258"/>
      <c r="BD435" s="259" t="s">
        <v>997</v>
      </c>
      <c r="BE435" s="261"/>
    </row>
    <row r="436" spans="3:57">
      <c r="C436" s="226"/>
      <c r="AW436" s="258"/>
      <c r="AX436" s="258"/>
      <c r="AY436" s="258"/>
      <c r="AZ436" s="257" t="s">
        <v>1002</v>
      </c>
      <c r="BA436" s="258" t="s">
        <v>1063</v>
      </c>
      <c r="BB436" s="258"/>
      <c r="BC436" s="258"/>
      <c r="BD436" s="259" t="s">
        <v>999</v>
      </c>
      <c r="BE436" s="261"/>
    </row>
    <row r="437" spans="3:57">
      <c r="C437" s="226"/>
      <c r="AW437" s="258"/>
      <c r="AX437" s="258"/>
      <c r="AY437" s="258"/>
      <c r="AZ437" s="257" t="s">
        <v>1003</v>
      </c>
      <c r="BA437" s="258" t="s">
        <v>1065</v>
      </c>
      <c r="BB437" s="258"/>
      <c r="BC437" s="258"/>
      <c r="BD437" s="259" t="s">
        <v>1000</v>
      </c>
      <c r="BE437" s="261"/>
    </row>
    <row r="438" spans="3:57">
      <c r="C438" s="226"/>
      <c r="AW438" s="258"/>
      <c r="AX438" s="258"/>
      <c r="AY438" s="258"/>
      <c r="AZ438" s="257" t="s">
        <v>1004</v>
      </c>
      <c r="BA438" s="258" t="s">
        <v>1067</v>
      </c>
      <c r="BB438" s="258"/>
      <c r="BC438" s="258"/>
      <c r="BD438" s="259" t="s">
        <v>1001</v>
      </c>
      <c r="BE438" s="261"/>
    </row>
    <row r="439" spans="3:57">
      <c r="C439" s="226"/>
      <c r="AW439" s="258"/>
      <c r="AX439" s="258"/>
      <c r="AY439" s="258"/>
      <c r="AZ439" s="257" t="s">
        <v>1464</v>
      </c>
      <c r="BA439" s="258" t="s">
        <v>1068</v>
      </c>
      <c r="BB439" s="258"/>
      <c r="BC439" s="258"/>
      <c r="BD439" s="259" t="s">
        <v>1002</v>
      </c>
      <c r="BE439" s="261"/>
    </row>
    <row r="440" spans="3:57">
      <c r="C440" s="226"/>
      <c r="AW440" s="258"/>
      <c r="AX440" s="258"/>
      <c r="AY440" s="258"/>
      <c r="AZ440" s="257" t="s">
        <v>1007</v>
      </c>
      <c r="BA440" s="258" t="s">
        <v>1072</v>
      </c>
      <c r="BB440" s="258"/>
      <c r="BC440" s="258"/>
      <c r="BD440" s="259" t="s">
        <v>1003</v>
      </c>
      <c r="BE440" s="261"/>
    </row>
    <row r="441" spans="3:57">
      <c r="C441" s="226"/>
      <c r="AW441" s="258"/>
      <c r="AX441" s="258"/>
      <c r="AY441" s="258"/>
      <c r="AZ441" s="257" t="s">
        <v>1009</v>
      </c>
      <c r="BA441" s="258" t="s">
        <v>1077</v>
      </c>
      <c r="BB441" s="258"/>
      <c r="BC441" s="258"/>
      <c r="BD441" s="259" t="s">
        <v>1004</v>
      </c>
      <c r="BE441" s="261"/>
    </row>
    <row r="442" spans="3:57">
      <c r="C442" s="226"/>
      <c r="AW442" s="258"/>
      <c r="AX442" s="258"/>
      <c r="AY442" s="258"/>
      <c r="AZ442" s="257" t="s">
        <v>1010</v>
      </c>
      <c r="BA442" s="258" t="s">
        <v>1085</v>
      </c>
      <c r="BB442" s="258"/>
      <c r="BC442" s="258"/>
      <c r="BD442" s="259" t="s">
        <v>1464</v>
      </c>
      <c r="BE442" s="261"/>
    </row>
    <row r="443" spans="3:57">
      <c r="C443" s="226"/>
      <c r="AW443" s="258"/>
      <c r="AX443" s="258"/>
      <c r="AY443" s="258"/>
      <c r="AZ443" s="257" t="s">
        <v>406</v>
      </c>
      <c r="BA443" s="258" t="s">
        <v>1086</v>
      </c>
      <c r="BB443" s="258"/>
      <c r="BC443" s="258"/>
      <c r="BD443" s="259" t="s">
        <v>1007</v>
      </c>
      <c r="BE443" s="261"/>
    </row>
    <row r="444" spans="3:57">
      <c r="C444" s="226"/>
      <c r="AW444" s="258"/>
      <c r="AX444" s="258"/>
      <c r="AY444" s="258"/>
      <c r="AZ444" s="257" t="s">
        <v>1011</v>
      </c>
      <c r="BA444" s="258" t="s">
        <v>1088</v>
      </c>
      <c r="BB444" s="258"/>
      <c r="BC444" s="258"/>
      <c r="BD444" s="259" t="s">
        <v>1008</v>
      </c>
      <c r="BE444" s="261"/>
    </row>
    <row r="445" spans="3:57">
      <c r="C445" s="226"/>
      <c r="AW445" s="258"/>
      <c r="AX445" s="258"/>
      <c r="AY445" s="258"/>
      <c r="AZ445" s="257" t="s">
        <v>1014</v>
      </c>
      <c r="BA445" s="258" t="s">
        <v>1089</v>
      </c>
      <c r="BB445" s="258"/>
      <c r="BC445" s="258"/>
      <c r="BD445" s="259" t="s">
        <v>1009</v>
      </c>
      <c r="BE445" s="261"/>
    </row>
    <row r="446" spans="3:57">
      <c r="C446" s="226"/>
      <c r="AW446" s="258"/>
      <c r="AX446" s="258"/>
      <c r="AY446" s="258"/>
      <c r="AZ446" s="257" t="s">
        <v>1018</v>
      </c>
      <c r="BA446" s="258" t="s">
        <v>1094</v>
      </c>
      <c r="BB446" s="258"/>
      <c r="BC446" s="258"/>
      <c r="BD446" s="259" t="s">
        <v>1010</v>
      </c>
      <c r="BE446" s="261"/>
    </row>
    <row r="447" spans="3:57">
      <c r="C447" s="226"/>
      <c r="AW447" s="258"/>
      <c r="AX447" s="258"/>
      <c r="AY447" s="258"/>
      <c r="AZ447" s="257" t="s">
        <v>1020</v>
      </c>
      <c r="BA447" s="258" t="s">
        <v>1094</v>
      </c>
      <c r="BB447" s="258"/>
      <c r="BC447" s="258"/>
      <c r="BD447" s="259" t="s">
        <v>406</v>
      </c>
      <c r="BE447" s="261"/>
    </row>
    <row r="448" spans="3:57">
      <c r="C448" s="226"/>
      <c r="AW448" s="258"/>
      <c r="AX448" s="258"/>
      <c r="AY448" s="258"/>
      <c r="AZ448" s="257" t="s">
        <v>1021</v>
      </c>
      <c r="BA448" s="258" t="s">
        <v>436</v>
      </c>
      <c r="BB448" s="258"/>
      <c r="BC448" s="258"/>
      <c r="BD448" s="259" t="s">
        <v>1011</v>
      </c>
      <c r="BE448" s="261"/>
    </row>
    <row r="449" spans="3:57">
      <c r="C449" s="226"/>
      <c r="AW449" s="258"/>
      <c r="AX449" s="258"/>
      <c r="AY449" s="258"/>
      <c r="AZ449" s="257" t="s">
        <v>1022</v>
      </c>
      <c r="BA449" s="258" t="s">
        <v>1096</v>
      </c>
      <c r="BB449" s="258"/>
      <c r="BC449" s="258"/>
      <c r="BD449" s="259" t="s">
        <v>1012</v>
      </c>
      <c r="BE449" s="261"/>
    </row>
    <row r="450" spans="3:57">
      <c r="C450" s="226"/>
      <c r="AW450" s="258"/>
      <c r="AX450" s="258"/>
      <c r="AY450" s="258"/>
      <c r="AZ450" s="257" t="s">
        <v>1023</v>
      </c>
      <c r="BA450" s="258" t="s">
        <v>1098</v>
      </c>
      <c r="BB450" s="258"/>
      <c r="BC450" s="258"/>
      <c r="BD450" s="259" t="s">
        <v>1014</v>
      </c>
      <c r="BE450" s="261"/>
    </row>
    <row r="451" spans="3:57">
      <c r="C451" s="226"/>
      <c r="AW451" s="258"/>
      <c r="AX451" s="258"/>
      <c r="AY451" s="258"/>
      <c r="AZ451" s="257" t="s">
        <v>1024</v>
      </c>
      <c r="BA451" s="258" t="s">
        <v>438</v>
      </c>
      <c r="BB451" s="258"/>
      <c r="BC451" s="258"/>
      <c r="BD451" s="259" t="s">
        <v>1018</v>
      </c>
      <c r="BE451" s="261"/>
    </row>
    <row r="452" spans="3:57">
      <c r="C452" s="226"/>
      <c r="AW452" s="258"/>
      <c r="AX452" s="258"/>
      <c r="AY452" s="258"/>
      <c r="AZ452" s="257" t="s">
        <v>1026</v>
      </c>
      <c r="BA452" s="258" t="s">
        <v>1099</v>
      </c>
      <c r="BB452" s="258"/>
      <c r="BC452" s="258"/>
      <c r="BD452" s="259" t="s">
        <v>1020</v>
      </c>
      <c r="BE452" s="261"/>
    </row>
    <row r="453" spans="3:57">
      <c r="C453" s="226"/>
      <c r="AW453" s="258"/>
      <c r="AX453" s="258"/>
      <c r="AY453" s="258"/>
      <c r="AZ453" s="257" t="s">
        <v>1028</v>
      </c>
      <c r="BA453" s="258" t="s">
        <v>1100</v>
      </c>
      <c r="BB453" s="258"/>
      <c r="BC453" s="258"/>
      <c r="BD453" s="259" t="s">
        <v>1021</v>
      </c>
      <c r="BE453" s="261"/>
    </row>
    <row r="454" spans="3:57">
      <c r="C454" s="226"/>
      <c r="AW454" s="258"/>
      <c r="AX454" s="258"/>
      <c r="AY454" s="258"/>
      <c r="AZ454" s="257" t="s">
        <v>1030</v>
      </c>
      <c r="BA454" s="258" t="s">
        <v>1101</v>
      </c>
      <c r="BB454" s="258"/>
      <c r="BC454" s="258"/>
      <c r="BD454" s="259" t="s">
        <v>1022</v>
      </c>
      <c r="BE454" s="261"/>
    </row>
    <row r="455" spans="3:57">
      <c r="C455" s="226"/>
      <c r="AW455" s="258"/>
      <c r="AX455" s="258"/>
      <c r="AY455" s="258"/>
      <c r="AZ455" s="257" t="s">
        <v>1033</v>
      </c>
      <c r="BA455" s="258" t="s">
        <v>1103</v>
      </c>
      <c r="BB455" s="258"/>
      <c r="BC455" s="258"/>
      <c r="BD455" s="259" t="s">
        <v>1023</v>
      </c>
      <c r="BE455" s="261"/>
    </row>
    <row r="456" spans="3:57">
      <c r="C456" s="226"/>
      <c r="AW456" s="258"/>
      <c r="AX456" s="258"/>
      <c r="AY456" s="258"/>
      <c r="AZ456" s="257" t="s">
        <v>1034</v>
      </c>
      <c r="BA456" s="258" t="s">
        <v>1105</v>
      </c>
      <c r="BB456" s="258"/>
      <c r="BC456" s="258"/>
      <c r="BD456" s="259" t="s">
        <v>1024</v>
      </c>
      <c r="BE456" s="261"/>
    </row>
    <row r="457" spans="3:57">
      <c r="C457" s="226"/>
      <c r="AW457" s="258"/>
      <c r="AX457" s="258"/>
      <c r="AY457" s="258"/>
      <c r="AZ457" s="257" t="s">
        <v>1036</v>
      </c>
      <c r="BA457" s="258" t="s">
        <v>1467</v>
      </c>
      <c r="BB457" s="258"/>
      <c r="BC457" s="258"/>
      <c r="BD457" s="259" t="s">
        <v>1026</v>
      </c>
      <c r="BE457" s="261"/>
    </row>
    <row r="458" spans="3:57">
      <c r="C458" s="226"/>
      <c r="AW458" s="258"/>
      <c r="AX458" s="258"/>
      <c r="AY458" s="258"/>
      <c r="AZ458" s="257" t="s">
        <v>1038</v>
      </c>
      <c r="BA458" s="258" t="s">
        <v>1113</v>
      </c>
      <c r="BB458" s="258"/>
      <c r="BC458" s="258"/>
      <c r="BD458" s="259" t="s">
        <v>1028</v>
      </c>
      <c r="BE458" s="261"/>
    </row>
    <row r="459" spans="3:57">
      <c r="C459" s="226"/>
      <c r="AW459" s="258"/>
      <c r="AX459" s="258"/>
      <c r="AY459" s="258"/>
      <c r="AZ459" s="257" t="s">
        <v>1039</v>
      </c>
      <c r="BA459" s="258" t="s">
        <v>1117</v>
      </c>
      <c r="BB459" s="258"/>
      <c r="BC459" s="258"/>
      <c r="BD459" s="259" t="s">
        <v>1030</v>
      </c>
      <c r="BE459" s="261"/>
    </row>
    <row r="460" spans="3:57">
      <c r="C460" s="226"/>
      <c r="AW460" s="258"/>
      <c r="AX460" s="258"/>
      <c r="AY460" s="258"/>
      <c r="AZ460" s="257" t="s">
        <v>1041</v>
      </c>
      <c r="BA460" s="258" t="s">
        <v>1119</v>
      </c>
      <c r="BB460" s="258"/>
      <c r="BC460" s="258"/>
      <c r="BD460" s="259" t="s">
        <v>1033</v>
      </c>
      <c r="BE460" s="261"/>
    </row>
    <row r="461" spans="3:57">
      <c r="C461" s="226"/>
      <c r="AW461" s="258"/>
      <c r="AX461" s="258"/>
      <c r="AY461" s="258"/>
      <c r="AZ461" s="257" t="s">
        <v>1043</v>
      </c>
      <c r="BA461" s="258" t="s">
        <v>1120</v>
      </c>
      <c r="BB461" s="258"/>
      <c r="BC461" s="258"/>
      <c r="BD461" s="259" t="s">
        <v>1034</v>
      </c>
      <c r="BE461" s="261"/>
    </row>
    <row r="462" spans="3:57">
      <c r="C462" s="226"/>
      <c r="AW462" s="258"/>
      <c r="AX462" s="258"/>
      <c r="AY462" s="258"/>
      <c r="AZ462" s="257" t="s">
        <v>417</v>
      </c>
      <c r="BA462" s="258" t="s">
        <v>1124</v>
      </c>
      <c r="BB462" s="258"/>
      <c r="BC462" s="258"/>
      <c r="BD462" s="259" t="s">
        <v>1036</v>
      </c>
      <c r="BE462" s="261"/>
    </row>
    <row r="463" spans="3:57">
      <c r="C463" s="226"/>
      <c r="AW463" s="258"/>
      <c r="AX463" s="258"/>
      <c r="AY463" s="258"/>
      <c r="AZ463" s="257" t="s">
        <v>1046</v>
      </c>
      <c r="BA463" s="258" t="s">
        <v>449</v>
      </c>
      <c r="BB463" s="258"/>
      <c r="BC463" s="258"/>
      <c r="BD463" s="259" t="s">
        <v>1038</v>
      </c>
      <c r="BE463" s="261"/>
    </row>
    <row r="464" spans="3:57">
      <c r="C464" s="226"/>
      <c r="AW464" s="258"/>
      <c r="AX464" s="258"/>
      <c r="AY464" s="258"/>
      <c r="AZ464" s="257" t="s">
        <v>1047</v>
      </c>
      <c r="BA464" s="258" t="s">
        <v>1468</v>
      </c>
      <c r="BB464" s="258"/>
      <c r="BC464" s="258"/>
      <c r="BD464" s="259" t="s">
        <v>1039</v>
      </c>
      <c r="BE464" s="261"/>
    </row>
    <row r="465" spans="3:57">
      <c r="C465" s="226"/>
      <c r="AW465" s="258"/>
      <c r="AX465" s="258"/>
      <c r="AY465" s="258"/>
      <c r="AZ465" s="257" t="s">
        <v>1056</v>
      </c>
      <c r="BA465" s="258" t="s">
        <v>1127</v>
      </c>
      <c r="BB465" s="258"/>
      <c r="BC465" s="258"/>
      <c r="BD465" s="259" t="s">
        <v>1041</v>
      </c>
      <c r="BE465" s="261"/>
    </row>
    <row r="466" spans="3:57">
      <c r="C466" s="226"/>
      <c r="AW466" s="258"/>
      <c r="AX466" s="258"/>
      <c r="AY466" s="258"/>
      <c r="AZ466" s="257" t="s">
        <v>1057</v>
      </c>
      <c r="BA466" s="258" t="s">
        <v>1130</v>
      </c>
      <c r="BB466" s="258"/>
      <c r="BC466" s="258"/>
      <c r="BD466" s="259" t="s">
        <v>1043</v>
      </c>
      <c r="BE466" s="261"/>
    </row>
    <row r="467" spans="3:57">
      <c r="C467" s="226"/>
      <c r="AW467" s="258"/>
      <c r="AX467" s="258"/>
      <c r="AY467" s="258"/>
      <c r="AZ467" s="257" t="s">
        <v>1062</v>
      </c>
      <c r="BA467" s="258" t="s">
        <v>1133</v>
      </c>
      <c r="BB467" s="258"/>
      <c r="BC467" s="258"/>
      <c r="BD467" s="259" t="s">
        <v>417</v>
      </c>
      <c r="BE467" s="261"/>
    </row>
    <row r="468" spans="3:57">
      <c r="C468" s="226"/>
      <c r="AW468" s="258"/>
      <c r="AX468" s="258"/>
      <c r="AY468" s="258"/>
      <c r="AZ468" s="257" t="s">
        <v>1063</v>
      </c>
      <c r="BA468" s="258" t="s">
        <v>461</v>
      </c>
      <c r="BB468" s="258"/>
      <c r="BC468" s="258"/>
      <c r="BD468" s="259" t="s">
        <v>1046</v>
      </c>
      <c r="BE468" s="261"/>
    </row>
    <row r="469" spans="3:57">
      <c r="C469" s="226"/>
      <c r="AW469" s="258"/>
      <c r="AX469" s="258"/>
      <c r="AY469" s="258"/>
      <c r="AZ469" s="257" t="s">
        <v>1065</v>
      </c>
      <c r="BA469" s="258" t="s">
        <v>1134</v>
      </c>
      <c r="BB469" s="258"/>
      <c r="BC469" s="258"/>
      <c r="BD469" s="259" t="s">
        <v>1047</v>
      </c>
      <c r="BE469" s="261"/>
    </row>
    <row r="470" spans="3:57">
      <c r="C470" s="226"/>
      <c r="AW470" s="258"/>
      <c r="AX470" s="258"/>
      <c r="AY470" s="258"/>
      <c r="AZ470" s="257" t="s">
        <v>1067</v>
      </c>
      <c r="BA470" s="258" t="s">
        <v>1135</v>
      </c>
      <c r="BB470" s="258"/>
      <c r="BC470" s="258"/>
      <c r="BD470" s="259" t="s">
        <v>1056</v>
      </c>
      <c r="BE470" s="261"/>
    </row>
    <row r="471" spans="3:57">
      <c r="C471" s="226"/>
      <c r="AW471" s="258"/>
      <c r="AX471" s="258"/>
      <c r="AY471" s="258"/>
      <c r="AZ471" s="257" t="s">
        <v>1068</v>
      </c>
      <c r="BA471" s="258" t="s">
        <v>1136</v>
      </c>
      <c r="BB471" s="258"/>
      <c r="BC471" s="258"/>
      <c r="BD471" s="259" t="s">
        <v>1057</v>
      </c>
      <c r="BE471" s="261"/>
    </row>
    <row r="472" spans="3:57">
      <c r="C472" s="226"/>
      <c r="AW472" s="258"/>
      <c r="AX472" s="258"/>
      <c r="AY472" s="258"/>
      <c r="AZ472" s="257" t="s">
        <v>1070</v>
      </c>
      <c r="BA472" s="258" t="s">
        <v>1469</v>
      </c>
      <c r="BB472" s="258"/>
      <c r="BC472" s="258"/>
      <c r="BD472" s="259" t="s">
        <v>1062</v>
      </c>
      <c r="BE472" s="261"/>
    </row>
    <row r="473" spans="3:57">
      <c r="C473" s="226"/>
      <c r="AW473" s="258"/>
      <c r="AX473" s="258"/>
      <c r="AY473" s="258"/>
      <c r="AZ473" s="257" t="s">
        <v>1465</v>
      </c>
      <c r="BA473" s="258" t="s">
        <v>1138</v>
      </c>
      <c r="BB473" s="258"/>
      <c r="BC473" s="258"/>
      <c r="BD473" s="259" t="s">
        <v>1063</v>
      </c>
      <c r="BE473" s="261"/>
    </row>
    <row r="474" spans="3:57">
      <c r="C474" s="226"/>
      <c r="AW474" s="258"/>
      <c r="AX474" s="258"/>
      <c r="AY474" s="258"/>
      <c r="AZ474" s="257" t="s">
        <v>1466</v>
      </c>
      <c r="BA474" s="258" t="s">
        <v>1139</v>
      </c>
      <c r="BB474" s="258"/>
      <c r="BC474" s="258"/>
      <c r="BD474" s="259" t="s">
        <v>1065</v>
      </c>
      <c r="BE474" s="261"/>
    </row>
    <row r="475" spans="3:57">
      <c r="C475" s="226"/>
      <c r="AW475" s="258"/>
      <c r="AX475" s="258"/>
      <c r="AY475" s="258"/>
      <c r="AZ475" s="257" t="s">
        <v>1077</v>
      </c>
      <c r="BA475" s="258" t="s">
        <v>1140</v>
      </c>
      <c r="BB475" s="258"/>
      <c r="BC475" s="258"/>
      <c r="BD475" s="259" t="s">
        <v>1067</v>
      </c>
      <c r="BE475" s="261"/>
    </row>
    <row r="476" spans="3:57">
      <c r="C476" s="226"/>
      <c r="AW476" s="258"/>
      <c r="AX476" s="258"/>
      <c r="AY476" s="258"/>
      <c r="AZ476" s="257" t="s">
        <v>1085</v>
      </c>
      <c r="BA476" s="258" t="s">
        <v>1470</v>
      </c>
      <c r="BB476" s="258"/>
      <c r="BC476" s="258"/>
      <c r="BD476" s="259" t="s">
        <v>1068</v>
      </c>
      <c r="BE476" s="261"/>
    </row>
    <row r="477" spans="3:57">
      <c r="C477" s="226"/>
      <c r="AW477" s="258"/>
      <c r="AX477" s="258"/>
      <c r="AY477" s="258"/>
      <c r="AZ477" s="257" t="s">
        <v>1086</v>
      </c>
      <c r="BA477" s="258" t="s">
        <v>1142</v>
      </c>
      <c r="BB477" s="258"/>
      <c r="BC477" s="258"/>
      <c r="BD477" s="259" t="s">
        <v>1070</v>
      </c>
      <c r="BE477" s="261"/>
    </row>
    <row r="478" spans="3:57">
      <c r="C478" s="226"/>
      <c r="AW478" s="258"/>
      <c r="AX478" s="258"/>
      <c r="AY478" s="258"/>
      <c r="AZ478" s="257" t="s">
        <v>1088</v>
      </c>
      <c r="BA478" s="258" t="s">
        <v>1143</v>
      </c>
      <c r="BB478" s="258"/>
      <c r="BC478" s="258"/>
      <c r="BD478" s="259" t="s">
        <v>1465</v>
      </c>
      <c r="BE478" s="261"/>
    </row>
    <row r="479" spans="3:57">
      <c r="C479" s="226"/>
      <c r="AW479" s="258"/>
      <c r="AX479" s="258"/>
      <c r="AY479" s="258"/>
      <c r="AZ479" s="257" t="s">
        <v>1089</v>
      </c>
      <c r="BA479" s="258" t="s">
        <v>1144</v>
      </c>
      <c r="BB479" s="258"/>
      <c r="BC479" s="258"/>
      <c r="BD479" s="259" t="s">
        <v>1072</v>
      </c>
      <c r="BE479" s="261"/>
    </row>
    <row r="480" spans="3:57">
      <c r="C480" s="226"/>
      <c r="AW480" s="258"/>
      <c r="AX480" s="258"/>
      <c r="AY480" s="258"/>
      <c r="AZ480" s="257" t="s">
        <v>1094</v>
      </c>
      <c r="BA480" s="258" t="s">
        <v>1146</v>
      </c>
      <c r="BB480" s="258"/>
      <c r="BC480" s="258"/>
      <c r="BD480" s="259" t="s">
        <v>1466</v>
      </c>
      <c r="BE480" s="261"/>
    </row>
    <row r="481" spans="3:57">
      <c r="C481" s="226"/>
      <c r="AW481" s="258"/>
      <c r="AX481" s="258"/>
      <c r="AY481" s="258"/>
      <c r="AZ481" s="257" t="s">
        <v>1095</v>
      </c>
      <c r="BA481" s="258" t="s">
        <v>1148</v>
      </c>
      <c r="BB481" s="258"/>
      <c r="BC481" s="258"/>
      <c r="BD481" s="259" t="s">
        <v>1077</v>
      </c>
      <c r="BE481" s="261"/>
    </row>
    <row r="482" spans="3:57">
      <c r="C482" s="226"/>
      <c r="AW482" s="258"/>
      <c r="AX482" s="258"/>
      <c r="AY482" s="258"/>
      <c r="AZ482" s="257" t="s">
        <v>436</v>
      </c>
      <c r="BA482" s="258" t="s">
        <v>1149</v>
      </c>
      <c r="BB482" s="258"/>
      <c r="BC482" s="258"/>
      <c r="BD482" s="259" t="s">
        <v>1085</v>
      </c>
      <c r="BE482" s="261"/>
    </row>
    <row r="483" spans="3:57">
      <c r="C483" s="226"/>
      <c r="AW483" s="258"/>
      <c r="AX483" s="258"/>
      <c r="AY483" s="258"/>
      <c r="AZ483" s="257" t="s">
        <v>1096</v>
      </c>
      <c r="BA483" s="258" t="s">
        <v>1151</v>
      </c>
      <c r="BB483" s="258"/>
      <c r="BC483" s="258"/>
      <c r="BD483" s="259" t="s">
        <v>1086</v>
      </c>
      <c r="BE483" s="261"/>
    </row>
    <row r="484" spans="3:57">
      <c r="C484" s="226"/>
      <c r="AW484" s="258"/>
      <c r="AX484" s="258"/>
      <c r="AY484" s="258"/>
      <c r="AZ484" s="257" t="s">
        <v>1098</v>
      </c>
      <c r="BA484" s="258" t="s">
        <v>1152</v>
      </c>
      <c r="BB484" s="258"/>
      <c r="BC484" s="258"/>
      <c r="BD484" s="259" t="s">
        <v>1088</v>
      </c>
      <c r="BE484" s="261"/>
    </row>
    <row r="485" spans="3:57">
      <c r="C485" s="226"/>
      <c r="AW485" s="258"/>
      <c r="AX485" s="258"/>
      <c r="AY485" s="258"/>
      <c r="AZ485" s="257" t="s">
        <v>438</v>
      </c>
      <c r="BA485" s="258" t="s">
        <v>1154</v>
      </c>
      <c r="BB485" s="258"/>
      <c r="BC485" s="258"/>
      <c r="BD485" s="259" t="s">
        <v>1089</v>
      </c>
      <c r="BE485" s="261"/>
    </row>
    <row r="486" spans="3:57">
      <c r="C486" s="226"/>
      <c r="AW486" s="258"/>
      <c r="AX486" s="258"/>
      <c r="AY486" s="258"/>
      <c r="AZ486" s="257" t="s">
        <v>1099</v>
      </c>
      <c r="BA486" s="258" t="s">
        <v>1156</v>
      </c>
      <c r="BB486" s="258"/>
      <c r="BC486" s="258"/>
      <c r="BD486" s="259" t="s">
        <v>1094</v>
      </c>
      <c r="BE486" s="261"/>
    </row>
    <row r="487" spans="3:57">
      <c r="C487" s="226"/>
      <c r="AW487" s="258"/>
      <c r="AX487" s="258"/>
      <c r="AY487" s="258"/>
      <c r="AZ487" s="257" t="s">
        <v>1100</v>
      </c>
      <c r="BA487" s="258" t="s">
        <v>1159</v>
      </c>
      <c r="BB487" s="258"/>
      <c r="BC487" s="258"/>
      <c r="BD487" s="259" t="s">
        <v>1095</v>
      </c>
      <c r="BE487" s="261"/>
    </row>
    <row r="488" spans="3:57">
      <c r="C488" s="226"/>
      <c r="AW488" s="258"/>
      <c r="AX488" s="258"/>
      <c r="AY488" s="258"/>
      <c r="AZ488" s="257" t="s">
        <v>1101</v>
      </c>
      <c r="BA488" s="258" t="s">
        <v>1160</v>
      </c>
      <c r="BB488" s="258"/>
      <c r="BC488" s="258"/>
      <c r="BD488" s="259" t="s">
        <v>436</v>
      </c>
      <c r="BE488" s="261"/>
    </row>
    <row r="489" spans="3:57">
      <c r="C489" s="226"/>
      <c r="AW489" s="258"/>
      <c r="AX489" s="258"/>
      <c r="AY489" s="258"/>
      <c r="AZ489" s="257" t="s">
        <v>1103</v>
      </c>
      <c r="BA489" s="258" t="s">
        <v>1161</v>
      </c>
      <c r="BB489" s="258"/>
      <c r="BC489" s="258"/>
      <c r="BD489" s="259" t="s">
        <v>1096</v>
      </c>
      <c r="BE489" s="261"/>
    </row>
    <row r="490" spans="3:57">
      <c r="C490" s="226"/>
      <c r="AW490" s="258"/>
      <c r="AX490" s="258"/>
      <c r="AY490" s="258"/>
      <c r="AZ490" s="257" t="s">
        <v>1105</v>
      </c>
      <c r="BA490" s="258" t="s">
        <v>1163</v>
      </c>
      <c r="BB490" s="258"/>
      <c r="BC490" s="258"/>
      <c r="BD490" s="259" t="s">
        <v>1098</v>
      </c>
      <c r="BE490" s="261"/>
    </row>
    <row r="491" spans="3:57">
      <c r="C491" s="226"/>
      <c r="AW491" s="258"/>
      <c r="AX491" s="258"/>
      <c r="AY491" s="258"/>
      <c r="AZ491" s="257" t="s">
        <v>1106</v>
      </c>
      <c r="BA491" s="258" t="s">
        <v>1164</v>
      </c>
      <c r="BB491" s="258"/>
      <c r="BC491" s="258"/>
      <c r="BD491" s="259" t="s">
        <v>438</v>
      </c>
      <c r="BE491" s="261"/>
    </row>
    <row r="492" spans="3:57">
      <c r="C492" s="226"/>
      <c r="AW492" s="258"/>
      <c r="AX492" s="258"/>
      <c r="AY492" s="258"/>
      <c r="AZ492" s="257" t="s">
        <v>1111</v>
      </c>
      <c r="BA492" s="258" t="s">
        <v>1165</v>
      </c>
      <c r="BB492" s="258"/>
      <c r="BC492" s="258"/>
      <c r="BD492" s="259" t="s">
        <v>1099</v>
      </c>
      <c r="BE492" s="261"/>
    </row>
    <row r="493" spans="3:57">
      <c r="C493" s="226"/>
      <c r="AW493" s="258"/>
      <c r="AX493" s="258"/>
      <c r="AY493" s="258"/>
      <c r="AZ493" s="257" t="s">
        <v>1113</v>
      </c>
      <c r="BA493" s="258" t="s">
        <v>1167</v>
      </c>
      <c r="BB493" s="258"/>
      <c r="BC493" s="258"/>
      <c r="BD493" s="259" t="s">
        <v>1100</v>
      </c>
      <c r="BE493" s="261"/>
    </row>
    <row r="494" spans="3:57">
      <c r="C494" s="226"/>
      <c r="AW494" s="258"/>
      <c r="AX494" s="258"/>
      <c r="AY494" s="258"/>
      <c r="AZ494" s="257" t="s">
        <v>1117</v>
      </c>
      <c r="BA494" s="258" t="s">
        <v>1168</v>
      </c>
      <c r="BB494" s="258"/>
      <c r="BC494" s="258"/>
      <c r="BD494" s="259" t="s">
        <v>1101</v>
      </c>
      <c r="BE494" s="261"/>
    </row>
    <row r="495" spans="3:57">
      <c r="C495" s="226"/>
      <c r="AW495" s="258"/>
      <c r="AX495" s="258"/>
      <c r="AY495" s="258"/>
      <c r="AZ495" s="257" t="s">
        <v>1119</v>
      </c>
      <c r="BA495" s="258" t="s">
        <v>1172</v>
      </c>
      <c r="BB495" s="258"/>
      <c r="BC495" s="258"/>
      <c r="BD495" s="259" t="s">
        <v>1103</v>
      </c>
      <c r="BE495" s="261"/>
    </row>
    <row r="496" spans="3:57">
      <c r="C496" s="226"/>
      <c r="AW496" s="258"/>
      <c r="AX496" s="258"/>
      <c r="AY496" s="258"/>
      <c r="AZ496" s="257" t="s">
        <v>1120</v>
      </c>
      <c r="BA496" s="258" t="s">
        <v>1178</v>
      </c>
      <c r="BB496" s="258"/>
      <c r="BC496" s="258"/>
      <c r="BD496" s="259" t="s">
        <v>1105</v>
      </c>
      <c r="BE496" s="261"/>
    </row>
    <row r="497" spans="3:57">
      <c r="C497" s="226"/>
      <c r="AW497" s="258"/>
      <c r="AX497" s="258"/>
      <c r="AY497" s="258"/>
      <c r="AZ497" s="257" t="s">
        <v>1124</v>
      </c>
      <c r="BA497" s="258" t="s">
        <v>1180</v>
      </c>
      <c r="BB497" s="258"/>
      <c r="BC497" s="258"/>
      <c r="BD497" s="259" t="s">
        <v>1106</v>
      </c>
      <c r="BE497" s="261"/>
    </row>
    <row r="498" spans="3:57">
      <c r="C498" s="226"/>
      <c r="AW498" s="258"/>
      <c r="AX498" s="258"/>
      <c r="AY498" s="258"/>
      <c r="AZ498" s="257" t="s">
        <v>449</v>
      </c>
      <c r="BA498" s="258" t="s">
        <v>1181</v>
      </c>
      <c r="BB498" s="258"/>
      <c r="BC498" s="258"/>
      <c r="BD498" s="259" t="s">
        <v>1111</v>
      </c>
      <c r="BE498" s="261"/>
    </row>
    <row r="499" spans="3:57">
      <c r="C499" s="226"/>
      <c r="AW499" s="258"/>
      <c r="AX499" s="258"/>
      <c r="AY499" s="258"/>
      <c r="AZ499" s="257" t="s">
        <v>1468</v>
      </c>
      <c r="BA499" s="258" t="s">
        <v>1187</v>
      </c>
      <c r="BB499" s="258"/>
      <c r="BC499" s="258"/>
      <c r="BD499" s="259" t="s">
        <v>1467</v>
      </c>
      <c r="BE499" s="261"/>
    </row>
    <row r="500" spans="3:57">
      <c r="C500" s="226"/>
      <c r="AW500" s="258"/>
      <c r="AX500" s="258"/>
      <c r="AY500" s="258"/>
      <c r="AZ500" s="257" t="s">
        <v>1127</v>
      </c>
      <c r="BA500" s="258" t="s">
        <v>1191</v>
      </c>
      <c r="BB500" s="258"/>
      <c r="BC500" s="258"/>
      <c r="BD500" s="259" t="s">
        <v>1113</v>
      </c>
      <c r="BE500" s="261"/>
    </row>
    <row r="501" spans="3:57">
      <c r="C501" s="226"/>
      <c r="AW501" s="258"/>
      <c r="AX501" s="258"/>
      <c r="AY501" s="258"/>
      <c r="AZ501" s="257" t="s">
        <v>1129</v>
      </c>
      <c r="BA501" s="258" t="s">
        <v>1193</v>
      </c>
      <c r="BB501" s="258"/>
      <c r="BC501" s="258"/>
      <c r="BD501" s="259" t="s">
        <v>1117</v>
      </c>
      <c r="BE501" s="261"/>
    </row>
    <row r="502" spans="3:57">
      <c r="C502" s="226"/>
      <c r="AW502" s="258"/>
      <c r="AX502" s="258"/>
      <c r="AY502" s="258"/>
      <c r="AZ502" s="257" t="s">
        <v>1130</v>
      </c>
      <c r="BA502" s="257" t="s">
        <v>1397</v>
      </c>
      <c r="BB502" s="257"/>
      <c r="BC502" s="257"/>
      <c r="BD502" s="259" t="s">
        <v>1119</v>
      </c>
      <c r="BE502" s="261"/>
    </row>
    <row r="503" spans="3:57">
      <c r="C503" s="226"/>
      <c r="AW503" s="258"/>
      <c r="AX503" s="258"/>
      <c r="AY503" s="258"/>
      <c r="AZ503" s="257" t="s">
        <v>1133</v>
      </c>
      <c r="BA503" s="257" t="s">
        <v>1455</v>
      </c>
      <c r="BB503" s="257"/>
      <c r="BC503" s="257"/>
      <c r="BD503" s="259" t="s">
        <v>1120</v>
      </c>
      <c r="BE503" s="261"/>
    </row>
    <row r="504" spans="3:57">
      <c r="C504" s="226"/>
      <c r="AW504" s="258"/>
      <c r="AX504" s="258"/>
      <c r="AY504" s="258"/>
      <c r="AZ504" s="257" t="s">
        <v>461</v>
      </c>
      <c r="BA504" s="257" t="s">
        <v>1457</v>
      </c>
      <c r="BB504" s="257"/>
      <c r="BC504" s="257"/>
      <c r="BD504" s="259" t="s">
        <v>1124</v>
      </c>
      <c r="BE504" s="261"/>
    </row>
    <row r="505" spans="3:57">
      <c r="C505" s="226"/>
      <c r="AW505" s="258"/>
      <c r="AX505" s="258"/>
      <c r="AY505" s="258"/>
      <c r="AZ505" s="257" t="s">
        <v>1134</v>
      </c>
      <c r="BA505" s="257" t="s">
        <v>1462</v>
      </c>
      <c r="BB505" s="257"/>
      <c r="BC505" s="257"/>
      <c r="BD505" s="259" t="s">
        <v>449</v>
      </c>
      <c r="BE505" s="261"/>
    </row>
    <row r="506" spans="3:57">
      <c r="C506" s="226"/>
      <c r="AW506" s="258"/>
      <c r="AX506" s="258"/>
      <c r="AY506" s="258"/>
      <c r="AZ506" s="257" t="s">
        <v>1135</v>
      </c>
      <c r="BA506" s="257" t="s">
        <v>1464</v>
      </c>
      <c r="BB506" s="257"/>
      <c r="BC506" s="257"/>
      <c r="BD506" s="259" t="s">
        <v>1468</v>
      </c>
      <c r="BE506" s="261"/>
    </row>
    <row r="507" spans="3:57">
      <c r="C507" s="226"/>
      <c r="AW507" s="258"/>
      <c r="AX507" s="258"/>
      <c r="AY507" s="258"/>
      <c r="AZ507" s="257" t="s">
        <v>1136</v>
      </c>
      <c r="BA507" s="257" t="s">
        <v>1070</v>
      </c>
      <c r="BB507" s="257"/>
      <c r="BC507" s="257"/>
      <c r="BD507" s="259" t="s">
        <v>1127</v>
      </c>
      <c r="BE507" s="261"/>
    </row>
    <row r="508" spans="3:57">
      <c r="C508" s="226"/>
      <c r="AW508" s="258"/>
      <c r="AX508" s="258"/>
      <c r="AY508" s="258"/>
      <c r="AZ508" s="257" t="s">
        <v>1469</v>
      </c>
      <c r="BA508" s="257" t="s">
        <v>1466</v>
      </c>
      <c r="BB508" s="257"/>
      <c r="BC508" s="257"/>
      <c r="BD508" s="259" t="s">
        <v>1129</v>
      </c>
      <c r="BE508" s="261"/>
    </row>
    <row r="509" spans="3:57">
      <c r="C509" s="226"/>
      <c r="AW509" s="258"/>
      <c r="AX509" s="258"/>
      <c r="AY509" s="258"/>
      <c r="AZ509" s="257" t="s">
        <v>1138</v>
      </c>
      <c r="BA509" s="257"/>
      <c r="BB509" s="257"/>
      <c r="BC509" s="257"/>
      <c r="BD509" s="259" t="s">
        <v>1130</v>
      </c>
      <c r="BE509" s="261"/>
    </row>
    <row r="510" spans="3:57">
      <c r="C510" s="226"/>
      <c r="AW510" s="258"/>
      <c r="AX510" s="258"/>
      <c r="AY510" s="258"/>
      <c r="AZ510" s="257" t="s">
        <v>1139</v>
      </c>
      <c r="BA510" s="257"/>
      <c r="BB510" s="257"/>
      <c r="BC510" s="257"/>
      <c r="BD510" s="259" t="s">
        <v>1133</v>
      </c>
      <c r="BE510" s="261"/>
    </row>
    <row r="511" spans="3:57">
      <c r="C511" s="226"/>
      <c r="AW511" s="258"/>
      <c r="AX511" s="258"/>
      <c r="AY511" s="258"/>
      <c r="AZ511" s="257" t="s">
        <v>1140</v>
      </c>
      <c r="BA511" s="257"/>
      <c r="BB511" s="257"/>
      <c r="BC511" s="257"/>
      <c r="BD511" s="259" t="s">
        <v>461</v>
      </c>
      <c r="BE511" s="261"/>
    </row>
    <row r="512" spans="3:57">
      <c r="C512" s="226"/>
      <c r="AW512" s="258"/>
      <c r="AX512" s="258"/>
      <c r="AY512" s="258"/>
      <c r="AZ512" s="257" t="s">
        <v>1470</v>
      </c>
      <c r="BA512" s="257"/>
      <c r="BB512" s="257"/>
      <c r="BC512" s="257"/>
      <c r="BD512" s="259" t="s">
        <v>1134</v>
      </c>
      <c r="BE512" s="261"/>
    </row>
    <row r="513" spans="3:57">
      <c r="C513" s="226"/>
      <c r="AW513" s="258"/>
      <c r="AX513" s="258"/>
      <c r="AY513" s="258"/>
      <c r="AZ513" s="257" t="s">
        <v>1142</v>
      </c>
      <c r="BA513" s="257"/>
      <c r="BB513" s="257"/>
      <c r="BC513" s="257"/>
      <c r="BD513" s="259" t="s">
        <v>1135</v>
      </c>
      <c r="BE513" s="261"/>
    </row>
    <row r="514" spans="3:57">
      <c r="C514" s="226"/>
      <c r="AW514" s="258"/>
      <c r="AX514" s="258"/>
      <c r="AY514" s="258"/>
      <c r="AZ514" s="257" t="s">
        <v>1143</v>
      </c>
      <c r="BA514" s="257"/>
      <c r="BB514" s="257"/>
      <c r="BC514" s="257"/>
      <c r="BD514" s="259" t="s">
        <v>1136</v>
      </c>
      <c r="BE514" s="261"/>
    </row>
    <row r="515" spans="3:57">
      <c r="C515" s="226"/>
      <c r="AW515" s="258"/>
      <c r="AX515" s="258"/>
      <c r="AY515" s="258"/>
      <c r="AZ515" s="257" t="s">
        <v>1144</v>
      </c>
      <c r="BA515" s="257"/>
      <c r="BB515" s="257"/>
      <c r="BC515" s="257"/>
      <c r="BD515" s="259" t="s">
        <v>1469</v>
      </c>
      <c r="BE515" s="261"/>
    </row>
    <row r="516" spans="3:57">
      <c r="C516" s="226"/>
      <c r="AW516" s="258"/>
      <c r="AX516" s="258"/>
      <c r="AY516" s="258"/>
      <c r="AZ516" s="257" t="s">
        <v>1471</v>
      </c>
      <c r="BA516" s="257"/>
      <c r="BB516" s="257"/>
      <c r="BC516" s="257"/>
      <c r="BD516" s="259" t="s">
        <v>1138</v>
      </c>
      <c r="BE516" s="261"/>
    </row>
    <row r="517" spans="3:57">
      <c r="C517" s="226"/>
      <c r="AW517" s="258"/>
      <c r="AX517" s="258"/>
      <c r="AY517" s="258"/>
      <c r="AZ517" s="257" t="s">
        <v>1146</v>
      </c>
      <c r="BA517" s="257"/>
      <c r="BB517" s="257"/>
      <c r="BC517" s="257"/>
      <c r="BD517" s="259" t="s">
        <v>1139</v>
      </c>
      <c r="BE517" s="261"/>
    </row>
    <row r="518" spans="3:57">
      <c r="C518" s="226"/>
      <c r="AW518" s="258"/>
      <c r="AX518" s="258"/>
      <c r="AY518" s="258"/>
      <c r="AZ518" s="257" t="s">
        <v>1147</v>
      </c>
      <c r="BA518" s="257"/>
      <c r="BB518" s="257"/>
      <c r="BC518" s="257"/>
      <c r="BD518" s="259" t="s">
        <v>1140</v>
      </c>
      <c r="BE518" s="261"/>
    </row>
    <row r="519" spans="3:57">
      <c r="C519" s="226"/>
      <c r="AW519" s="258"/>
      <c r="AX519" s="258"/>
      <c r="AY519" s="258"/>
      <c r="AZ519" s="257" t="s">
        <v>1148</v>
      </c>
      <c r="BA519" s="257"/>
      <c r="BB519" s="257"/>
      <c r="BC519" s="257"/>
      <c r="BD519" s="259" t="s">
        <v>1470</v>
      </c>
      <c r="BE519" s="261"/>
    </row>
    <row r="520" spans="3:57">
      <c r="C520" s="226"/>
      <c r="AW520" s="258"/>
      <c r="AX520" s="258"/>
      <c r="AY520" s="258"/>
      <c r="AZ520" s="257" t="s">
        <v>1149</v>
      </c>
      <c r="BA520" s="257"/>
      <c r="BB520" s="257"/>
      <c r="BC520" s="257"/>
      <c r="BD520" s="259" t="s">
        <v>1142</v>
      </c>
      <c r="BE520" s="261"/>
    </row>
    <row r="521" spans="3:57">
      <c r="C521" s="226"/>
      <c r="AW521" s="258"/>
      <c r="AX521" s="258"/>
      <c r="AY521" s="258"/>
      <c r="AZ521" s="257" t="s">
        <v>1151</v>
      </c>
      <c r="BA521" s="257"/>
      <c r="BB521" s="257"/>
      <c r="BC521" s="257"/>
      <c r="BD521" s="259" t="s">
        <v>1143</v>
      </c>
      <c r="BE521" s="261"/>
    </row>
    <row r="522" spans="3:57">
      <c r="C522" s="226"/>
      <c r="AW522" s="258"/>
      <c r="AX522" s="258"/>
      <c r="AY522" s="258"/>
      <c r="AZ522" s="257" t="s">
        <v>1152</v>
      </c>
      <c r="BA522" s="257"/>
      <c r="BB522" s="257"/>
      <c r="BC522" s="257"/>
      <c r="BD522" s="259" t="s">
        <v>1144</v>
      </c>
      <c r="BE522" s="261"/>
    </row>
    <row r="523" spans="3:57">
      <c r="C523" s="226"/>
      <c r="AW523" s="258"/>
      <c r="AX523" s="258"/>
      <c r="AY523" s="258"/>
      <c r="AZ523" s="257" t="s">
        <v>1154</v>
      </c>
      <c r="BA523" s="257"/>
      <c r="BB523" s="257"/>
      <c r="BC523" s="257"/>
      <c r="BD523" s="259" t="s">
        <v>1471</v>
      </c>
      <c r="BE523" s="261"/>
    </row>
    <row r="524" spans="3:57">
      <c r="C524" s="226"/>
      <c r="AW524" s="258"/>
      <c r="AX524" s="258"/>
      <c r="AY524" s="258"/>
      <c r="AZ524" s="257" t="s">
        <v>1156</v>
      </c>
      <c r="BA524" s="257"/>
      <c r="BB524" s="257"/>
      <c r="BC524" s="257"/>
      <c r="BD524" s="259" t="s">
        <v>1146</v>
      </c>
      <c r="BE524" s="261"/>
    </row>
    <row r="525" spans="3:57">
      <c r="C525" s="226"/>
      <c r="AW525" s="258"/>
      <c r="AX525" s="258"/>
      <c r="AY525" s="258"/>
      <c r="AZ525" s="257" t="s">
        <v>1159</v>
      </c>
      <c r="BA525" s="257"/>
      <c r="BB525" s="257"/>
      <c r="BC525" s="257"/>
      <c r="BD525" s="259" t="s">
        <v>1147</v>
      </c>
      <c r="BE525" s="261"/>
    </row>
    <row r="526" spans="3:57">
      <c r="C526" s="226"/>
      <c r="AW526" s="258"/>
      <c r="AX526" s="258"/>
      <c r="AY526" s="258"/>
      <c r="AZ526" s="257" t="s">
        <v>1160</v>
      </c>
      <c r="BA526" s="257"/>
      <c r="BB526" s="257"/>
      <c r="BC526" s="257"/>
      <c r="BD526" s="259" t="s">
        <v>1148</v>
      </c>
      <c r="BE526" s="261"/>
    </row>
    <row r="527" spans="3:57">
      <c r="C527" s="226"/>
      <c r="AW527" s="258"/>
      <c r="AX527" s="258"/>
      <c r="AY527" s="258"/>
      <c r="AZ527" s="257" t="s">
        <v>1161</v>
      </c>
      <c r="BA527" s="257"/>
      <c r="BB527" s="257"/>
      <c r="BC527" s="257"/>
      <c r="BD527" s="259" t="s">
        <v>1149</v>
      </c>
      <c r="BE527" s="261"/>
    </row>
    <row r="528" spans="3:57">
      <c r="C528" s="226"/>
      <c r="AW528" s="258"/>
      <c r="AX528" s="258"/>
      <c r="AY528" s="258"/>
      <c r="AZ528" s="257" t="s">
        <v>1163</v>
      </c>
      <c r="BA528" s="257"/>
      <c r="BB528" s="257"/>
      <c r="BC528" s="257"/>
      <c r="BD528" s="259" t="s">
        <v>1151</v>
      </c>
      <c r="BE528" s="261"/>
    </row>
    <row r="529" spans="3:57">
      <c r="C529" s="226"/>
      <c r="AW529" s="258"/>
      <c r="AX529" s="258"/>
      <c r="AY529" s="258"/>
      <c r="AZ529" s="257" t="s">
        <v>1164</v>
      </c>
      <c r="BA529" s="257"/>
      <c r="BB529" s="257"/>
      <c r="BC529" s="257"/>
      <c r="BD529" s="259" t="s">
        <v>1152</v>
      </c>
      <c r="BE529" s="261"/>
    </row>
    <row r="530" spans="3:57">
      <c r="C530" s="226"/>
      <c r="AW530" s="258"/>
      <c r="AX530" s="258"/>
      <c r="AY530" s="258"/>
      <c r="AZ530" s="257" t="s">
        <v>1165</v>
      </c>
      <c r="BA530" s="257"/>
      <c r="BB530" s="257"/>
      <c r="BC530" s="257"/>
      <c r="BD530" s="259" t="s">
        <v>1154</v>
      </c>
      <c r="BE530" s="261"/>
    </row>
    <row r="531" spans="3:57">
      <c r="C531" s="226"/>
      <c r="AW531" s="258"/>
      <c r="AX531" s="258"/>
      <c r="AY531" s="258"/>
      <c r="AZ531" s="257" t="s">
        <v>1167</v>
      </c>
      <c r="BA531" s="257"/>
      <c r="BB531" s="257"/>
      <c r="BC531" s="257"/>
      <c r="BD531" s="259" t="s">
        <v>1156</v>
      </c>
      <c r="BE531" s="261"/>
    </row>
    <row r="532" spans="3:57">
      <c r="C532" s="226"/>
      <c r="AW532" s="258"/>
      <c r="AX532" s="258"/>
      <c r="AY532" s="258"/>
      <c r="AZ532" s="257" t="s">
        <v>1168</v>
      </c>
      <c r="BA532" s="257"/>
      <c r="BB532" s="257"/>
      <c r="BC532" s="257"/>
      <c r="BD532" s="259" t="s">
        <v>1159</v>
      </c>
      <c r="BE532" s="261"/>
    </row>
    <row r="533" spans="3:57">
      <c r="C533" s="226"/>
      <c r="AW533" s="258"/>
      <c r="AX533" s="258"/>
      <c r="AY533" s="258"/>
      <c r="AZ533" s="257" t="s">
        <v>1172</v>
      </c>
      <c r="BA533" s="257"/>
      <c r="BB533" s="257"/>
      <c r="BC533" s="257"/>
      <c r="BD533" s="259" t="s">
        <v>1160</v>
      </c>
      <c r="BE533" s="261"/>
    </row>
    <row r="534" spans="3:57">
      <c r="C534" s="226"/>
      <c r="AW534" s="258"/>
      <c r="AX534" s="258"/>
      <c r="AY534" s="258"/>
      <c r="AZ534" s="257" t="s">
        <v>1178</v>
      </c>
      <c r="BA534" s="257"/>
      <c r="BB534" s="257"/>
      <c r="BC534" s="257"/>
      <c r="BD534" s="259" t="s">
        <v>1161</v>
      </c>
      <c r="BE534" s="261"/>
    </row>
    <row r="535" spans="3:57">
      <c r="C535" s="226"/>
      <c r="AW535" s="258"/>
      <c r="AX535" s="258"/>
      <c r="AY535" s="258"/>
      <c r="AZ535" s="257" t="s">
        <v>1180</v>
      </c>
      <c r="BA535" s="257"/>
      <c r="BB535" s="257"/>
      <c r="BC535" s="257"/>
      <c r="BD535" s="259" t="s">
        <v>1163</v>
      </c>
      <c r="BE535" s="261"/>
    </row>
    <row r="536" spans="3:57">
      <c r="C536" s="226"/>
      <c r="AW536" s="258"/>
      <c r="AX536" s="258"/>
      <c r="AY536" s="258"/>
      <c r="AZ536" s="257" t="s">
        <v>1181</v>
      </c>
      <c r="BA536" s="257"/>
      <c r="BB536" s="257"/>
      <c r="BC536" s="257"/>
      <c r="BD536" s="259" t="s">
        <v>1164</v>
      </c>
      <c r="BE536" s="261"/>
    </row>
    <row r="537" spans="3:57">
      <c r="C537" s="226"/>
      <c r="AW537" s="258"/>
      <c r="AX537" s="258"/>
      <c r="AY537" s="258"/>
      <c r="AZ537" s="257" t="s">
        <v>1187</v>
      </c>
      <c r="BA537" s="257"/>
      <c r="BB537" s="257"/>
      <c r="BC537" s="257"/>
      <c r="BD537" s="259" t="s">
        <v>1165</v>
      </c>
      <c r="BE537" s="261"/>
    </row>
    <row r="538" spans="3:57">
      <c r="C538" s="226"/>
      <c r="AW538" s="258"/>
      <c r="AX538" s="258"/>
      <c r="AY538" s="258"/>
      <c r="AZ538" s="257" t="s">
        <v>1191</v>
      </c>
      <c r="BA538" s="257"/>
      <c r="BB538" s="257"/>
      <c r="BC538" s="257"/>
      <c r="BD538" s="259" t="s">
        <v>1167</v>
      </c>
      <c r="BE538" s="261"/>
    </row>
    <row r="539" spans="3:57">
      <c r="C539" s="226"/>
      <c r="AW539" s="258"/>
      <c r="AX539" s="258"/>
      <c r="AY539" s="258"/>
      <c r="AZ539" s="257" t="s">
        <v>1193</v>
      </c>
      <c r="BA539" s="257"/>
      <c r="BB539" s="257"/>
      <c r="BC539" s="257"/>
      <c r="BD539" s="259" t="s">
        <v>1168</v>
      </c>
      <c r="BE539" s="261"/>
    </row>
    <row r="540" spans="3:57">
      <c r="C540" s="226"/>
      <c r="AW540" s="258"/>
      <c r="AX540" s="258"/>
      <c r="AY540" s="258"/>
      <c r="AZ540" s="257"/>
      <c r="BA540" s="257"/>
      <c r="BB540" s="257"/>
      <c r="BC540" s="257"/>
      <c r="BD540" s="259" t="s">
        <v>1172</v>
      </c>
      <c r="BE540" s="261"/>
    </row>
    <row r="541" spans="3:57">
      <c r="C541" s="226"/>
      <c r="AW541" s="258"/>
      <c r="AX541" s="258"/>
      <c r="AY541" s="258"/>
      <c r="AZ541" s="257"/>
      <c r="BA541" s="257"/>
      <c r="BB541" s="257"/>
      <c r="BC541" s="257"/>
      <c r="BD541" s="259" t="s">
        <v>1178</v>
      </c>
      <c r="BE541" s="261"/>
    </row>
    <row r="542" spans="3:57">
      <c r="C542" s="226"/>
      <c r="AW542" s="258"/>
      <c r="AX542" s="258"/>
      <c r="AY542" s="258"/>
      <c r="AZ542" s="257"/>
      <c r="BA542" s="257"/>
      <c r="BB542" s="257"/>
      <c r="BC542" s="257"/>
      <c r="BD542" s="259" t="s">
        <v>1180</v>
      </c>
      <c r="BE542" s="261"/>
    </row>
    <row r="543" spans="3:57">
      <c r="C543" s="226"/>
      <c r="AW543" s="258"/>
      <c r="AX543" s="258"/>
      <c r="AY543" s="258"/>
      <c r="AZ543" s="257"/>
      <c r="BA543" s="257"/>
      <c r="BB543" s="257"/>
      <c r="BC543" s="257"/>
      <c r="BD543" s="259" t="s">
        <v>1181</v>
      </c>
      <c r="BE543" s="261"/>
    </row>
    <row r="544" spans="3:57">
      <c r="C544" s="226"/>
      <c r="AW544" s="258"/>
      <c r="AX544" s="258"/>
      <c r="AY544" s="258"/>
      <c r="AZ544" s="257"/>
      <c r="BA544" s="257"/>
      <c r="BB544" s="257"/>
      <c r="BC544" s="257"/>
      <c r="BD544" s="259" t="s">
        <v>1187</v>
      </c>
      <c r="BE544" s="261"/>
    </row>
    <row r="545" spans="3:57">
      <c r="C545" s="226"/>
      <c r="AW545" s="258"/>
      <c r="AX545" s="258"/>
      <c r="AY545" s="258"/>
      <c r="AZ545" s="441"/>
      <c r="BA545" s="441"/>
      <c r="BB545" s="441"/>
      <c r="BC545" s="441"/>
      <c r="BD545" s="259" t="s">
        <v>1191</v>
      </c>
      <c r="BE545" s="261"/>
    </row>
    <row r="546" spans="3:57">
      <c r="C546" s="226"/>
      <c r="AW546" s="258"/>
      <c r="AX546" s="258"/>
      <c r="AY546" s="258"/>
      <c r="AZ546" s="441"/>
      <c r="BA546" s="441"/>
      <c r="BB546" s="441"/>
      <c r="BC546" s="441"/>
      <c r="BD546" s="259" t="s">
        <v>1193</v>
      </c>
      <c r="BE546" s="261"/>
    </row>
    <row r="547" spans="3:57">
      <c r="C547" s="226"/>
      <c r="AW547" s="258"/>
      <c r="AX547" s="258"/>
      <c r="AY547" s="258"/>
      <c r="AZ547" s="441"/>
      <c r="BA547" s="441"/>
      <c r="BB547" s="441"/>
      <c r="BC547" s="441"/>
      <c r="BD547" s="259"/>
      <c r="BE547" s="261"/>
    </row>
    <row r="548" spans="3:57">
      <c r="C548" s="226"/>
      <c r="AW548" s="258"/>
      <c r="AX548" s="258"/>
      <c r="AY548" s="258"/>
      <c r="AZ548" s="441"/>
      <c r="BA548" s="441"/>
      <c r="BB548" s="441"/>
      <c r="BC548" s="441"/>
      <c r="BD548" s="260"/>
      <c r="BE548" s="261"/>
    </row>
    <row r="549" spans="3:57">
      <c r="C549" s="226"/>
      <c r="AW549" s="258"/>
      <c r="AX549" s="258"/>
      <c r="AY549" s="258"/>
      <c r="AZ549" s="258"/>
      <c r="BA549" s="258"/>
      <c r="BB549" s="258"/>
      <c r="BC549" s="258"/>
      <c r="BD549" s="260"/>
      <c r="BE549" s="261"/>
    </row>
    <row r="550" spans="3:57">
      <c r="C550" s="226"/>
      <c r="AW550" s="258"/>
      <c r="AX550" s="258"/>
      <c r="AY550" s="258"/>
      <c r="AZ550" s="258"/>
      <c r="BA550" s="258"/>
      <c r="BB550" s="258"/>
      <c r="BC550" s="258"/>
      <c r="BD550" s="260"/>
      <c r="BE550" s="261"/>
    </row>
    <row r="551" spans="3:57">
      <c r="C551" s="226"/>
      <c r="AW551" s="258"/>
      <c r="AX551" s="258"/>
      <c r="AY551" s="258"/>
      <c r="AZ551" s="258"/>
      <c r="BA551" s="258"/>
      <c r="BB551" s="258"/>
      <c r="BC551" s="258"/>
      <c r="BD551" s="260"/>
      <c r="BE551" s="261"/>
    </row>
    <row r="552" spans="3:57">
      <c r="C552" s="226"/>
      <c r="AW552" s="258"/>
      <c r="AX552" s="258"/>
      <c r="AY552" s="258"/>
      <c r="AZ552" s="258"/>
      <c r="BA552" s="258"/>
      <c r="BB552" s="258"/>
      <c r="BC552" s="258"/>
      <c r="BD552" s="260"/>
      <c r="BE552" s="261"/>
    </row>
    <row r="553" spans="3:57">
      <c r="C553" s="226"/>
      <c r="AW553" s="258"/>
      <c r="AX553" s="258"/>
      <c r="AY553" s="258"/>
      <c r="AZ553" s="258"/>
      <c r="BA553" s="258"/>
      <c r="BB553" s="258"/>
      <c r="BC553" s="258"/>
      <c r="BD553" s="260"/>
      <c r="BE553" s="261"/>
    </row>
    <row r="554" spans="3:57">
      <c r="C554" s="226"/>
      <c r="AW554" s="258"/>
      <c r="AX554" s="258"/>
      <c r="AY554" s="258"/>
      <c r="AZ554" s="258"/>
      <c r="BA554" s="258"/>
      <c r="BB554" s="258"/>
      <c r="BC554" s="258"/>
      <c r="BD554" s="260"/>
      <c r="BE554" s="261"/>
    </row>
    <row r="555" spans="3:57">
      <c r="C555" s="226"/>
      <c r="AW555" s="258"/>
      <c r="AX555" s="258"/>
      <c r="AY555" s="258"/>
      <c r="AZ555" s="258"/>
      <c r="BA555" s="258"/>
      <c r="BB555" s="258"/>
      <c r="BC555" s="258"/>
      <c r="BD555" s="260"/>
      <c r="BE555" s="261"/>
    </row>
    <row r="556" spans="3:57">
      <c r="C556" s="226"/>
      <c r="AW556" s="258"/>
      <c r="AX556" s="258"/>
      <c r="AY556" s="258"/>
      <c r="AZ556" s="258"/>
      <c r="BA556" s="258"/>
      <c r="BB556" s="258"/>
      <c r="BC556" s="258"/>
      <c r="BD556" s="260"/>
      <c r="BE556" s="261"/>
    </row>
    <row r="557" spans="3:57">
      <c r="C557" s="226"/>
      <c r="AW557" s="258"/>
      <c r="AX557" s="258"/>
      <c r="AY557" s="258"/>
      <c r="AZ557" s="258"/>
      <c r="BA557" s="258"/>
      <c r="BB557" s="258"/>
      <c r="BC557" s="258"/>
      <c r="BD557" s="260"/>
      <c r="BE557" s="261"/>
    </row>
    <row r="558" spans="3:57">
      <c r="C558" s="226"/>
      <c r="AW558" s="258"/>
      <c r="AX558" s="258"/>
      <c r="AY558" s="258"/>
      <c r="AZ558" s="258"/>
      <c r="BA558" s="258"/>
      <c r="BB558" s="258"/>
      <c r="BC558" s="258"/>
      <c r="BD558" s="260"/>
      <c r="BE558" s="261"/>
    </row>
    <row r="559" spans="3:57">
      <c r="C559" s="226"/>
      <c r="AW559" s="258"/>
      <c r="AX559" s="258"/>
      <c r="AY559" s="258"/>
      <c r="AZ559" s="258"/>
      <c r="BA559" s="258"/>
      <c r="BB559" s="258"/>
      <c r="BC559" s="258"/>
      <c r="BD559" s="260"/>
      <c r="BE559" s="261"/>
    </row>
    <row r="560" spans="3:57">
      <c r="C560" s="226"/>
      <c r="AW560" s="258"/>
      <c r="AX560" s="258"/>
      <c r="AY560" s="258"/>
      <c r="AZ560" s="258"/>
      <c r="BA560" s="258"/>
      <c r="BB560" s="258"/>
      <c r="BC560" s="258"/>
      <c r="BD560" s="260"/>
      <c r="BE560" s="261"/>
    </row>
    <row r="561" spans="3:57">
      <c r="C561" s="226"/>
      <c r="AW561" s="258"/>
      <c r="AX561" s="258"/>
      <c r="AY561" s="258"/>
      <c r="AZ561" s="258"/>
      <c r="BA561" s="258"/>
      <c r="BB561" s="258"/>
      <c r="BC561" s="258"/>
      <c r="BD561" s="260"/>
      <c r="BE561" s="261"/>
    </row>
    <row r="562" spans="3:57">
      <c r="C562" s="226"/>
      <c r="AW562" s="258"/>
      <c r="AX562" s="258"/>
      <c r="AY562" s="258"/>
      <c r="AZ562" s="258"/>
      <c r="BA562" s="258"/>
      <c r="BB562" s="258"/>
      <c r="BC562" s="258"/>
      <c r="BD562" s="260"/>
      <c r="BE562" s="261"/>
    </row>
    <row r="563" spans="3:57">
      <c r="C563" s="226"/>
      <c r="AW563" s="258"/>
      <c r="AX563" s="258"/>
      <c r="AY563" s="258"/>
      <c r="AZ563" s="258"/>
      <c r="BA563" s="258"/>
      <c r="BB563" s="258"/>
      <c r="BC563" s="258"/>
      <c r="BD563" s="260"/>
      <c r="BE563" s="261"/>
    </row>
    <row r="564" spans="3:57">
      <c r="C564" s="226"/>
      <c r="AW564" s="258"/>
      <c r="AX564" s="258"/>
      <c r="AY564" s="258"/>
      <c r="AZ564" s="258"/>
      <c r="BA564" s="258"/>
      <c r="BB564" s="258"/>
      <c r="BC564" s="258"/>
      <c r="BD564" s="260"/>
      <c r="BE564" s="261"/>
    </row>
    <row r="565" spans="3:57">
      <c r="C565" s="226"/>
      <c r="AW565" s="258"/>
      <c r="AX565" s="258"/>
      <c r="AY565" s="258"/>
      <c r="AZ565" s="258"/>
      <c r="BA565" s="258"/>
      <c r="BB565" s="258"/>
      <c r="BC565" s="258"/>
      <c r="BD565" s="374"/>
      <c r="BE565" s="261"/>
    </row>
    <row r="566" spans="3:57">
      <c r="AW566" s="261"/>
      <c r="AX566" s="261"/>
      <c r="AY566" s="261"/>
      <c r="AZ566" s="261"/>
      <c r="BA566" s="261"/>
      <c r="BB566" s="261"/>
      <c r="BC566" s="261"/>
      <c r="BD566" s="374"/>
      <c r="BE566" s="261"/>
    </row>
    <row r="567" spans="3:57">
      <c r="AW567" s="261"/>
      <c r="AX567" s="261"/>
      <c r="AY567" s="261"/>
      <c r="AZ567" s="261"/>
      <c r="BA567" s="261"/>
      <c r="BB567" s="261"/>
      <c r="BC567" s="261"/>
      <c r="BD567" s="374"/>
      <c r="BE567" s="261"/>
    </row>
    <row r="586" spans="3:59">
      <c r="C586" s="226"/>
      <c r="BD586" s="226"/>
      <c r="BG586" s="442"/>
    </row>
  </sheetData>
  <dataConsolidate/>
  <mergeCells count="46">
    <mergeCell ref="N30:N31"/>
    <mergeCell ref="A192:A207"/>
    <mergeCell ref="P132:W132"/>
    <mergeCell ref="Y132:AF132"/>
    <mergeCell ref="AI132:AP132"/>
    <mergeCell ref="P150:W150"/>
    <mergeCell ref="AI150:AP150"/>
    <mergeCell ref="A168:A190"/>
    <mergeCell ref="P96:W96"/>
    <mergeCell ref="Y96:AF96"/>
    <mergeCell ref="AI96:AP96"/>
    <mergeCell ref="P114:W114"/>
    <mergeCell ref="Y114:AF114"/>
    <mergeCell ref="AI114:AP114"/>
    <mergeCell ref="A37:M37"/>
    <mergeCell ref="N28:N29"/>
    <mergeCell ref="A29:B32"/>
    <mergeCell ref="P78:W78"/>
    <mergeCell ref="Y78:AF78"/>
    <mergeCell ref="AI78:AP78"/>
    <mergeCell ref="A38:M38"/>
    <mergeCell ref="A39:M39"/>
    <mergeCell ref="A40:M40"/>
    <mergeCell ref="A41:M41"/>
    <mergeCell ref="D44:D45"/>
    <mergeCell ref="E44:L44"/>
    <mergeCell ref="D52:D53"/>
    <mergeCell ref="E52:L52"/>
    <mergeCell ref="P60:W60"/>
    <mergeCell ref="Y60:AF60"/>
    <mergeCell ref="AI60:AP60"/>
    <mergeCell ref="A26:B26"/>
    <mergeCell ref="D26:D27"/>
    <mergeCell ref="E26:L26"/>
    <mergeCell ref="A8:L8"/>
    <mergeCell ref="C2:M2"/>
    <mergeCell ref="B3:G3"/>
    <mergeCell ref="A5:L5"/>
    <mergeCell ref="A6:L6"/>
    <mergeCell ref="A7:L7"/>
    <mergeCell ref="A9:L9"/>
    <mergeCell ref="A10:B10"/>
    <mergeCell ref="D13:D14"/>
    <mergeCell ref="E13:L13"/>
    <mergeCell ref="A25:B25"/>
    <mergeCell ref="F25:L25"/>
  </mergeCells>
  <conditionalFormatting sqref="A28:A31">
    <cfRule type="expression" dxfId="72" priority="22">
      <formula>$B$16=$AS$14</formula>
    </cfRule>
    <cfRule type="expression" dxfId="71" priority="23">
      <formula>$B$16=$AS$13</formula>
    </cfRule>
  </conditionalFormatting>
  <conditionalFormatting sqref="BD312:BD547">
    <cfRule type="duplicateValues" dxfId="70" priority="26"/>
  </conditionalFormatting>
  <conditionalFormatting sqref="K11">
    <cfRule type="expression" dxfId="69" priority="15">
      <formula>($B$16=$AS$12)</formula>
    </cfRule>
    <cfRule type="expression" dxfId="68" priority="19">
      <formula>($B$16=$AS$15)</formula>
    </cfRule>
    <cfRule type="expression" dxfId="67" priority="20">
      <formula>($B$16=$AS$11)</formula>
    </cfRule>
    <cfRule type="expression" dxfId="66" priority="21">
      <formula>($B$16=$AS$10)</formula>
    </cfRule>
  </conditionalFormatting>
  <conditionalFormatting sqref="H11">
    <cfRule type="expression" dxfId="65" priority="8">
      <formula>($B$16=$AS$12)</formula>
    </cfRule>
    <cfRule type="expression" dxfId="64" priority="9">
      <formula>($B$16=$AS$15)</formula>
    </cfRule>
    <cfRule type="expression" dxfId="63" priority="10">
      <formula>($B$16=$AS$11)</formula>
    </cfRule>
    <cfRule type="expression" dxfId="62" priority="11">
      <formula>($B$16=$AS$10)</formula>
    </cfRule>
  </conditionalFormatting>
  <conditionalFormatting sqref="I11">
    <cfRule type="expression" dxfId="61" priority="4">
      <formula>($B$16=$AS$12)</formula>
    </cfRule>
    <cfRule type="expression" dxfId="60" priority="5">
      <formula>($B$16=$AS$15)</formula>
    </cfRule>
    <cfRule type="expression" dxfId="59" priority="6">
      <formula>($B$16=$AS$11)</formula>
    </cfRule>
    <cfRule type="expression" dxfId="58" priority="7">
      <formula>($B$16=$AS$10)</formula>
    </cfRule>
  </conditionalFormatting>
  <conditionalFormatting sqref="AT9:AT267">
    <cfRule type="duplicateValues" dxfId="57" priority="86"/>
  </conditionalFormatting>
  <hyperlinks>
    <hyperlink ref="N4" location="'Income-Rent Tool'!A33" display="Goto footnotes" xr:uid="{00000000-0004-0000-0400-000000000000}"/>
    <hyperlink ref="N5" location="'Income-Rent Tool'!D11" display="Goto Income table" xr:uid="{00000000-0004-0000-0400-000002000000}"/>
    <hyperlink ref="N6" location="'Income-Rent Tool'!D23" display="Go to Rent Limits Table" xr:uid="{00000000-0004-0000-0400-000003000000}"/>
    <hyperlink ref="A2" location="'Income-Rent Tool'!N2" display="Use the list of links or goto link navigation" xr:uid="{00000000-0004-0000-0400-000004000000}"/>
    <hyperlink ref="N3" location="'Income-Rent Tool'!A4" display="Instructions" xr:uid="{00000000-0004-0000-0400-000005000000}"/>
  </hyperlinks>
  <printOptions horizontalCentered="1" verticalCentered="1"/>
  <pageMargins left="0.7" right="0.7" top="0.75" bottom="0.75" header="0.3" footer="0.3"/>
  <pageSetup scale="88" orientation="landscape" r:id="rId1"/>
  <headerFooter>
    <oddFooter>&amp;R&amp;8Last Updated June 2025</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3EEFB"/>
  </sheetPr>
  <dimension ref="A1:BH587"/>
  <sheetViews>
    <sheetView topLeftCell="A2" zoomScaleNormal="100" workbookViewId="0">
      <selection activeCell="H10" sqref="H10:K10"/>
    </sheetView>
  </sheetViews>
  <sheetFormatPr defaultColWidth="9.28515625" defaultRowHeight="15"/>
  <cols>
    <col min="1" max="1" width="19.7109375" style="226" customWidth="1"/>
    <col min="2" max="2" width="18" style="226" customWidth="1"/>
    <col min="3" max="3" width="8.42578125" style="227" bestFit="1" customWidth="1"/>
    <col min="4" max="4" width="5.7109375" style="226" customWidth="1"/>
    <col min="5" max="5" width="11" style="226" bestFit="1" customWidth="1"/>
    <col min="6" max="9" width="10.7109375" style="226" bestFit="1" customWidth="1"/>
    <col min="10" max="12" width="10.28515625" style="226" customWidth="1"/>
    <col min="13" max="13" width="1.5703125" style="226" customWidth="1"/>
    <col min="14" max="14" width="36.28515625" style="226" customWidth="1"/>
    <col min="15" max="15" width="9.28515625" style="226" customWidth="1"/>
    <col min="16" max="16" width="9" style="226" customWidth="1"/>
    <col min="17" max="23" width="9.28515625" style="226" customWidth="1"/>
    <col min="24" max="24" width="2.5703125" style="226" customWidth="1"/>
    <col min="25" max="32" width="9.28515625" style="226" customWidth="1"/>
    <col min="33" max="33" width="2.7109375" style="226" customWidth="1"/>
    <col min="34" max="34" width="10.7109375" style="226" customWidth="1"/>
    <col min="35" max="36" width="9.28515625" style="226" customWidth="1"/>
    <col min="37" max="37" width="10" style="226" customWidth="1"/>
    <col min="38" max="38" width="10.7109375" style="226" customWidth="1"/>
    <col min="39" max="39" width="9.5703125" style="226" customWidth="1"/>
    <col min="40" max="45" width="9.28515625" style="226" customWidth="1"/>
    <col min="46" max="46" width="12" style="226" customWidth="1"/>
    <col min="47" max="47" width="27.28515625" style="226" customWidth="1"/>
    <col min="48" max="48" width="12.42578125" style="226" customWidth="1"/>
    <col min="49" max="49" width="30.28515625" style="226" customWidth="1"/>
    <col min="50" max="50" width="24.5703125" style="226" customWidth="1"/>
    <col min="51" max="51" width="15.42578125" style="226" customWidth="1"/>
    <col min="52" max="55" width="35.5703125" style="226" customWidth="1"/>
    <col min="56" max="56" width="28.5703125" style="229" customWidth="1"/>
    <col min="57" max="60" width="9.28515625" style="226" customWidth="1"/>
    <col min="61" max="61" width="35.5703125" style="226" customWidth="1"/>
    <col min="62" max="96" width="9.28515625" style="226" customWidth="1"/>
    <col min="97" max="16384" width="9.28515625" style="226"/>
  </cols>
  <sheetData>
    <row r="1" spans="1:60" ht="17.25" hidden="1" customHeight="1" thickBot="1">
      <c r="N1" s="228"/>
      <c r="O1" s="228"/>
      <c r="P1" s="228"/>
      <c r="Q1" s="228"/>
      <c r="R1" s="228"/>
      <c r="S1" s="228"/>
      <c r="T1" s="228"/>
      <c r="U1" s="228"/>
      <c r="V1" s="228"/>
      <c r="W1" s="228"/>
      <c r="X1" s="228"/>
      <c r="Y1" s="228"/>
      <c r="Z1" s="228"/>
    </row>
    <row r="2" spans="1:60" ht="75.75" customHeight="1" thickBot="1">
      <c r="A2" s="230" t="s">
        <v>1475</v>
      </c>
      <c r="B2" s="231"/>
      <c r="C2" s="1503" t="s">
        <v>1825</v>
      </c>
      <c r="D2" s="1503"/>
      <c r="E2" s="1503"/>
      <c r="F2" s="1503"/>
      <c r="G2" s="1503"/>
      <c r="H2" s="1503"/>
      <c r="I2" s="1503"/>
      <c r="J2" s="1503"/>
      <c r="K2" s="1503"/>
      <c r="L2" s="1503"/>
      <c r="M2" s="1503"/>
      <c r="N2" s="487" t="s">
        <v>1476</v>
      </c>
      <c r="O2" s="374"/>
      <c r="P2" s="374"/>
      <c r="Q2" s="374"/>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c r="AR2" s="374"/>
      <c r="AS2" s="374"/>
      <c r="AT2" s="374"/>
      <c r="AU2" s="488"/>
      <c r="AV2" s="488"/>
      <c r="AW2" s="374"/>
      <c r="AX2" s="374"/>
      <c r="AY2" s="374"/>
      <c r="AZ2" s="374"/>
      <c r="BA2" s="374"/>
      <c r="BB2" s="374"/>
      <c r="BC2" s="374"/>
      <c r="BD2" s="374"/>
      <c r="BE2" s="374"/>
      <c r="BF2" s="374"/>
      <c r="BG2" s="374"/>
      <c r="BH2" s="374"/>
    </row>
    <row r="3" spans="1:60" ht="27" hidden="1" customHeight="1">
      <c r="A3" s="236" t="s">
        <v>1477</v>
      </c>
      <c r="B3" s="1505"/>
      <c r="C3" s="1506"/>
      <c r="D3" s="1506"/>
      <c r="E3" s="1506"/>
      <c r="F3" s="1506"/>
      <c r="G3" s="1506"/>
      <c r="H3" s="237"/>
      <c r="I3" s="237"/>
      <c r="J3" s="237"/>
      <c r="K3" s="237"/>
      <c r="L3" s="237"/>
      <c r="M3" s="237"/>
      <c r="N3" s="489" t="s">
        <v>1478</v>
      </c>
      <c r="O3" s="374"/>
      <c r="P3" s="374"/>
      <c r="Q3" s="374"/>
      <c r="R3" s="374"/>
      <c r="S3" s="374"/>
      <c r="T3" s="374"/>
      <c r="U3" s="374"/>
      <c r="V3" s="374"/>
      <c r="W3" s="374"/>
      <c r="X3" s="374"/>
      <c r="Y3" s="374"/>
      <c r="Z3" s="374"/>
      <c r="AA3" s="374"/>
      <c r="AB3" s="374"/>
      <c r="AC3" s="374"/>
      <c r="AD3" s="374"/>
      <c r="AE3" s="374"/>
      <c r="AF3" s="374"/>
      <c r="AG3" s="374"/>
      <c r="AH3" s="374"/>
      <c r="AI3" s="374"/>
      <c r="AJ3" s="374"/>
      <c r="AK3" s="488"/>
      <c r="AL3" s="374"/>
      <c r="AM3" s="374"/>
      <c r="AN3" s="374"/>
      <c r="AO3" s="374"/>
      <c r="AP3" s="374"/>
      <c r="AQ3" s="374"/>
      <c r="AR3" s="374"/>
      <c r="AS3" s="374"/>
      <c r="AT3" s="374"/>
      <c r="AU3" s="374"/>
      <c r="AV3" s="374"/>
      <c r="AW3" s="374"/>
      <c r="AX3" s="374"/>
      <c r="AY3" s="374"/>
      <c r="AZ3" s="374"/>
      <c r="BA3" s="374"/>
      <c r="BB3" s="374"/>
      <c r="BC3" s="374"/>
      <c r="BD3" s="374"/>
      <c r="BE3" s="374"/>
      <c r="BF3" s="374"/>
      <c r="BG3" s="374"/>
      <c r="BH3" s="374"/>
    </row>
    <row r="4" spans="1:60" s="247" customFormat="1" ht="12" hidden="1">
      <c r="A4" s="240" t="s">
        <v>1479</v>
      </c>
      <c r="B4" s="241"/>
      <c r="C4" s="241"/>
      <c r="D4" s="241"/>
      <c r="E4" s="241"/>
      <c r="F4" s="241"/>
      <c r="G4" s="241"/>
      <c r="H4" s="241"/>
      <c r="I4" s="241"/>
      <c r="J4" s="241"/>
      <c r="K4" s="241"/>
      <c r="L4" s="241"/>
      <c r="M4" s="490"/>
      <c r="N4" s="446" t="s">
        <v>1480</v>
      </c>
      <c r="O4" s="491"/>
      <c r="P4" s="491"/>
      <c r="Q4" s="491"/>
      <c r="R4" s="491"/>
      <c r="S4" s="491"/>
      <c r="T4" s="491"/>
      <c r="U4" s="491"/>
      <c r="V4" s="491"/>
      <c r="W4" s="491"/>
      <c r="X4" s="491"/>
      <c r="Y4" s="491"/>
      <c r="Z4" s="491"/>
      <c r="AA4" s="491"/>
      <c r="AB4" s="491"/>
      <c r="AC4" s="491"/>
      <c r="AD4" s="491"/>
      <c r="AE4" s="491"/>
      <c r="AF4" s="491"/>
      <c r="AG4" s="491"/>
      <c r="AH4" s="491"/>
      <c r="AI4" s="491"/>
      <c r="AJ4" s="491"/>
      <c r="AK4" s="492"/>
      <c r="AL4" s="491"/>
      <c r="AM4" s="491"/>
      <c r="AN4" s="491"/>
      <c r="AO4" s="491"/>
      <c r="AP4" s="491"/>
      <c r="AQ4" s="491"/>
      <c r="AR4" s="491"/>
      <c r="AS4" s="491"/>
      <c r="AT4" s="491"/>
      <c r="AU4" s="491"/>
      <c r="AV4" s="491"/>
      <c r="AW4" s="491"/>
      <c r="AX4" s="491"/>
      <c r="AY4" s="491"/>
      <c r="AZ4" s="491"/>
      <c r="BA4" s="491"/>
      <c r="BB4" s="491"/>
      <c r="BC4" s="491"/>
      <c r="BD4" s="491"/>
      <c r="BE4" s="491"/>
      <c r="BF4" s="491"/>
      <c r="BG4" s="491"/>
      <c r="BH4" s="491"/>
    </row>
    <row r="5" spans="1:60" s="247" customFormat="1" ht="12" hidden="1">
      <c r="A5" s="1507" t="s">
        <v>1481</v>
      </c>
      <c r="B5" s="1508"/>
      <c r="C5" s="1508"/>
      <c r="D5" s="1508"/>
      <c r="E5" s="1508"/>
      <c r="F5" s="1508"/>
      <c r="G5" s="1508"/>
      <c r="H5" s="1508"/>
      <c r="I5" s="1508"/>
      <c r="J5" s="1508"/>
      <c r="K5" s="1508"/>
      <c r="L5" s="1508"/>
      <c r="M5" s="490"/>
      <c r="N5" s="448" t="s">
        <v>1482</v>
      </c>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row>
    <row r="6" spans="1:60" s="247" customFormat="1" ht="26.25" hidden="1" customHeight="1">
      <c r="A6" s="1501" t="s">
        <v>1483</v>
      </c>
      <c r="B6" s="1502"/>
      <c r="C6" s="1502"/>
      <c r="D6" s="1502"/>
      <c r="E6" s="1502"/>
      <c r="F6" s="1502"/>
      <c r="G6" s="1502"/>
      <c r="H6" s="1502"/>
      <c r="I6" s="1502"/>
      <c r="J6" s="1502"/>
      <c r="K6" s="1502"/>
      <c r="L6" s="1502"/>
      <c r="M6" s="490"/>
      <c r="N6" s="449" t="s">
        <v>1484</v>
      </c>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row>
    <row r="7" spans="1:60" s="247" customFormat="1" ht="24" hidden="1" customHeight="1">
      <c r="A7" s="1501" t="s">
        <v>1485</v>
      </c>
      <c r="B7" s="1502"/>
      <c r="C7" s="1502"/>
      <c r="D7" s="1502"/>
      <c r="E7" s="1502"/>
      <c r="F7" s="1502"/>
      <c r="G7" s="1502"/>
      <c r="H7" s="1502"/>
      <c r="I7" s="1502"/>
      <c r="J7" s="1502"/>
      <c r="K7" s="1502"/>
      <c r="L7" s="1502"/>
      <c r="M7" s="490"/>
      <c r="N7" s="493"/>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row>
    <row r="8" spans="1:60" s="247" customFormat="1" ht="25.5" hidden="1" customHeight="1">
      <c r="A8" s="1501" t="s">
        <v>1486</v>
      </c>
      <c r="B8" s="1502"/>
      <c r="C8" s="1502"/>
      <c r="D8" s="1502"/>
      <c r="E8" s="1502"/>
      <c r="F8" s="1502"/>
      <c r="G8" s="1502"/>
      <c r="H8" s="1502"/>
      <c r="I8" s="1502"/>
      <c r="J8" s="1502"/>
      <c r="K8" s="1502"/>
      <c r="L8" s="1502"/>
      <c r="M8" s="490"/>
      <c r="N8" s="491"/>
      <c r="O8" s="491"/>
      <c r="P8" s="491"/>
      <c r="Q8" s="491"/>
      <c r="R8" s="491"/>
      <c r="S8" s="491"/>
      <c r="T8" s="491"/>
      <c r="U8" s="491"/>
      <c r="V8" s="491"/>
      <c r="W8" s="491"/>
      <c r="X8" s="491"/>
      <c r="Y8" s="491"/>
      <c r="Z8" s="491"/>
      <c r="AA8" s="491"/>
      <c r="AB8" s="491"/>
      <c r="AC8" s="491"/>
      <c r="AD8" s="491"/>
      <c r="AE8" s="491"/>
      <c r="AF8" s="491"/>
      <c r="AG8" s="491"/>
      <c r="AH8" s="491"/>
      <c r="AI8" s="491"/>
      <c r="AJ8" s="491"/>
      <c r="AK8" s="491"/>
      <c r="AL8" s="491"/>
      <c r="AM8" s="491"/>
      <c r="AN8" s="491"/>
      <c r="AO8" s="491"/>
      <c r="AP8" s="491"/>
      <c r="AQ8" s="491"/>
      <c r="AR8" s="491"/>
      <c r="AS8" s="491"/>
      <c r="AT8" s="491"/>
      <c r="AU8" s="491"/>
      <c r="AV8" s="491"/>
      <c r="AW8" s="491" t="s">
        <v>1440</v>
      </c>
      <c r="AX8" s="491"/>
      <c r="AY8" s="491"/>
      <c r="AZ8" s="491"/>
      <c r="BA8" s="491"/>
      <c r="BB8" s="491"/>
      <c r="BC8" s="491"/>
      <c r="BD8" s="491"/>
      <c r="BE8" s="491"/>
      <c r="BF8" s="491"/>
      <c r="BG8" s="491"/>
      <c r="BH8" s="491"/>
    </row>
    <row r="9" spans="1:60" s="247" customFormat="1" ht="25.5" hidden="1" customHeight="1">
      <c r="A9" s="1501" t="s">
        <v>1487</v>
      </c>
      <c r="B9" s="1502"/>
      <c r="C9" s="1502"/>
      <c r="D9" s="1502"/>
      <c r="E9" s="1502"/>
      <c r="F9" s="1502"/>
      <c r="G9" s="1502"/>
      <c r="H9" s="1502"/>
      <c r="I9" s="1502"/>
      <c r="J9" s="1502"/>
      <c r="K9" s="1502"/>
      <c r="L9" s="1502"/>
      <c r="M9" s="490"/>
      <c r="N9" s="491"/>
      <c r="O9" s="491"/>
      <c r="P9" s="491"/>
      <c r="Q9" s="491"/>
      <c r="R9" s="491"/>
      <c r="S9" s="491"/>
      <c r="T9" s="491"/>
      <c r="U9" s="491"/>
      <c r="V9" s="491"/>
      <c r="W9" s="491"/>
      <c r="X9" s="491"/>
      <c r="Y9" s="491"/>
      <c r="Z9" s="491"/>
      <c r="AA9" s="491"/>
      <c r="AB9" s="491"/>
      <c r="AC9" s="491"/>
      <c r="AD9" s="491"/>
      <c r="AE9" s="491"/>
      <c r="AF9" s="491"/>
      <c r="AG9" s="491"/>
      <c r="AH9" s="491"/>
      <c r="AI9" s="491"/>
      <c r="AJ9" s="491"/>
      <c r="AK9" s="491"/>
      <c r="AL9" s="491"/>
      <c r="AM9" s="491"/>
      <c r="AN9" s="491"/>
      <c r="AO9" s="491"/>
      <c r="AP9" s="491" t="s">
        <v>1488</v>
      </c>
      <c r="AQ9" s="491"/>
      <c r="AR9" s="491"/>
      <c r="AS9" s="491"/>
      <c r="AT9" s="491" t="s">
        <v>1379</v>
      </c>
      <c r="AU9" s="491" t="s">
        <v>1380</v>
      </c>
      <c r="AV9" s="491"/>
      <c r="AW9" s="494" t="s">
        <v>1489</v>
      </c>
      <c r="AX9" s="494" t="s">
        <v>1490</v>
      </c>
      <c r="AY9" s="494" t="s">
        <v>1491</v>
      </c>
      <c r="AZ9" s="494" t="s">
        <v>1492</v>
      </c>
      <c r="BA9" s="494" t="s">
        <v>1493</v>
      </c>
      <c r="BB9" s="494" t="s">
        <v>1494</v>
      </c>
      <c r="BC9" s="494" t="s">
        <v>1495</v>
      </c>
      <c r="BD9" s="494" t="s">
        <v>2</v>
      </c>
      <c r="BE9" s="491"/>
      <c r="BF9" s="491"/>
      <c r="BG9" s="491"/>
      <c r="BH9" s="491"/>
    </row>
    <row r="10" spans="1:60" ht="25.5" hidden="1" customHeight="1">
      <c r="A10" s="1509" t="str">
        <f>IF(OR(B11=0,B1=0,B18=0,B16=0),"PLEASE COMPLETE ALL FIELDS.","")</f>
        <v>PLEASE COMPLETE ALL FIELDS.</v>
      </c>
      <c r="B10" s="1510"/>
      <c r="D10" s="227"/>
      <c r="E10" s="227"/>
      <c r="F10" s="227"/>
      <c r="G10" s="227"/>
      <c r="H10" s="227"/>
      <c r="I10" s="227"/>
      <c r="J10" s="227"/>
      <c r="K10" s="227"/>
      <c r="L10" s="227"/>
      <c r="M10" s="227"/>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c r="AM10" s="374"/>
      <c r="AN10" s="374"/>
      <c r="AO10" s="374"/>
      <c r="AP10" s="374" t="s">
        <v>1496</v>
      </c>
      <c r="AQ10" s="374"/>
      <c r="AR10" s="374"/>
      <c r="AS10" s="374" t="s">
        <v>1382</v>
      </c>
      <c r="AT10" s="495" t="s">
        <v>1</v>
      </c>
      <c r="AU10" s="374" t="s">
        <v>1497</v>
      </c>
      <c r="AV10" s="374"/>
      <c r="AW10" s="452" t="s">
        <v>259</v>
      </c>
      <c r="AX10" s="452" t="s">
        <v>31</v>
      </c>
      <c r="AY10" s="453" t="s">
        <v>11</v>
      </c>
      <c r="AZ10" s="440" t="s">
        <v>11</v>
      </c>
      <c r="BA10" s="259" t="s">
        <v>11</v>
      </c>
      <c r="BB10" s="259" t="s">
        <v>11</v>
      </c>
      <c r="BC10" s="259" t="s">
        <v>11</v>
      </c>
      <c r="BD10" s="260" t="s">
        <v>5</v>
      </c>
      <c r="BE10" s="374" t="e">
        <f t="shared" ref="BE10:BE19" si="0">+MATCH(BD$10:BD$548,AZ$10:AZ$540,0)</f>
        <v>#N/A</v>
      </c>
      <c r="BF10" s="374"/>
      <c r="BG10" s="496" t="s">
        <v>1498</v>
      </c>
      <c r="BH10" s="374"/>
    </row>
    <row r="11" spans="1:60" ht="18.75" hidden="1" customHeight="1">
      <c r="A11" s="263" t="s">
        <v>1499</v>
      </c>
      <c r="B11" s="521">
        <f>'Rent Request'!H22</f>
        <v>0</v>
      </c>
      <c r="D11" s="265" t="s">
        <v>1500</v>
      </c>
      <c r="E11" s="227"/>
      <c r="F11" s="227"/>
      <c r="G11" s="266"/>
      <c r="H11" s="531">
        <f>PropertySummary_Current!I2</f>
        <v>0</v>
      </c>
      <c r="I11" s="531" t="s">
        <v>1605</v>
      </c>
      <c r="J11" s="269"/>
      <c r="K11" s="456"/>
      <c r="L11" s="227"/>
      <c r="M11" s="227"/>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4"/>
      <c r="AN11" s="374"/>
      <c r="AO11" s="374"/>
      <c r="AP11" s="374" t="s">
        <v>1501</v>
      </c>
      <c r="AQ11" s="374"/>
      <c r="AR11" s="374"/>
      <c r="AS11" s="374" t="s">
        <v>1384</v>
      </c>
      <c r="AT11" s="495" t="s">
        <v>4</v>
      </c>
      <c r="AU11" s="374" t="s">
        <v>1502</v>
      </c>
      <c r="AV11" s="374"/>
      <c r="AW11" s="452" t="s">
        <v>31</v>
      </c>
      <c r="AX11" s="452" t="s">
        <v>96</v>
      </c>
      <c r="AY11" s="453" t="s">
        <v>20</v>
      </c>
      <c r="AZ11" s="440" t="s">
        <v>15</v>
      </c>
      <c r="BA11" s="259" t="s">
        <v>15</v>
      </c>
      <c r="BB11" s="259" t="s">
        <v>20</v>
      </c>
      <c r="BC11" s="259" t="s">
        <v>20</v>
      </c>
      <c r="BD11" s="259" t="s">
        <v>11</v>
      </c>
      <c r="BE11" s="374">
        <f t="shared" si="0"/>
        <v>1</v>
      </c>
      <c r="BF11" s="374"/>
      <c r="BG11" s="374"/>
      <c r="BH11" s="374"/>
    </row>
    <row r="12" spans="1:60" ht="17.25" hidden="1">
      <c r="A12" s="268"/>
      <c r="B12" s="269"/>
      <c r="D12" s="227"/>
      <c r="E12" s="227"/>
      <c r="F12" s="227"/>
      <c r="G12" s="270"/>
      <c r="H12" s="227"/>
      <c r="I12" s="227"/>
      <c r="J12" s="227"/>
      <c r="K12" s="227"/>
      <c r="L12" s="227"/>
      <c r="M12" s="227"/>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t="s">
        <v>1386</v>
      </c>
      <c r="AT12" s="495" t="s">
        <v>7</v>
      </c>
      <c r="AU12" s="374" t="s">
        <v>1503</v>
      </c>
      <c r="AV12" s="374"/>
      <c r="AW12" s="452" t="s">
        <v>96</v>
      </c>
      <c r="AX12" s="452" t="s">
        <v>199</v>
      </c>
      <c r="AY12" s="453" t="s">
        <v>31</v>
      </c>
      <c r="AZ12" s="440" t="s">
        <v>20</v>
      </c>
      <c r="BA12" s="259" t="s">
        <v>20</v>
      </c>
      <c r="BB12" s="259" t="s">
        <v>1397</v>
      </c>
      <c r="BC12" s="259" t="s">
        <v>1397</v>
      </c>
      <c r="BD12" s="259" t="s">
        <v>15</v>
      </c>
      <c r="BE12" s="374">
        <f t="shared" si="0"/>
        <v>2</v>
      </c>
      <c r="BF12" s="374"/>
      <c r="BG12" s="374"/>
      <c r="BH12" s="374"/>
    </row>
    <row r="13" spans="1:60" ht="17.25" hidden="1" customHeight="1">
      <c r="A13" s="263" t="s">
        <v>1504</v>
      </c>
      <c r="B13" s="264">
        <f>'Rent Request'!P22</f>
        <v>0</v>
      </c>
      <c r="D13" s="1496" t="s">
        <v>1505</v>
      </c>
      <c r="E13" s="1511" t="s">
        <v>1506</v>
      </c>
      <c r="F13" s="1498"/>
      <c r="G13" s="1498"/>
      <c r="H13" s="1498"/>
      <c r="I13" s="1498"/>
      <c r="J13" s="1498"/>
      <c r="K13" s="1498"/>
      <c r="L13" s="1512"/>
      <c r="M13" s="227"/>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4"/>
      <c r="AN13" s="374"/>
      <c r="AO13" s="374"/>
      <c r="AP13" s="374"/>
      <c r="AQ13" s="374"/>
      <c r="AR13" s="374"/>
      <c r="AS13" s="374" t="s">
        <v>1265</v>
      </c>
      <c r="AT13" s="495" t="s">
        <v>10</v>
      </c>
      <c r="AU13" s="374" t="s">
        <v>1507</v>
      </c>
      <c r="AV13" s="374"/>
      <c r="AW13" s="452" t="s">
        <v>199</v>
      </c>
      <c r="AX13" s="452" t="s">
        <v>259</v>
      </c>
      <c r="AY13" s="453" t="s">
        <v>34</v>
      </c>
      <c r="AZ13" s="440" t="s">
        <v>1397</v>
      </c>
      <c r="BA13" s="259" t="s">
        <v>31</v>
      </c>
      <c r="BB13" s="259" t="s">
        <v>31</v>
      </c>
      <c r="BC13" s="259" t="s">
        <v>31</v>
      </c>
      <c r="BD13" s="259" t="s">
        <v>20</v>
      </c>
      <c r="BE13" s="374">
        <f t="shared" si="0"/>
        <v>3</v>
      </c>
      <c r="BF13" s="374"/>
      <c r="BG13" s="374"/>
      <c r="BH13" s="374"/>
    </row>
    <row r="14" spans="1:60" ht="17.25" hidden="1" customHeight="1">
      <c r="A14" s="268"/>
      <c r="B14" s="271"/>
      <c r="C14" s="270"/>
      <c r="D14" s="1497"/>
      <c r="E14" s="272">
        <v>1</v>
      </c>
      <c r="F14" s="272">
        <v>2</v>
      </c>
      <c r="G14" s="272">
        <v>3</v>
      </c>
      <c r="H14" s="272">
        <v>4</v>
      </c>
      <c r="I14" s="272">
        <v>5</v>
      </c>
      <c r="J14" s="272">
        <v>6</v>
      </c>
      <c r="K14" s="272">
        <v>7</v>
      </c>
      <c r="L14" s="273">
        <v>8</v>
      </c>
      <c r="M14" s="227"/>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t="s">
        <v>6</v>
      </c>
      <c r="AT14" s="495" t="s">
        <v>14</v>
      </c>
      <c r="AU14" s="374" t="s">
        <v>1508</v>
      </c>
      <c r="AV14" s="374"/>
      <c r="AW14" s="260" t="s">
        <v>298</v>
      </c>
      <c r="AX14" s="260" t="s">
        <v>298</v>
      </c>
      <c r="AY14" s="453" t="s">
        <v>41</v>
      </c>
      <c r="AZ14" s="440" t="s">
        <v>31</v>
      </c>
      <c r="BA14" s="259" t="s">
        <v>34</v>
      </c>
      <c r="BB14" s="259" t="s">
        <v>34</v>
      </c>
      <c r="BC14" s="259" t="s">
        <v>34</v>
      </c>
      <c r="BD14" s="259" t="s">
        <v>1397</v>
      </c>
      <c r="BE14" s="374">
        <f t="shared" si="0"/>
        <v>4</v>
      </c>
      <c r="BF14" s="374"/>
      <c r="BG14" s="374"/>
      <c r="BH14" s="374"/>
    </row>
    <row r="15" spans="1:60" ht="17.25" hidden="1" customHeight="1">
      <c r="A15" s="268"/>
      <c r="B15" s="269"/>
      <c r="D15" s="275">
        <v>20</v>
      </c>
      <c r="E15" s="532">
        <v>0</v>
      </c>
      <c r="F15" s="532">
        <v>0</v>
      </c>
      <c r="G15" s="532">
        <v>0</v>
      </c>
      <c r="H15" s="532">
        <v>0</v>
      </c>
      <c r="I15" s="532">
        <v>0</v>
      </c>
      <c r="J15" s="532">
        <v>0</v>
      </c>
      <c r="K15" s="532">
        <v>0</v>
      </c>
      <c r="L15" s="533">
        <v>0</v>
      </c>
      <c r="M15" s="227"/>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s="374"/>
      <c r="AP15" s="374"/>
      <c r="AQ15" s="374"/>
      <c r="AR15" s="374"/>
      <c r="AS15" s="374" t="s">
        <v>1428</v>
      </c>
      <c r="AT15" s="495" t="s">
        <v>16</v>
      </c>
      <c r="AU15" s="374" t="s">
        <v>1509</v>
      </c>
      <c r="AV15" s="374"/>
      <c r="AW15" s="452" t="s">
        <v>307</v>
      </c>
      <c r="AX15" s="452" t="s">
        <v>307</v>
      </c>
      <c r="AY15" s="453" t="s">
        <v>48</v>
      </c>
      <c r="AZ15" s="440" t="s">
        <v>34</v>
      </c>
      <c r="BA15" s="259" t="s">
        <v>41</v>
      </c>
      <c r="BB15" s="259" t="s">
        <v>48</v>
      </c>
      <c r="BC15" s="259" t="s">
        <v>48</v>
      </c>
      <c r="BD15" s="259" t="s">
        <v>31</v>
      </c>
      <c r="BE15" s="374">
        <f t="shared" si="0"/>
        <v>5</v>
      </c>
      <c r="BF15" s="374"/>
      <c r="BG15" s="374"/>
      <c r="BH15" s="374"/>
    </row>
    <row r="16" spans="1:60" ht="17.25" hidden="1" customHeight="1">
      <c r="A16" s="263" t="s">
        <v>1510</v>
      </c>
      <c r="B16" s="276">
        <v>0</v>
      </c>
      <c r="D16" s="275">
        <v>30</v>
      </c>
      <c r="E16" s="532"/>
      <c r="F16" s="532"/>
      <c r="G16" s="532"/>
      <c r="H16" s="532"/>
      <c r="I16" s="532"/>
      <c r="J16" s="532"/>
      <c r="K16" s="532"/>
      <c r="L16" s="533"/>
      <c r="M16" s="227"/>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4"/>
      <c r="AT16" s="495" t="s">
        <v>19</v>
      </c>
      <c r="AU16" s="374" t="s">
        <v>1383</v>
      </c>
      <c r="AV16" s="374"/>
      <c r="AW16" s="452" t="s">
        <v>340</v>
      </c>
      <c r="AX16" s="452" t="s">
        <v>340</v>
      </c>
      <c r="AY16" s="453" t="s">
        <v>57</v>
      </c>
      <c r="AZ16" s="440" t="s">
        <v>41</v>
      </c>
      <c r="BA16" s="259" t="s">
        <v>48</v>
      </c>
      <c r="BB16" s="259" t="s">
        <v>52</v>
      </c>
      <c r="BC16" s="259" t="s">
        <v>52</v>
      </c>
      <c r="BD16" s="259" t="s">
        <v>34</v>
      </c>
      <c r="BE16" s="374">
        <f t="shared" si="0"/>
        <v>6</v>
      </c>
      <c r="BF16" s="374"/>
      <c r="BG16" s="374"/>
      <c r="BH16" s="374"/>
    </row>
    <row r="17" spans="1:60" ht="17.25" hidden="1" customHeight="1">
      <c r="A17" s="268"/>
      <c r="B17" s="269"/>
      <c r="D17" s="275">
        <v>40</v>
      </c>
      <c r="E17" s="532"/>
      <c r="F17" s="532"/>
      <c r="G17" s="532"/>
      <c r="H17" s="532"/>
      <c r="I17" s="532"/>
      <c r="J17" s="532"/>
      <c r="K17" s="532"/>
      <c r="L17" s="533"/>
      <c r="M17" s="227"/>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495" t="s">
        <v>21</v>
      </c>
      <c r="AU17" s="374" t="s">
        <v>1385</v>
      </c>
      <c r="AV17" s="374"/>
      <c r="AW17" s="260" t="s">
        <v>399</v>
      </c>
      <c r="AX17" s="260" t="s">
        <v>399</v>
      </c>
      <c r="AY17" s="453" t="s">
        <v>64</v>
      </c>
      <c r="AZ17" s="440" t="s">
        <v>48</v>
      </c>
      <c r="BA17" s="259" t="s">
        <v>52</v>
      </c>
      <c r="BB17" s="259" t="s">
        <v>57</v>
      </c>
      <c r="BC17" s="259" t="s">
        <v>57</v>
      </c>
      <c r="BD17" s="259" t="s">
        <v>41</v>
      </c>
      <c r="BE17" s="374">
        <f t="shared" si="0"/>
        <v>7</v>
      </c>
      <c r="BF17" s="374"/>
      <c r="BG17" s="374"/>
      <c r="BH17" s="374"/>
    </row>
    <row r="18" spans="1:60" ht="17.25" hidden="1" customHeight="1">
      <c r="A18" s="277" t="str">
        <f>IF(OR($B$16=$AS$15,$B$16=$AS$13),"(4) LURA Date:","(4) Project PIS Date:")</f>
        <v>(4) Project PIS Date:</v>
      </c>
      <c r="B18" s="264">
        <v>0</v>
      </c>
      <c r="D18" s="275">
        <v>50</v>
      </c>
      <c r="E18" s="532"/>
      <c r="F18" s="532"/>
      <c r="G18" s="532"/>
      <c r="H18" s="532"/>
      <c r="I18" s="532"/>
      <c r="J18" s="532"/>
      <c r="K18" s="532"/>
      <c r="L18" s="533"/>
      <c r="M18" s="227"/>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74"/>
      <c r="AS18" s="374"/>
      <c r="AT18" s="495" t="s">
        <v>24</v>
      </c>
      <c r="AU18" s="374" t="s">
        <v>1387</v>
      </c>
      <c r="AV18" s="374"/>
      <c r="AW18" s="260" t="s">
        <v>492</v>
      </c>
      <c r="AX18" s="260" t="s">
        <v>492</v>
      </c>
      <c r="AY18" s="453" t="s">
        <v>75</v>
      </c>
      <c r="AZ18" s="440" t="s">
        <v>52</v>
      </c>
      <c r="BA18" s="259" t="s">
        <v>57</v>
      </c>
      <c r="BB18" s="259" t="s">
        <v>64</v>
      </c>
      <c r="BC18" s="259" t="s">
        <v>64</v>
      </c>
      <c r="BD18" s="259" t="s">
        <v>48</v>
      </c>
      <c r="BE18" s="374">
        <f t="shared" si="0"/>
        <v>8</v>
      </c>
      <c r="BF18" s="374"/>
      <c r="BG18" s="374"/>
      <c r="BH18" s="374"/>
    </row>
    <row r="19" spans="1:60" ht="17.25" hidden="1" customHeight="1">
      <c r="A19" s="279"/>
      <c r="B19" s="227"/>
      <c r="D19" s="280">
        <v>60</v>
      </c>
      <c r="E19" s="532"/>
      <c r="F19" s="532"/>
      <c r="G19" s="532"/>
      <c r="H19" s="532"/>
      <c r="I19" s="532"/>
      <c r="J19" s="532"/>
      <c r="K19" s="532"/>
      <c r="L19" s="533"/>
      <c r="M19" s="227"/>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488"/>
      <c r="AM19" s="374"/>
      <c r="AN19" s="374"/>
      <c r="AO19" s="374"/>
      <c r="AP19" s="374"/>
      <c r="AQ19" s="374"/>
      <c r="AR19" s="374"/>
      <c r="AS19" s="374"/>
      <c r="AT19" s="495" t="s">
        <v>26</v>
      </c>
      <c r="AU19" s="374" t="s">
        <v>1389</v>
      </c>
      <c r="AV19" s="374"/>
      <c r="AW19" s="452" t="s">
        <v>506</v>
      </c>
      <c r="AX19" s="452" t="s">
        <v>506</v>
      </c>
      <c r="AY19" s="453" t="s">
        <v>96</v>
      </c>
      <c r="AZ19" s="440" t="s">
        <v>57</v>
      </c>
      <c r="BA19" s="259" t="s">
        <v>64</v>
      </c>
      <c r="BB19" s="259" t="s">
        <v>80</v>
      </c>
      <c r="BC19" s="259" t="s">
        <v>80</v>
      </c>
      <c r="BD19" s="259" t="s">
        <v>52</v>
      </c>
      <c r="BE19" s="374">
        <f t="shared" si="0"/>
        <v>9</v>
      </c>
      <c r="BF19" s="374"/>
      <c r="BG19" s="374"/>
      <c r="BH19" s="374"/>
    </row>
    <row r="20" spans="1:60" ht="17.25" hidden="1" customHeight="1">
      <c r="A20" s="279"/>
      <c r="B20" s="227"/>
      <c r="D20" s="280">
        <v>70</v>
      </c>
      <c r="E20" s="532"/>
      <c r="F20" s="532"/>
      <c r="G20" s="532"/>
      <c r="H20" s="532"/>
      <c r="I20" s="532"/>
      <c r="J20" s="532"/>
      <c r="K20" s="532"/>
      <c r="L20" s="533"/>
      <c r="M20" s="227"/>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488"/>
      <c r="AM20" s="374"/>
      <c r="AN20" s="374"/>
      <c r="AO20" s="374"/>
      <c r="AP20" s="374"/>
      <c r="AQ20" s="374"/>
      <c r="AR20" s="374"/>
      <c r="AS20" s="374"/>
      <c r="AT20" s="495"/>
      <c r="AU20" s="374"/>
      <c r="AV20" s="374"/>
      <c r="AW20" s="452"/>
      <c r="AX20" s="452"/>
      <c r="AY20" s="453"/>
      <c r="AZ20" s="440"/>
      <c r="BA20" s="259"/>
      <c r="BB20" s="259"/>
      <c r="BC20" s="259"/>
      <c r="BD20" s="259"/>
      <c r="BE20" s="374"/>
      <c r="BF20" s="374"/>
      <c r="BG20" s="374"/>
      <c r="BH20" s="374"/>
    </row>
    <row r="21" spans="1:60" ht="17.25" hidden="1" customHeight="1">
      <c r="A21" s="279"/>
      <c r="B21" s="227"/>
      <c r="D21" s="280">
        <v>80</v>
      </c>
      <c r="E21" s="532"/>
      <c r="F21" s="532"/>
      <c r="G21" s="532"/>
      <c r="H21" s="532"/>
      <c r="I21" s="532"/>
      <c r="J21" s="532"/>
      <c r="K21" s="532"/>
      <c r="L21" s="533"/>
      <c r="M21" s="227"/>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488"/>
      <c r="AM21" s="374"/>
      <c r="AN21" s="374"/>
      <c r="AO21" s="374"/>
      <c r="AP21" s="374"/>
      <c r="AQ21" s="374"/>
      <c r="AR21" s="374"/>
      <c r="AS21" s="374"/>
      <c r="AT21" s="495"/>
      <c r="AU21" s="374"/>
      <c r="AV21" s="374"/>
      <c r="AW21" s="452"/>
      <c r="AX21" s="452"/>
      <c r="AY21" s="453"/>
      <c r="AZ21" s="440"/>
      <c r="BA21" s="259"/>
      <c r="BB21" s="259"/>
      <c r="BC21" s="259"/>
      <c r="BD21" s="259"/>
      <c r="BE21" s="374"/>
      <c r="BF21" s="374"/>
      <c r="BG21" s="374"/>
      <c r="BH21" s="374"/>
    </row>
    <row r="22" spans="1:60" ht="17.25" hidden="1" customHeight="1">
      <c r="A22" s="279"/>
      <c r="B22" s="227"/>
      <c r="D22" s="280">
        <v>120</v>
      </c>
      <c r="E22" s="534"/>
      <c r="F22" s="534"/>
      <c r="G22" s="534"/>
      <c r="H22" s="534"/>
      <c r="I22" s="534"/>
      <c r="J22" s="534"/>
      <c r="K22" s="534"/>
      <c r="L22" s="535"/>
      <c r="M22" s="227"/>
      <c r="N22" s="374"/>
      <c r="O22" s="374"/>
      <c r="P22" s="374"/>
      <c r="Q22" s="374"/>
      <c r="R22" s="374"/>
      <c r="S22" s="374"/>
      <c r="T22" s="374"/>
      <c r="U22" s="374"/>
      <c r="V22" s="374"/>
      <c r="W22" s="374"/>
      <c r="X22" s="374"/>
      <c r="Y22" s="374"/>
      <c r="Z22" s="374"/>
      <c r="AA22" s="374"/>
      <c r="AB22" s="374"/>
      <c r="AC22" s="374"/>
      <c r="AD22" s="374"/>
      <c r="AE22" s="374"/>
      <c r="AF22" s="374"/>
      <c r="AG22" s="374"/>
      <c r="AH22" s="374"/>
      <c r="AI22" s="374"/>
      <c r="AJ22" s="374"/>
      <c r="AK22" s="374"/>
      <c r="AL22" s="488"/>
      <c r="AM22" s="374"/>
      <c r="AN22" s="374"/>
      <c r="AO22" s="374"/>
      <c r="AP22" s="374"/>
      <c r="AQ22" s="374"/>
      <c r="AR22" s="374"/>
      <c r="AS22" s="374"/>
      <c r="AT22" s="495" t="s">
        <v>30</v>
      </c>
      <c r="AU22" s="488" t="s">
        <v>1396</v>
      </c>
      <c r="AV22" s="374"/>
      <c r="AW22" s="452" t="s">
        <v>521</v>
      </c>
      <c r="AX22" s="452" t="s">
        <v>521</v>
      </c>
      <c r="AY22" s="453" t="s">
        <v>107</v>
      </c>
      <c r="AZ22" s="440" t="s">
        <v>64</v>
      </c>
      <c r="BA22" s="259" t="s">
        <v>80</v>
      </c>
      <c r="BB22" s="259" t="s">
        <v>96</v>
      </c>
      <c r="BC22" s="259" t="s">
        <v>96</v>
      </c>
      <c r="BD22" s="259" t="s">
        <v>57</v>
      </c>
      <c r="BE22" s="374">
        <f t="shared" ref="BE22:BE29" si="1">+MATCH(BD$10:BD$548,AZ$10:AZ$540,0)</f>
        <v>10</v>
      </c>
      <c r="BF22" s="374"/>
      <c r="BG22" s="374"/>
      <c r="BH22" s="374"/>
    </row>
    <row r="23" spans="1:60" ht="17.25" hidden="1" customHeight="1">
      <c r="A23" s="279"/>
      <c r="B23" s="227"/>
      <c r="D23" s="227"/>
      <c r="E23" s="227"/>
      <c r="F23" s="227"/>
      <c r="G23" s="227"/>
      <c r="H23" s="227"/>
      <c r="I23" s="227"/>
      <c r="J23" s="227"/>
      <c r="K23" s="227"/>
      <c r="L23" s="227"/>
      <c r="M23" s="227"/>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c r="AT23" s="495" t="s">
        <v>33</v>
      </c>
      <c r="AU23" s="374" t="s">
        <v>1429</v>
      </c>
      <c r="AV23" s="374"/>
      <c r="AW23" s="452" t="s">
        <v>167</v>
      </c>
      <c r="AX23" s="452" t="s">
        <v>167</v>
      </c>
      <c r="AY23" s="453" t="s">
        <v>110</v>
      </c>
      <c r="AZ23" s="440" t="s">
        <v>66</v>
      </c>
      <c r="BA23" s="259" t="s">
        <v>82</v>
      </c>
      <c r="BB23" s="259" t="s">
        <v>101</v>
      </c>
      <c r="BC23" s="259" t="s">
        <v>101</v>
      </c>
      <c r="BD23" s="259" t="s">
        <v>64</v>
      </c>
      <c r="BE23" s="374">
        <f t="shared" si="1"/>
        <v>13</v>
      </c>
      <c r="BF23" s="374"/>
      <c r="BG23" s="374"/>
      <c r="BH23" s="374"/>
    </row>
    <row r="24" spans="1:60" ht="17.25" hidden="1" customHeight="1">
      <c r="A24" s="281"/>
      <c r="B24" s="282"/>
      <c r="D24" s="227"/>
      <c r="E24" s="227"/>
      <c r="F24" s="227"/>
      <c r="G24" s="227"/>
      <c r="H24" s="227"/>
      <c r="I24" s="227"/>
      <c r="J24" s="227"/>
      <c r="K24" s="227"/>
      <c r="L24" s="227"/>
      <c r="M24" s="227"/>
      <c r="N24" s="374"/>
      <c r="O24" s="374"/>
      <c r="P24" s="374"/>
      <c r="Q24" s="374"/>
      <c r="R24" s="374"/>
      <c r="S24" s="374"/>
      <c r="T24" s="374"/>
      <c r="U24" s="374"/>
      <c r="V24" s="374"/>
      <c r="W24" s="374"/>
      <c r="X24" s="374"/>
      <c r="Y24" s="374"/>
      <c r="Z24" s="374"/>
      <c r="AA24" s="374"/>
      <c r="AB24" s="374"/>
      <c r="AC24" s="374"/>
      <c r="AD24" s="374"/>
      <c r="AE24" s="374"/>
      <c r="AF24" s="374"/>
      <c r="AG24" s="374"/>
      <c r="AH24" s="374"/>
      <c r="AI24" s="374"/>
      <c r="AJ24" s="374"/>
      <c r="AK24" s="374"/>
      <c r="AL24" s="374"/>
      <c r="AM24" s="374"/>
      <c r="AN24" s="374"/>
      <c r="AO24" s="374"/>
      <c r="AP24" s="374"/>
      <c r="AQ24" s="374"/>
      <c r="AR24" s="374"/>
      <c r="AS24" s="374"/>
      <c r="AT24" s="495" t="s">
        <v>38</v>
      </c>
      <c r="AU24" s="374" t="s">
        <v>1430</v>
      </c>
      <c r="AV24" s="374"/>
      <c r="AW24" s="452" t="s">
        <v>547</v>
      </c>
      <c r="AX24" s="452" t="s">
        <v>547</v>
      </c>
      <c r="AY24" s="453" t="s">
        <v>117</v>
      </c>
      <c r="AZ24" s="440" t="s">
        <v>80</v>
      </c>
      <c r="BA24" s="259" t="s">
        <v>96</v>
      </c>
      <c r="BB24" s="259" t="s">
        <v>110</v>
      </c>
      <c r="BC24" s="259" t="s">
        <v>110</v>
      </c>
      <c r="BD24" s="259" t="s">
        <v>66</v>
      </c>
      <c r="BE24" s="374">
        <f t="shared" si="1"/>
        <v>14</v>
      </c>
      <c r="BF24" s="374"/>
      <c r="BG24" s="374"/>
      <c r="BH24" s="374"/>
    </row>
    <row r="25" spans="1:60" ht="30.75" customHeight="1">
      <c r="A25" s="1513" t="str">
        <f>IF(OR($B$16=$AS$15,$B$16=$AS$13),"(5) LURA Date (should be same selection as above):","(5) Carryover / Determination Notice / Subaward Agreement Date:")</f>
        <v>(5) Carryover / Determination Notice / Subaward Agreement Date:</v>
      </c>
      <c r="B25" s="1514"/>
      <c r="D25" s="283" t="s">
        <v>1511</v>
      </c>
      <c r="E25" s="227"/>
      <c r="F25" s="1515"/>
      <c r="G25" s="1515"/>
      <c r="H25" s="1515"/>
      <c r="I25" s="1515"/>
      <c r="J25" s="1515"/>
      <c r="K25" s="1515"/>
      <c r="L25" s="1515"/>
      <c r="M25" s="227"/>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4"/>
      <c r="AK25" s="374"/>
      <c r="AL25" s="374"/>
      <c r="AM25" s="374"/>
      <c r="AN25" s="374"/>
      <c r="AO25" s="374"/>
      <c r="AP25" s="374"/>
      <c r="AQ25" s="374"/>
      <c r="AR25" s="374"/>
      <c r="AS25" s="374"/>
      <c r="AT25" s="495" t="s">
        <v>40</v>
      </c>
      <c r="AU25" s="259" t="s">
        <v>1431</v>
      </c>
      <c r="AV25" s="374"/>
      <c r="AW25" s="469" t="s">
        <v>558</v>
      </c>
      <c r="AX25" s="469" t="s">
        <v>558</v>
      </c>
      <c r="AY25" s="453" t="s">
        <v>21</v>
      </c>
      <c r="AZ25" s="440" t="s">
        <v>82</v>
      </c>
      <c r="BA25" s="259" t="s">
        <v>101</v>
      </c>
      <c r="BB25" s="259" t="s">
        <v>117</v>
      </c>
      <c r="BC25" s="259" t="s">
        <v>117</v>
      </c>
      <c r="BD25" s="259" t="s">
        <v>75</v>
      </c>
      <c r="BE25" s="374" t="e">
        <f t="shared" si="1"/>
        <v>#N/A</v>
      </c>
      <c r="BF25" s="374"/>
      <c r="BG25" s="374"/>
      <c r="BH25" s="374"/>
    </row>
    <row r="26" spans="1:60" ht="17.25" customHeight="1">
      <c r="A26" s="1536">
        <v>0</v>
      </c>
      <c r="B26" s="1537"/>
      <c r="D26" s="1496" t="s">
        <v>1505</v>
      </c>
      <c r="E26" s="1498" t="s">
        <v>1512</v>
      </c>
      <c r="F26" s="1498"/>
      <c r="G26" s="1498"/>
      <c r="H26" s="1498"/>
      <c r="I26" s="1498"/>
      <c r="J26" s="1498"/>
      <c r="K26" s="1499"/>
      <c r="L26" s="1500"/>
      <c r="M26" s="227"/>
      <c r="N26" s="374"/>
      <c r="O26" s="374"/>
      <c r="P26" s="374"/>
      <c r="Q26" s="374"/>
      <c r="R26" s="374"/>
      <c r="S26" s="374"/>
      <c r="T26" s="374"/>
      <c r="U26" s="374"/>
      <c r="V26" s="374"/>
      <c r="W26" s="374"/>
      <c r="X26" s="374"/>
      <c r="Y26" s="374"/>
      <c r="Z26" s="374"/>
      <c r="AA26" s="374"/>
      <c r="AB26" s="374"/>
      <c r="AC26" s="374"/>
      <c r="AD26" s="374"/>
      <c r="AE26" s="374"/>
      <c r="AF26" s="374"/>
      <c r="AG26" s="374"/>
      <c r="AH26" s="374"/>
      <c r="AI26" s="374"/>
      <c r="AJ26" s="374"/>
      <c r="AK26" s="374"/>
      <c r="AL26" s="374"/>
      <c r="AM26" s="374"/>
      <c r="AN26" s="374"/>
      <c r="AO26" s="374"/>
      <c r="AP26" s="374"/>
      <c r="AQ26" s="374"/>
      <c r="AR26" s="374"/>
      <c r="AS26" s="374"/>
      <c r="AT26" s="495" t="s">
        <v>44</v>
      </c>
      <c r="AU26" s="259" t="s">
        <v>1432</v>
      </c>
      <c r="AV26" s="374"/>
      <c r="AW26" s="452" t="s">
        <v>596</v>
      </c>
      <c r="AX26" s="452" t="s">
        <v>596</v>
      </c>
      <c r="AY26" s="453" t="s">
        <v>127</v>
      </c>
      <c r="AZ26" s="440" t="s">
        <v>96</v>
      </c>
      <c r="BA26" s="259" t="s">
        <v>105</v>
      </c>
      <c r="BB26" s="259" t="s">
        <v>21</v>
      </c>
      <c r="BC26" s="259" t="s">
        <v>21</v>
      </c>
      <c r="BD26" s="259" t="s">
        <v>80</v>
      </c>
      <c r="BE26" s="374">
        <f t="shared" si="1"/>
        <v>15</v>
      </c>
      <c r="BF26" s="374"/>
      <c r="BG26" s="374"/>
      <c r="BH26" s="374"/>
    </row>
    <row r="27" spans="1:60" ht="17.25" customHeight="1">
      <c r="A27" s="544"/>
      <c r="B27" s="545"/>
      <c r="D27" s="1497"/>
      <c r="E27" s="286">
        <v>0</v>
      </c>
      <c r="F27" s="286">
        <v>1</v>
      </c>
      <c r="G27" s="286">
        <v>2</v>
      </c>
      <c r="H27" s="286">
        <v>3</v>
      </c>
      <c r="I27" s="286">
        <v>4</v>
      </c>
      <c r="J27" s="286">
        <v>5</v>
      </c>
      <c r="K27" s="287"/>
      <c r="L27" s="288"/>
      <c r="M27" s="227"/>
      <c r="N27" s="374"/>
      <c r="O27" s="374"/>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374"/>
      <c r="AM27" s="374"/>
      <c r="AN27" s="374"/>
      <c r="AO27" s="374"/>
      <c r="AP27" s="374"/>
      <c r="AQ27" s="374"/>
      <c r="AR27" s="374"/>
      <c r="AS27" s="374"/>
      <c r="AT27" s="495" t="s">
        <v>47</v>
      </c>
      <c r="AU27" s="259" t="s">
        <v>1513</v>
      </c>
      <c r="AV27" s="374"/>
      <c r="AW27" s="260" t="s">
        <v>612</v>
      </c>
      <c r="AX27" s="260" t="s">
        <v>612</v>
      </c>
      <c r="AY27" s="453" t="s">
        <v>129</v>
      </c>
      <c r="AZ27" s="440" t="s">
        <v>101</v>
      </c>
      <c r="BA27" s="259" t="s">
        <v>107</v>
      </c>
      <c r="BB27" s="259" t="s">
        <v>127</v>
      </c>
      <c r="BC27" s="259" t="s">
        <v>127</v>
      </c>
      <c r="BD27" s="259" t="s">
        <v>82</v>
      </c>
      <c r="BE27" s="374">
        <f t="shared" si="1"/>
        <v>16</v>
      </c>
      <c r="BF27" s="374"/>
      <c r="BG27" s="374"/>
      <c r="BH27" s="374"/>
    </row>
    <row r="28" spans="1:60" ht="17.25" customHeight="1">
      <c r="A28" s="289" t="s">
        <v>1514</v>
      </c>
      <c r="B28" s="290"/>
      <c r="D28" s="275">
        <v>20</v>
      </c>
      <c r="E28" s="555"/>
      <c r="F28" s="556"/>
      <c r="G28" s="556"/>
      <c r="H28" s="556"/>
      <c r="I28" s="556"/>
      <c r="J28" s="557"/>
      <c r="K28" s="291"/>
      <c r="L28" s="292"/>
      <c r="M28" s="227"/>
      <c r="N28" s="1538"/>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495" t="s">
        <v>50</v>
      </c>
      <c r="AU28" s="259" t="s">
        <v>1515</v>
      </c>
      <c r="AV28" s="374"/>
      <c r="AW28" s="260" t="s">
        <v>699</v>
      </c>
      <c r="AX28" s="260" t="s">
        <v>699</v>
      </c>
      <c r="AY28" s="453" t="s">
        <v>136</v>
      </c>
      <c r="AZ28" s="440" t="s">
        <v>105</v>
      </c>
      <c r="BA28" s="259" t="s">
        <v>110</v>
      </c>
      <c r="BB28" s="259" t="s">
        <v>129</v>
      </c>
      <c r="BC28" s="259" t="s">
        <v>129</v>
      </c>
      <c r="BD28" s="259" t="s">
        <v>96</v>
      </c>
      <c r="BE28" s="374">
        <f t="shared" si="1"/>
        <v>17</v>
      </c>
      <c r="BF28" s="374"/>
      <c r="BG28" s="374"/>
      <c r="BH28" s="374"/>
    </row>
    <row r="29" spans="1:60" ht="17.25" customHeight="1">
      <c r="A29" s="1517" t="s">
        <v>1516</v>
      </c>
      <c r="B29" s="1518"/>
      <c r="D29" s="275">
        <v>30</v>
      </c>
      <c r="E29" s="564"/>
      <c r="F29" s="565"/>
      <c r="G29" s="565"/>
      <c r="H29" s="565"/>
      <c r="I29" s="565"/>
      <c r="J29" s="566"/>
      <c r="K29" s="291"/>
      <c r="L29" s="292"/>
      <c r="M29" s="227"/>
      <c r="N29" s="1538"/>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495" t="s">
        <v>51</v>
      </c>
      <c r="AU29" s="374"/>
      <c r="AV29" s="374"/>
      <c r="AW29" s="452" t="s">
        <v>710</v>
      </c>
      <c r="AX29" s="452" t="s">
        <v>710</v>
      </c>
      <c r="AY29" s="453" t="s">
        <v>138</v>
      </c>
      <c r="AZ29" s="440" t="s">
        <v>107</v>
      </c>
      <c r="BA29" s="259" t="s">
        <v>117</v>
      </c>
      <c r="BB29" s="259" t="s">
        <v>136</v>
      </c>
      <c r="BC29" s="259" t="s">
        <v>136</v>
      </c>
      <c r="BD29" s="259" t="s">
        <v>101</v>
      </c>
      <c r="BE29" s="374">
        <f t="shared" si="1"/>
        <v>18</v>
      </c>
      <c r="BF29" s="374"/>
      <c r="BG29" s="374"/>
      <c r="BH29" s="374"/>
    </row>
    <row r="30" spans="1:60" ht="17.25" customHeight="1">
      <c r="A30" s="1517"/>
      <c r="B30" s="1518"/>
      <c r="D30" s="275">
        <v>40</v>
      </c>
      <c r="E30" s="564"/>
      <c r="F30" s="565"/>
      <c r="G30" s="565"/>
      <c r="H30" s="565"/>
      <c r="I30" s="565"/>
      <c r="J30" s="566"/>
      <c r="K30" s="291"/>
      <c r="L30" s="292"/>
      <c r="M30" s="227"/>
      <c r="N30" s="470"/>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495"/>
      <c r="AU30" s="374"/>
      <c r="AV30" s="374"/>
      <c r="AW30" s="452"/>
      <c r="AX30" s="452"/>
      <c r="AY30" s="453"/>
      <c r="AZ30" s="440"/>
      <c r="BA30" s="259"/>
      <c r="BB30" s="259"/>
      <c r="BC30" s="259"/>
      <c r="BD30" s="259"/>
      <c r="BE30" s="374"/>
      <c r="BF30" s="374"/>
      <c r="BG30" s="374"/>
      <c r="BH30" s="374"/>
    </row>
    <row r="31" spans="1:60" ht="17.25" customHeight="1">
      <c r="A31" s="1517"/>
      <c r="B31" s="1518"/>
      <c r="D31" s="275" t="s">
        <v>1874</v>
      </c>
      <c r="E31" s="564"/>
      <c r="F31" s="565"/>
      <c r="G31" s="565"/>
      <c r="H31" s="565"/>
      <c r="I31" s="565"/>
      <c r="J31" s="566"/>
      <c r="K31" s="291"/>
      <c r="L31" s="292"/>
      <c r="M31" s="227"/>
      <c r="N31" s="470"/>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4"/>
      <c r="AO31" s="374"/>
      <c r="AP31" s="374"/>
      <c r="AQ31" s="374"/>
      <c r="AR31" s="374"/>
      <c r="AS31" s="374"/>
      <c r="AT31" s="495"/>
      <c r="AU31" s="374"/>
      <c r="AV31" s="374"/>
      <c r="AW31" s="452"/>
      <c r="AX31" s="452"/>
      <c r="AY31" s="453"/>
      <c r="AZ31" s="440"/>
      <c r="BA31" s="259"/>
      <c r="BB31" s="259"/>
      <c r="BC31" s="259"/>
      <c r="BD31" s="259"/>
      <c r="BE31" s="374"/>
      <c r="BF31" s="374"/>
      <c r="BG31" s="374"/>
      <c r="BH31" s="374"/>
    </row>
    <row r="32" spans="1:60" ht="17.25" customHeight="1">
      <c r="A32" s="1517"/>
      <c r="B32" s="1518"/>
      <c r="D32" s="280" t="s">
        <v>1875</v>
      </c>
      <c r="E32" s="564"/>
      <c r="F32" s="565"/>
      <c r="G32" s="565"/>
      <c r="H32" s="565"/>
      <c r="I32" s="565"/>
      <c r="J32" s="566"/>
      <c r="K32" s="291"/>
      <c r="L32" s="292"/>
      <c r="M32" s="227"/>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4"/>
      <c r="AO32" s="374"/>
      <c r="AP32" s="374"/>
      <c r="AQ32" s="374"/>
      <c r="AR32" s="374"/>
      <c r="AS32" s="374"/>
      <c r="AT32" s="495" t="s">
        <v>54</v>
      </c>
      <c r="AU32" s="374"/>
      <c r="AV32" s="374"/>
      <c r="AW32" s="469" t="s">
        <v>741</v>
      </c>
      <c r="AX32" s="469" t="s">
        <v>741</v>
      </c>
      <c r="AY32" s="453" t="s">
        <v>150</v>
      </c>
      <c r="AZ32" s="440" t="s">
        <v>110</v>
      </c>
      <c r="BA32" s="259" t="s">
        <v>120</v>
      </c>
      <c r="BB32" s="259" t="s">
        <v>138</v>
      </c>
      <c r="BC32" s="259" t="s">
        <v>138</v>
      </c>
      <c r="BD32" s="259" t="s">
        <v>105</v>
      </c>
      <c r="BE32" s="374">
        <f>+MATCH(BD$10:BD$548,AZ$10:AZ$540,0)</f>
        <v>19</v>
      </c>
      <c r="BF32" s="374"/>
      <c r="BG32" s="374"/>
      <c r="BH32" s="374"/>
    </row>
    <row r="33" spans="1:60" ht="17.25" customHeight="1">
      <c r="A33" s="281"/>
      <c r="B33" s="282"/>
      <c r="D33" s="280">
        <v>65</v>
      </c>
      <c r="E33" s="558"/>
      <c r="F33" s="559"/>
      <c r="G33" s="559"/>
      <c r="H33" s="559"/>
      <c r="I33" s="559"/>
      <c r="J33" s="560"/>
      <c r="K33" s="291"/>
      <c r="L33" s="292"/>
      <c r="M33" s="227"/>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4"/>
      <c r="AN33" s="374"/>
      <c r="AO33" s="374"/>
      <c r="AP33" s="374"/>
      <c r="AQ33" s="374"/>
      <c r="AR33" s="374"/>
      <c r="AS33" s="374"/>
      <c r="AT33" s="495" t="s">
        <v>61</v>
      </c>
      <c r="AU33" s="374"/>
      <c r="AV33" s="374"/>
      <c r="AW33" s="260" t="s">
        <v>746</v>
      </c>
      <c r="AX33" s="260" t="s">
        <v>746</v>
      </c>
      <c r="AY33" s="453" t="s">
        <v>1443</v>
      </c>
      <c r="AZ33" s="440" t="s">
        <v>117</v>
      </c>
      <c r="BA33" s="259" t="s">
        <v>21</v>
      </c>
      <c r="BB33" s="259" t="s">
        <v>157</v>
      </c>
      <c r="BC33" s="259" t="s">
        <v>157</v>
      </c>
      <c r="BD33" s="259" t="s">
        <v>110</v>
      </c>
      <c r="BE33" s="374">
        <f>+MATCH(BD$10:BD$548,AZ$10:AZ$540,0)</f>
        <v>23</v>
      </c>
      <c r="BF33" s="374"/>
      <c r="BG33" s="374"/>
      <c r="BH33" s="374"/>
    </row>
    <row r="34" spans="1:60" ht="17.25" customHeight="1">
      <c r="A34" s="281"/>
      <c r="B34" s="282"/>
      <c r="D34" s="280">
        <v>70</v>
      </c>
      <c r="E34" s="558"/>
      <c r="F34" s="559"/>
      <c r="G34" s="559"/>
      <c r="H34" s="559"/>
      <c r="I34" s="559"/>
      <c r="J34" s="559"/>
      <c r="K34" s="291"/>
      <c r="L34" s="292"/>
      <c r="M34" s="227"/>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c r="AQ34" s="374"/>
      <c r="AR34" s="374"/>
      <c r="AS34" s="374"/>
      <c r="AT34" s="495" t="s">
        <v>63</v>
      </c>
      <c r="AU34" s="374"/>
      <c r="AV34" s="374"/>
      <c r="AW34" s="452" t="s">
        <v>762</v>
      </c>
      <c r="AX34" s="452" t="s">
        <v>762</v>
      </c>
      <c r="AY34" s="453" t="s">
        <v>166</v>
      </c>
      <c r="AZ34" s="440" t="s">
        <v>120</v>
      </c>
      <c r="BA34" s="259" t="s">
        <v>127</v>
      </c>
      <c r="BB34" s="259" t="s">
        <v>166</v>
      </c>
      <c r="BC34" s="259" t="s">
        <v>166</v>
      </c>
      <c r="BD34" s="259" t="s">
        <v>1442</v>
      </c>
      <c r="BE34" s="374" t="e">
        <f>+MATCH(BD$10:BD$548,AZ$10:AZ$540,0)</f>
        <v>#N/A</v>
      </c>
      <c r="BF34" s="374"/>
      <c r="BG34" s="374"/>
      <c r="BH34" s="374"/>
    </row>
    <row r="35" spans="1:60" ht="17.850000000000001" customHeight="1">
      <c r="A35" s="279"/>
      <c r="B35" s="227"/>
      <c r="D35" s="293">
        <v>80</v>
      </c>
      <c r="E35" s="1333">
        <f>E31</f>
        <v>0</v>
      </c>
      <c r="F35" s="1334">
        <f t="shared" ref="F35:J35" si="2">F31</f>
        <v>0</v>
      </c>
      <c r="G35" s="1334">
        <f t="shared" si="2"/>
        <v>0</v>
      </c>
      <c r="H35" s="1334">
        <f t="shared" si="2"/>
        <v>0</v>
      </c>
      <c r="I35" s="1334">
        <f t="shared" si="2"/>
        <v>0</v>
      </c>
      <c r="J35" s="1335">
        <f t="shared" si="2"/>
        <v>0</v>
      </c>
      <c r="K35" s="294"/>
      <c r="L35" s="295"/>
      <c r="M35" s="227"/>
      <c r="N35" s="374"/>
      <c r="O35" s="374"/>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495" t="s">
        <v>65</v>
      </c>
      <c r="AU35" s="374"/>
      <c r="AV35" s="374"/>
      <c r="AW35" s="452" t="s">
        <v>770</v>
      </c>
      <c r="AX35" s="452" t="s">
        <v>770</v>
      </c>
      <c r="AY35" s="453" t="s">
        <v>169</v>
      </c>
      <c r="AZ35" s="440" t="s">
        <v>122</v>
      </c>
      <c r="BA35" s="259" t="s">
        <v>129</v>
      </c>
      <c r="BB35" s="259" t="s">
        <v>169</v>
      </c>
      <c r="BC35" s="259" t="s">
        <v>169</v>
      </c>
      <c r="BD35" s="259" t="s">
        <v>117</v>
      </c>
      <c r="BE35" s="374">
        <f>+MATCH(BD$10:BD$548,AZ$10:AZ$540,0)</f>
        <v>24</v>
      </c>
      <c r="BF35" s="374"/>
      <c r="BG35" s="374"/>
      <c r="BH35" s="374"/>
    </row>
    <row r="36" spans="1:60" ht="17.850000000000001" customHeight="1">
      <c r="A36" s="227"/>
      <c r="B36" s="227"/>
      <c r="D36" s="296"/>
      <c r="E36" s="227"/>
      <c r="F36" s="227"/>
      <c r="G36" s="227"/>
      <c r="H36" s="227"/>
      <c r="I36" s="227"/>
      <c r="J36" s="227"/>
      <c r="K36" s="227"/>
      <c r="L36" s="227"/>
      <c r="M36" s="227"/>
      <c r="N36" s="374"/>
      <c r="O36" s="374"/>
      <c r="P36" s="374"/>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4"/>
      <c r="AN36" s="374"/>
      <c r="AO36" s="374"/>
      <c r="AP36" s="374"/>
      <c r="AQ36" s="374"/>
      <c r="AR36" s="374"/>
      <c r="AS36" s="374"/>
      <c r="AT36" s="495"/>
      <c r="AU36" s="374"/>
      <c r="AV36" s="374"/>
      <c r="AW36" s="452"/>
      <c r="AX36" s="452"/>
      <c r="AY36" s="453"/>
      <c r="AZ36" s="440"/>
      <c r="BA36" s="259"/>
      <c r="BB36" s="259"/>
      <c r="BC36" s="259"/>
      <c r="BD36" s="259"/>
      <c r="BE36" s="374"/>
      <c r="BF36" s="374"/>
      <c r="BG36" s="374"/>
      <c r="BH36" s="374"/>
    </row>
    <row r="37" spans="1:60" ht="17.850000000000001" customHeight="1">
      <c r="A37" s="227"/>
      <c r="B37" s="227"/>
      <c r="D37" s="296"/>
      <c r="E37" s="227"/>
      <c r="F37" s="227"/>
      <c r="G37" s="227"/>
      <c r="H37" s="227"/>
      <c r="I37" s="227"/>
      <c r="J37" s="227"/>
      <c r="K37" s="227"/>
      <c r="L37" s="227"/>
      <c r="M37" s="227"/>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4"/>
      <c r="AN37" s="374"/>
      <c r="AO37" s="374"/>
      <c r="AP37" s="374"/>
      <c r="AQ37" s="374"/>
      <c r="AR37" s="374"/>
      <c r="AS37" s="374"/>
      <c r="AT37" s="495"/>
      <c r="AU37" s="374"/>
      <c r="AV37" s="374"/>
      <c r="AW37" s="452"/>
      <c r="AX37" s="452"/>
      <c r="AY37" s="453"/>
      <c r="AZ37" s="440"/>
      <c r="BA37" s="259"/>
      <c r="BB37" s="259"/>
      <c r="BC37" s="259"/>
      <c r="BD37" s="259"/>
      <c r="BE37" s="374"/>
      <c r="BF37" s="374"/>
      <c r="BG37" s="374"/>
      <c r="BH37" s="374"/>
    </row>
    <row r="38" spans="1:60" ht="87.75" hidden="1" customHeight="1">
      <c r="A38" s="1502" t="s">
        <v>1517</v>
      </c>
      <c r="B38" s="1502"/>
      <c r="C38" s="1502"/>
      <c r="D38" s="1502"/>
      <c r="E38" s="1502"/>
      <c r="F38" s="1502"/>
      <c r="G38" s="1502"/>
      <c r="H38" s="1502"/>
      <c r="I38" s="1502"/>
      <c r="J38" s="1502"/>
      <c r="K38" s="1502"/>
      <c r="L38" s="1502"/>
      <c r="M38" s="1502"/>
      <c r="N38" s="374"/>
      <c r="O38" s="374"/>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374"/>
      <c r="AM38" s="374"/>
      <c r="AN38" s="374"/>
      <c r="AO38" s="374"/>
      <c r="AP38" s="374"/>
      <c r="AQ38" s="374"/>
      <c r="AR38" s="374"/>
      <c r="AS38" s="374"/>
      <c r="AT38" s="495" t="s">
        <v>70</v>
      </c>
      <c r="AU38" s="374"/>
      <c r="AV38" s="374"/>
      <c r="AW38" s="452" t="s">
        <v>780</v>
      </c>
      <c r="AX38" s="452" t="s">
        <v>780</v>
      </c>
      <c r="AY38" s="453" t="s">
        <v>174</v>
      </c>
      <c r="AZ38" s="440" t="s">
        <v>21</v>
      </c>
      <c r="BA38" s="259" t="s">
        <v>136</v>
      </c>
      <c r="BB38" s="259" t="s">
        <v>174</v>
      </c>
      <c r="BC38" s="259" t="s">
        <v>174</v>
      </c>
      <c r="BD38" s="259" t="s">
        <v>120</v>
      </c>
      <c r="BE38" s="374">
        <f t="shared" ref="BE38:BE73" si="3">+MATCH(BD$10:BD$548,AZ$10:AZ$540,0)</f>
        <v>25</v>
      </c>
      <c r="BF38" s="374"/>
      <c r="BG38" s="374"/>
      <c r="BH38" s="374"/>
    </row>
    <row r="39" spans="1:60" ht="30.75" hidden="1" customHeight="1">
      <c r="A39" s="1502" t="s">
        <v>1518</v>
      </c>
      <c r="B39" s="1502"/>
      <c r="C39" s="1502"/>
      <c r="D39" s="1502"/>
      <c r="E39" s="1502"/>
      <c r="F39" s="1502"/>
      <c r="G39" s="1502"/>
      <c r="H39" s="1502"/>
      <c r="I39" s="1502"/>
      <c r="J39" s="1502"/>
      <c r="K39" s="1502"/>
      <c r="L39" s="1502"/>
      <c r="M39" s="1502"/>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4"/>
      <c r="AN39" s="374"/>
      <c r="AO39" s="374"/>
      <c r="AP39" s="374"/>
      <c r="AQ39" s="374"/>
      <c r="AR39" s="374"/>
      <c r="AS39" s="374"/>
      <c r="AT39" s="495" t="s">
        <v>72</v>
      </c>
      <c r="AU39" s="374"/>
      <c r="AV39" s="374"/>
      <c r="AW39" s="452" t="s">
        <v>795</v>
      </c>
      <c r="AX39" s="452" t="s">
        <v>795</v>
      </c>
      <c r="AY39" s="453" t="s">
        <v>178</v>
      </c>
      <c r="AZ39" s="440" t="s">
        <v>127</v>
      </c>
      <c r="BA39" s="259" t="s">
        <v>138</v>
      </c>
      <c r="BB39" s="259" t="s">
        <v>178</v>
      </c>
      <c r="BC39" s="259" t="s">
        <v>178</v>
      </c>
      <c r="BD39" s="259" t="s">
        <v>122</v>
      </c>
      <c r="BE39" s="374">
        <f t="shared" si="3"/>
        <v>26</v>
      </c>
      <c r="BF39" s="374"/>
      <c r="BG39" s="374"/>
      <c r="BH39" s="374"/>
    </row>
    <row r="40" spans="1:60" ht="43.5" hidden="1" customHeight="1">
      <c r="A40" s="1502" t="s">
        <v>1519</v>
      </c>
      <c r="B40" s="1502"/>
      <c r="C40" s="1502"/>
      <c r="D40" s="1502"/>
      <c r="E40" s="1502"/>
      <c r="F40" s="1502"/>
      <c r="G40" s="1502"/>
      <c r="H40" s="1502"/>
      <c r="I40" s="1502"/>
      <c r="J40" s="1502"/>
      <c r="K40" s="1502"/>
      <c r="L40" s="1502"/>
      <c r="M40" s="1502"/>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4"/>
      <c r="AM40" s="374"/>
      <c r="AN40" s="374"/>
      <c r="AO40" s="374"/>
      <c r="AP40" s="374"/>
      <c r="AQ40" s="374"/>
      <c r="AR40" s="374"/>
      <c r="AS40" s="374"/>
      <c r="AT40" s="495" t="s">
        <v>74</v>
      </c>
      <c r="AU40" s="374"/>
      <c r="AV40" s="374"/>
      <c r="AW40" s="452" t="s">
        <v>814</v>
      </c>
      <c r="AX40" s="452" t="s">
        <v>814</v>
      </c>
      <c r="AY40" s="453" t="s">
        <v>184</v>
      </c>
      <c r="AZ40" s="440" t="s">
        <v>129</v>
      </c>
      <c r="BA40" s="259" t="s">
        <v>150</v>
      </c>
      <c r="BB40" s="259" t="s">
        <v>184</v>
      </c>
      <c r="BC40" s="259" t="s">
        <v>184</v>
      </c>
      <c r="BD40" s="259" t="s">
        <v>21</v>
      </c>
      <c r="BE40" s="374">
        <f t="shared" si="3"/>
        <v>29</v>
      </c>
      <c r="BF40" s="374"/>
      <c r="BG40" s="374"/>
      <c r="BH40" s="374"/>
    </row>
    <row r="41" spans="1:60" ht="26.25" hidden="1" customHeight="1">
      <c r="A41" s="1502" t="s">
        <v>1520</v>
      </c>
      <c r="B41" s="1502"/>
      <c r="C41" s="1502"/>
      <c r="D41" s="1502"/>
      <c r="E41" s="1502"/>
      <c r="F41" s="1502"/>
      <c r="G41" s="1502"/>
      <c r="H41" s="1502"/>
      <c r="I41" s="1502"/>
      <c r="J41" s="1502"/>
      <c r="K41" s="1502"/>
      <c r="L41" s="1502"/>
      <c r="M41" s="1502"/>
      <c r="N41" s="374"/>
      <c r="O41" s="374"/>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374"/>
      <c r="AM41" s="374"/>
      <c r="AN41" s="374"/>
      <c r="AO41" s="374"/>
      <c r="AP41" s="374"/>
      <c r="AQ41" s="374"/>
      <c r="AR41" s="374"/>
      <c r="AS41" s="374"/>
      <c r="AT41" s="495" t="s">
        <v>76</v>
      </c>
      <c r="AU41" s="374"/>
      <c r="AV41" s="374"/>
      <c r="AW41" s="452" t="s">
        <v>815</v>
      </c>
      <c r="AX41" s="452" t="s">
        <v>815</v>
      </c>
      <c r="AY41" s="453" t="s">
        <v>186</v>
      </c>
      <c r="AZ41" s="440" t="s">
        <v>131</v>
      </c>
      <c r="BA41" s="259" t="s">
        <v>152</v>
      </c>
      <c r="BB41" s="259" t="s">
        <v>186</v>
      </c>
      <c r="BC41" s="259" t="s">
        <v>186</v>
      </c>
      <c r="BD41" s="259" t="s">
        <v>127</v>
      </c>
      <c r="BE41" s="374">
        <f t="shared" si="3"/>
        <v>30</v>
      </c>
      <c r="BF41" s="374"/>
      <c r="BG41" s="374"/>
      <c r="BH41" s="374"/>
    </row>
    <row r="42" spans="1:60" ht="24.75" hidden="1" customHeight="1">
      <c r="A42" s="1522" t="s">
        <v>1521</v>
      </c>
      <c r="B42" s="1522"/>
      <c r="C42" s="1522"/>
      <c r="D42" s="1522"/>
      <c r="E42" s="1522"/>
      <c r="F42" s="1522"/>
      <c r="G42" s="1522"/>
      <c r="H42" s="1522"/>
      <c r="I42" s="1522"/>
      <c r="J42" s="1522"/>
      <c r="K42" s="1522"/>
      <c r="L42" s="1522"/>
      <c r="M42" s="1522"/>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495" t="s">
        <v>79</v>
      </c>
      <c r="AU42" s="374"/>
      <c r="AV42" s="374"/>
      <c r="AW42" s="452" t="s">
        <v>815</v>
      </c>
      <c r="AX42" s="452" t="s">
        <v>815</v>
      </c>
      <c r="AY42" s="453" t="s">
        <v>186</v>
      </c>
      <c r="AZ42" s="440" t="s">
        <v>131</v>
      </c>
      <c r="BA42" s="259" t="s">
        <v>157</v>
      </c>
      <c r="BB42" s="259" t="s">
        <v>199</v>
      </c>
      <c r="BC42" s="259" t="s">
        <v>199</v>
      </c>
      <c r="BD42" s="259" t="s">
        <v>129</v>
      </c>
      <c r="BE42" s="374">
        <f t="shared" si="3"/>
        <v>31</v>
      </c>
      <c r="BF42" s="374"/>
      <c r="BG42" s="374"/>
      <c r="BH42" s="374"/>
    </row>
    <row r="43" spans="1:60" ht="17.25" hidden="1" customHeight="1">
      <c r="A43" s="298" t="s">
        <v>1522</v>
      </c>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495" t="s">
        <v>81</v>
      </c>
      <c r="AU43" s="374"/>
      <c r="AV43" s="374"/>
      <c r="AW43" s="452" t="s">
        <v>820</v>
      </c>
      <c r="AX43" s="452" t="s">
        <v>820</v>
      </c>
      <c r="AY43" s="453" t="s">
        <v>191</v>
      </c>
      <c r="AZ43" s="440" t="s">
        <v>136</v>
      </c>
      <c r="BA43" s="259" t="s">
        <v>155</v>
      </c>
      <c r="BB43" s="259" t="s">
        <v>242</v>
      </c>
      <c r="BC43" s="259" t="s">
        <v>242</v>
      </c>
      <c r="BD43" s="259" t="s">
        <v>131</v>
      </c>
      <c r="BE43" s="374">
        <f t="shared" si="3"/>
        <v>32</v>
      </c>
      <c r="BF43" s="374"/>
      <c r="BG43" s="374"/>
      <c r="BH43" s="374"/>
    </row>
    <row r="44" spans="1:60" ht="16.5" hidden="1" customHeight="1">
      <c r="A44" s="298"/>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4"/>
      <c r="AO44" s="374"/>
      <c r="AP44" s="374"/>
      <c r="AQ44" s="374"/>
      <c r="AR44" s="374"/>
      <c r="AS44" s="374"/>
      <c r="AT44" s="495" t="s">
        <v>85</v>
      </c>
      <c r="AU44" s="374"/>
      <c r="AV44" s="374"/>
      <c r="AW44" s="260" t="s">
        <v>350</v>
      </c>
      <c r="AX44" s="260" t="s">
        <v>350</v>
      </c>
      <c r="AY44" s="453" t="s">
        <v>199</v>
      </c>
      <c r="AZ44" s="440" t="s">
        <v>138</v>
      </c>
      <c r="BA44" s="259" t="s">
        <v>159</v>
      </c>
      <c r="BB44" s="259" t="s">
        <v>259</v>
      </c>
      <c r="BC44" s="259" t="s">
        <v>259</v>
      </c>
      <c r="BD44" s="259" t="s">
        <v>136</v>
      </c>
      <c r="BE44" s="374">
        <f t="shared" si="3"/>
        <v>34</v>
      </c>
      <c r="BF44" s="374"/>
      <c r="BG44" s="374"/>
      <c r="BH44" s="374"/>
    </row>
    <row r="45" spans="1:60" hidden="1">
      <c r="A45" s="298"/>
      <c r="D45" s="1523" t="s">
        <v>1523</v>
      </c>
      <c r="E45" s="1525" t="s">
        <v>1524</v>
      </c>
      <c r="F45" s="1526"/>
      <c r="G45" s="1526"/>
      <c r="H45" s="1526"/>
      <c r="I45" s="1526"/>
      <c r="J45" s="1526"/>
      <c r="K45" s="1526"/>
      <c r="L45" s="1527"/>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495" t="s">
        <v>87</v>
      </c>
      <c r="AU45" s="374"/>
      <c r="AV45" s="374"/>
      <c r="AW45" s="452" t="s">
        <v>856</v>
      </c>
      <c r="AX45" s="260" t="s">
        <v>835</v>
      </c>
      <c r="AY45" s="453" t="s">
        <v>214</v>
      </c>
      <c r="AZ45" s="440" t="s">
        <v>150</v>
      </c>
      <c r="BA45" s="259" t="s">
        <v>1443</v>
      </c>
      <c r="BB45" s="259" t="s">
        <v>262</v>
      </c>
      <c r="BC45" s="259" t="s">
        <v>262</v>
      </c>
      <c r="BD45" s="259" t="s">
        <v>138</v>
      </c>
      <c r="BE45" s="374">
        <f t="shared" si="3"/>
        <v>35</v>
      </c>
      <c r="BF45" s="374"/>
      <c r="BG45" s="374"/>
      <c r="BH45" s="374"/>
    </row>
    <row r="46" spans="1:60" hidden="1">
      <c r="A46" s="298"/>
      <c r="D46" s="1524"/>
      <c r="E46" s="299">
        <v>1</v>
      </c>
      <c r="F46" s="299">
        <v>2</v>
      </c>
      <c r="G46" s="299">
        <v>3</v>
      </c>
      <c r="H46" s="299">
        <v>4</v>
      </c>
      <c r="I46" s="299">
        <v>5</v>
      </c>
      <c r="J46" s="299">
        <v>6</v>
      </c>
      <c r="K46" s="299">
        <v>7</v>
      </c>
      <c r="L46" s="300">
        <v>8</v>
      </c>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495" t="s">
        <v>90</v>
      </c>
      <c r="AU46" s="374"/>
      <c r="AV46" s="374"/>
      <c r="AW46" s="452" t="s">
        <v>1459</v>
      </c>
      <c r="AX46" s="452" t="s">
        <v>856</v>
      </c>
      <c r="AY46" s="453" t="s">
        <v>256</v>
      </c>
      <c r="AZ46" s="440" t="s">
        <v>152</v>
      </c>
      <c r="BA46" s="259" t="s">
        <v>162</v>
      </c>
      <c r="BB46" s="259" t="s">
        <v>264</v>
      </c>
      <c r="BC46" s="259" t="s">
        <v>264</v>
      </c>
      <c r="BD46" s="259" t="s">
        <v>150</v>
      </c>
      <c r="BE46" s="374">
        <f t="shared" si="3"/>
        <v>36</v>
      </c>
      <c r="BF46" s="374"/>
      <c r="BG46" s="374"/>
      <c r="BH46" s="374"/>
    </row>
    <row r="47" spans="1:60" hidden="1">
      <c r="A47" s="298"/>
      <c r="D47" s="301">
        <v>30</v>
      </c>
      <c r="E47" s="302">
        <f t="array" ref="E47">+MAX(IF($B62:$B78=1,E62:E78))</f>
        <v>0</v>
      </c>
      <c r="F47" s="303">
        <f t="array" ref="F47">+MAX(IF($B62:$B78=1,F62:F78))</f>
        <v>0</v>
      </c>
      <c r="G47" s="303">
        <f t="array" ref="G47">+MAX(IF($B62:$B78=1,G62:G78))</f>
        <v>0</v>
      </c>
      <c r="H47" s="303">
        <f t="array" ref="H47">+MAX(IF($B62:$B78=1,H62:H78))</f>
        <v>0</v>
      </c>
      <c r="I47" s="303">
        <f t="array" ref="I47">+MAX(IF($B62:$B78=1,I62:I78))</f>
        <v>0</v>
      </c>
      <c r="J47" s="303">
        <f t="array" ref="J47">+MAX(IF($B62:$B78=1,J62:J78))</f>
        <v>0</v>
      </c>
      <c r="K47" s="303">
        <f t="array" ref="K47">+MAX(IF($B62:$B78=1,K62:K78))</f>
        <v>0</v>
      </c>
      <c r="L47" s="304">
        <f t="array" ref="L47">+MAX(IF($B62:$B78=1,L62:L78))</f>
        <v>0</v>
      </c>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495" t="s">
        <v>92</v>
      </c>
      <c r="AU47" s="374"/>
      <c r="AV47" s="374"/>
      <c r="AW47" s="260" t="s">
        <v>874</v>
      </c>
      <c r="AX47" s="452" t="s">
        <v>1459</v>
      </c>
      <c r="AY47" s="453" t="s">
        <v>259</v>
      </c>
      <c r="AZ47" s="440" t="s">
        <v>155</v>
      </c>
      <c r="BA47" s="259" t="s">
        <v>164</v>
      </c>
      <c r="BB47" s="259" t="s">
        <v>281</v>
      </c>
      <c r="BC47" s="259" t="s">
        <v>281</v>
      </c>
      <c r="BD47" s="259" t="s">
        <v>152</v>
      </c>
      <c r="BE47" s="374">
        <f t="shared" si="3"/>
        <v>37</v>
      </c>
      <c r="BF47" s="374"/>
      <c r="BG47" s="374"/>
      <c r="BH47" s="374"/>
    </row>
    <row r="48" spans="1:60" hidden="1">
      <c r="A48" s="298"/>
      <c r="D48" s="301">
        <v>40</v>
      </c>
      <c r="E48" s="305">
        <f t="array" ref="E48">+MAX(IF($B80:$B96=1,E80:E96))</f>
        <v>0</v>
      </c>
      <c r="F48" s="306">
        <f t="array" ref="F48">+MAX(IF($B80:$B96=1,F80:F96))</f>
        <v>0</v>
      </c>
      <c r="G48" s="306">
        <f t="array" ref="G48">+MAX(IF($B80:$B96=1,G80:G96))</f>
        <v>0</v>
      </c>
      <c r="H48" s="306">
        <f t="array" ref="H48">+MAX(IF($B80:$B96=1,H80:H96))</f>
        <v>0</v>
      </c>
      <c r="I48" s="306">
        <f t="array" ref="I48">+MAX(IF($B80:$B96=1,I80:I96))</f>
        <v>0</v>
      </c>
      <c r="J48" s="306">
        <f t="array" ref="J48">+MAX(IF($B80:$B96=1,J80:J96))</f>
        <v>0</v>
      </c>
      <c r="K48" s="306">
        <f t="array" ref="K48">+MAX(IF($B80:$B96=1,K80:K96))</f>
        <v>0</v>
      </c>
      <c r="L48" s="307">
        <f t="array" ref="L48">+MAX(IF($B80:$B96=1,L80:L96))</f>
        <v>0</v>
      </c>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495" t="s">
        <v>95</v>
      </c>
      <c r="AU48" s="374"/>
      <c r="AV48" s="374"/>
      <c r="AW48" s="452" t="s">
        <v>885</v>
      </c>
      <c r="AX48" s="260" t="s">
        <v>874</v>
      </c>
      <c r="AY48" s="453" t="s">
        <v>262</v>
      </c>
      <c r="AZ48" s="440" t="s">
        <v>157</v>
      </c>
      <c r="BA48" s="259" t="s">
        <v>166</v>
      </c>
      <c r="BB48" s="259" t="s">
        <v>283</v>
      </c>
      <c r="BC48" s="259" t="s">
        <v>283</v>
      </c>
      <c r="BD48" s="259" t="s">
        <v>155</v>
      </c>
      <c r="BE48" s="374">
        <f t="shared" si="3"/>
        <v>38</v>
      </c>
      <c r="BF48" s="374"/>
      <c r="BG48" s="374"/>
      <c r="BH48" s="374"/>
    </row>
    <row r="49" spans="1:60" hidden="1">
      <c r="A49" s="298"/>
      <c r="D49" s="301">
        <v>50</v>
      </c>
      <c r="E49" s="305">
        <f t="array" ref="E49">+MAX(IF($B98:$B114=1,E98:E114))</f>
        <v>0</v>
      </c>
      <c r="F49" s="306">
        <f t="array" ref="F49">+MAX(IF($B98:$B114=1,F98:F114))</f>
        <v>0</v>
      </c>
      <c r="G49" s="306">
        <f t="array" ref="G49">+MAX(IF($B98:$B114=1,G98:G114))</f>
        <v>0</v>
      </c>
      <c r="H49" s="306">
        <f t="array" ref="H49">+MAX(IF($B98:$B114=1,H98:H114))</f>
        <v>0</v>
      </c>
      <c r="I49" s="306">
        <f t="array" ref="I49">+MAX(IF($B98:$B114=1,I98:I114))</f>
        <v>0</v>
      </c>
      <c r="J49" s="306">
        <f t="array" ref="J49">+MAX(IF($B98:$B114=1,J98:J114))</f>
        <v>0</v>
      </c>
      <c r="K49" s="306">
        <f t="array" ref="K49">+MAX(IF($B98:$B114=1,K98:K114))</f>
        <v>0</v>
      </c>
      <c r="L49" s="307">
        <f t="array" ref="L49">+MAX(IF($B98:$B114=1,L98:L114))</f>
        <v>0</v>
      </c>
      <c r="N49" s="374"/>
      <c r="O49" s="374"/>
      <c r="P49" s="374"/>
      <c r="Q49" s="374"/>
      <c r="R49" s="374"/>
      <c r="S49" s="374"/>
      <c r="T49" s="374"/>
      <c r="U49" s="374"/>
      <c r="V49" s="374"/>
      <c r="W49" s="374"/>
      <c r="X49" s="374"/>
      <c r="Y49" s="374"/>
      <c r="Z49" s="374"/>
      <c r="AA49" s="374"/>
      <c r="AB49" s="374"/>
      <c r="AC49" s="374"/>
      <c r="AD49" s="374"/>
      <c r="AE49" s="374"/>
      <c r="AF49" s="374"/>
      <c r="AG49" s="374"/>
      <c r="AH49" s="374"/>
      <c r="AI49" s="374"/>
      <c r="AJ49" s="374"/>
      <c r="AK49" s="374"/>
      <c r="AL49" s="374"/>
      <c r="AM49" s="374"/>
      <c r="AN49" s="374"/>
      <c r="AO49" s="374"/>
      <c r="AP49" s="374"/>
      <c r="AQ49" s="374"/>
      <c r="AR49" s="374"/>
      <c r="AS49" s="374"/>
      <c r="AT49" s="495" t="s">
        <v>97</v>
      </c>
      <c r="AU49" s="374"/>
      <c r="AV49" s="374"/>
      <c r="AW49" s="260" t="s">
        <v>886</v>
      </c>
      <c r="AX49" s="452" t="s">
        <v>885</v>
      </c>
      <c r="AY49" s="453" t="s">
        <v>264</v>
      </c>
      <c r="AZ49" s="440" t="s">
        <v>159</v>
      </c>
      <c r="BA49" s="259" t="s">
        <v>169</v>
      </c>
      <c r="BB49" s="259" t="s">
        <v>74</v>
      </c>
      <c r="BC49" s="259" t="s">
        <v>74</v>
      </c>
      <c r="BD49" s="259" t="s">
        <v>157</v>
      </c>
      <c r="BE49" s="374">
        <f t="shared" si="3"/>
        <v>39</v>
      </c>
      <c r="BF49" s="374"/>
      <c r="BG49" s="374"/>
      <c r="BH49" s="374"/>
    </row>
    <row r="50" spans="1:60" hidden="1">
      <c r="A50" s="298"/>
      <c r="D50" s="301">
        <v>60</v>
      </c>
      <c r="E50" s="305">
        <f t="array" ref="E50">+MAX(IF($B116:$B132=1,E116:E132))</f>
        <v>0</v>
      </c>
      <c r="F50" s="306">
        <f t="array" ref="F50">+MAX(IF($B116:$B132=1,F116:F132))</f>
        <v>0</v>
      </c>
      <c r="G50" s="306">
        <f t="array" ref="G50">+MAX(IF($B116:$B132=1,G116:G132))</f>
        <v>0</v>
      </c>
      <c r="H50" s="306">
        <f t="array" ref="H50">+MAX(IF($B116:$B132=1,H116:H132))</f>
        <v>0</v>
      </c>
      <c r="I50" s="306">
        <f t="array" ref="I50">+MAX(IF($B116:$B132=1,I116:I132))</f>
        <v>0</v>
      </c>
      <c r="J50" s="306">
        <f t="array" ref="J50">+MAX(IF($B116:$B132=1,J116:J132))</f>
        <v>0</v>
      </c>
      <c r="K50" s="306">
        <f t="array" ref="K50">+MAX(IF($B116:$B132=1,K116:K132))</f>
        <v>0</v>
      </c>
      <c r="L50" s="307">
        <f t="array" ref="L50">+MAX(IF($B116:$B132=1,L116:L132))</f>
        <v>0</v>
      </c>
      <c r="N50" s="374"/>
      <c r="O50" s="374"/>
      <c r="P50" s="374"/>
      <c r="Q50" s="374"/>
      <c r="R50" s="374"/>
      <c r="S50" s="374"/>
      <c r="T50" s="374"/>
      <c r="U50" s="374"/>
      <c r="V50" s="374"/>
      <c r="W50" s="374"/>
      <c r="X50" s="374"/>
      <c r="Y50" s="374"/>
      <c r="Z50" s="374"/>
      <c r="AA50" s="374"/>
      <c r="AB50" s="374"/>
      <c r="AC50" s="374"/>
      <c r="AD50" s="374"/>
      <c r="AE50" s="374"/>
      <c r="AF50" s="374"/>
      <c r="AG50" s="374"/>
      <c r="AH50" s="374"/>
      <c r="AI50" s="374"/>
      <c r="AJ50" s="374"/>
      <c r="AK50" s="374"/>
      <c r="AL50" s="374"/>
      <c r="AM50" s="374"/>
      <c r="AN50" s="374"/>
      <c r="AO50" s="374"/>
      <c r="AP50" s="374"/>
      <c r="AQ50" s="374"/>
      <c r="AR50" s="374"/>
      <c r="AS50" s="374"/>
      <c r="AT50" s="495" t="s">
        <v>100</v>
      </c>
      <c r="AU50" s="374"/>
      <c r="AV50" s="374"/>
      <c r="AW50" s="260" t="s">
        <v>887</v>
      </c>
      <c r="AX50" s="260" t="s">
        <v>886</v>
      </c>
      <c r="AY50" s="453" t="s">
        <v>272</v>
      </c>
      <c r="AZ50" s="440" t="s">
        <v>1443</v>
      </c>
      <c r="BA50" s="259" t="s">
        <v>174</v>
      </c>
      <c r="BB50" s="259" t="s">
        <v>298</v>
      </c>
      <c r="BC50" s="259" t="s">
        <v>298</v>
      </c>
      <c r="BD50" s="259" t="s">
        <v>159</v>
      </c>
      <c r="BE50" s="374">
        <f t="shared" si="3"/>
        <v>40</v>
      </c>
      <c r="BF50" s="374"/>
      <c r="BG50" s="374"/>
      <c r="BH50" s="374"/>
    </row>
    <row r="51" spans="1:60" hidden="1">
      <c r="A51" s="298"/>
      <c r="D51" s="308">
        <v>80</v>
      </c>
      <c r="E51" s="309">
        <f t="array" ref="E51">+MAX(IF($B134:$B150=1,E134:E150))</f>
        <v>0</v>
      </c>
      <c r="F51" s="310">
        <f t="array" ref="F51">+MAX(IF($B134:$B150=1,F134:F150))</f>
        <v>0</v>
      </c>
      <c r="G51" s="310">
        <f t="array" ref="G51">+MAX(IF($B134:$B150=1,G134:G150))</f>
        <v>0</v>
      </c>
      <c r="H51" s="310">
        <f t="array" ref="H51">+MAX(IF($B134:$B150=1,H134:H150))</f>
        <v>0</v>
      </c>
      <c r="I51" s="310">
        <f t="array" ref="I51">+MAX(IF($B134:$B150=1,I134:I150))</f>
        <v>0</v>
      </c>
      <c r="J51" s="310">
        <f t="array" ref="J51">+MAX(IF($B134:$B150=1,J134:J150))</f>
        <v>0</v>
      </c>
      <c r="K51" s="310">
        <f t="array" ref="K51">+MAX(IF($B134:$B150=1,K134:K150))</f>
        <v>0</v>
      </c>
      <c r="L51" s="311">
        <f t="array" ref="L51">+MAX(IF($B134:$B150=1,L134:L150))</f>
        <v>0</v>
      </c>
      <c r="N51" s="374"/>
      <c r="O51" s="374"/>
      <c r="P51" s="374"/>
      <c r="Q51" s="374"/>
      <c r="R51" s="374"/>
      <c r="S51" s="374"/>
      <c r="T51" s="374"/>
      <c r="U51" s="374"/>
      <c r="V51" s="374"/>
      <c r="W51" s="374"/>
      <c r="X51" s="374"/>
      <c r="Y51" s="374"/>
      <c r="Z51" s="374"/>
      <c r="AA51" s="374"/>
      <c r="AB51" s="374"/>
      <c r="AC51" s="374"/>
      <c r="AD51" s="374"/>
      <c r="AE51" s="374"/>
      <c r="AF51" s="374"/>
      <c r="AG51" s="374"/>
      <c r="AH51" s="374"/>
      <c r="AI51" s="374"/>
      <c r="AJ51" s="374"/>
      <c r="AK51" s="374"/>
      <c r="AL51" s="374"/>
      <c r="AM51" s="374"/>
      <c r="AN51" s="374"/>
      <c r="AO51" s="374"/>
      <c r="AP51" s="374"/>
      <c r="AQ51" s="374"/>
      <c r="AR51" s="374"/>
      <c r="AS51" s="374"/>
      <c r="AT51" s="495" t="s">
        <v>102</v>
      </c>
      <c r="AU51" s="374"/>
      <c r="AV51" s="374"/>
      <c r="AW51" s="452" t="s">
        <v>888</v>
      </c>
      <c r="AX51" s="260" t="s">
        <v>887</v>
      </c>
      <c r="AY51" s="453" t="s">
        <v>281</v>
      </c>
      <c r="AZ51" s="440" t="s">
        <v>162</v>
      </c>
      <c r="BA51" s="259" t="s">
        <v>178</v>
      </c>
      <c r="BB51" s="259" t="s">
        <v>307</v>
      </c>
      <c r="BC51" s="259" t="s">
        <v>307</v>
      </c>
      <c r="BD51" s="259" t="s">
        <v>1443</v>
      </c>
      <c r="BE51" s="374">
        <f t="shared" si="3"/>
        <v>41</v>
      </c>
      <c r="BF51" s="374"/>
      <c r="BG51" s="374"/>
      <c r="BH51" s="374"/>
    </row>
    <row r="52" spans="1:60" hidden="1">
      <c r="A52" s="298"/>
      <c r="N52" s="374"/>
      <c r="O52" s="374"/>
      <c r="P52" s="374"/>
      <c r="Q52" s="374"/>
      <c r="R52" s="374"/>
      <c r="S52" s="374"/>
      <c r="T52" s="374"/>
      <c r="U52" s="374"/>
      <c r="V52" s="374"/>
      <c r="W52" s="374"/>
      <c r="X52" s="374"/>
      <c r="Y52" s="374"/>
      <c r="Z52" s="374"/>
      <c r="AA52" s="374"/>
      <c r="AB52" s="374"/>
      <c r="AC52" s="374"/>
      <c r="AD52" s="374"/>
      <c r="AE52" s="374"/>
      <c r="AF52" s="374"/>
      <c r="AG52" s="374"/>
      <c r="AH52" s="374"/>
      <c r="AI52" s="374"/>
      <c r="AJ52" s="374"/>
      <c r="AK52" s="374"/>
      <c r="AL52" s="374"/>
      <c r="AM52" s="374"/>
      <c r="AN52" s="374"/>
      <c r="AO52" s="374"/>
      <c r="AP52" s="374"/>
      <c r="AQ52" s="374"/>
      <c r="AR52" s="374"/>
      <c r="AS52" s="374"/>
      <c r="AT52" s="495" t="s">
        <v>104</v>
      </c>
      <c r="AU52" s="374"/>
      <c r="AV52" s="374"/>
      <c r="AW52" s="452" t="s">
        <v>895</v>
      </c>
      <c r="AX52" s="452" t="s">
        <v>888</v>
      </c>
      <c r="AY52" s="453" t="s">
        <v>74</v>
      </c>
      <c r="AZ52" s="440" t="s">
        <v>164</v>
      </c>
      <c r="BA52" s="259" t="s">
        <v>184</v>
      </c>
      <c r="BB52" s="259" t="s">
        <v>309</v>
      </c>
      <c r="BC52" s="259" t="s">
        <v>309</v>
      </c>
      <c r="BD52" s="259" t="s">
        <v>162</v>
      </c>
      <c r="BE52" s="374">
        <f t="shared" si="3"/>
        <v>42</v>
      </c>
      <c r="BF52" s="374"/>
      <c r="BG52" s="374"/>
      <c r="BH52" s="374"/>
    </row>
    <row r="53" spans="1:60" hidden="1">
      <c r="A53" s="298"/>
      <c r="D53" s="1523" t="s">
        <v>1523</v>
      </c>
      <c r="E53" s="1525" t="s">
        <v>1525</v>
      </c>
      <c r="F53" s="1526"/>
      <c r="G53" s="1526"/>
      <c r="H53" s="1526"/>
      <c r="I53" s="1526"/>
      <c r="J53" s="1526"/>
      <c r="K53" s="1526"/>
      <c r="L53" s="1527"/>
      <c r="N53" s="374"/>
      <c r="O53" s="374"/>
      <c r="P53" s="374"/>
      <c r="Q53" s="374"/>
      <c r="R53" s="374"/>
      <c r="S53" s="374"/>
      <c r="T53" s="374"/>
      <c r="U53" s="374"/>
      <c r="V53" s="374"/>
      <c r="W53" s="374"/>
      <c r="X53" s="374"/>
      <c r="Y53" s="374"/>
      <c r="Z53" s="374"/>
      <c r="AA53" s="374"/>
      <c r="AB53" s="374"/>
      <c r="AC53" s="374"/>
      <c r="AD53" s="374"/>
      <c r="AE53" s="374"/>
      <c r="AF53" s="374"/>
      <c r="AG53" s="374"/>
      <c r="AH53" s="374"/>
      <c r="AI53" s="374"/>
      <c r="AJ53" s="374"/>
      <c r="AK53" s="374"/>
      <c r="AL53" s="374"/>
      <c r="AM53" s="374"/>
      <c r="AN53" s="374"/>
      <c r="AO53" s="374"/>
      <c r="AP53" s="374"/>
      <c r="AQ53" s="374"/>
      <c r="AR53" s="374"/>
      <c r="AS53" s="374"/>
      <c r="AT53" s="495" t="s">
        <v>106</v>
      </c>
      <c r="AU53" s="374"/>
      <c r="AV53" s="374"/>
      <c r="AW53" s="452" t="s">
        <v>912</v>
      </c>
      <c r="AX53" s="452" t="s">
        <v>895</v>
      </c>
      <c r="AY53" s="453" t="s">
        <v>298</v>
      </c>
      <c r="AZ53" s="440" t="s">
        <v>166</v>
      </c>
      <c r="BA53" s="259" t="s">
        <v>186</v>
      </c>
      <c r="BB53" s="259" t="s">
        <v>320</v>
      </c>
      <c r="BC53" s="259" t="s">
        <v>320</v>
      </c>
      <c r="BD53" s="259" t="s">
        <v>164</v>
      </c>
      <c r="BE53" s="374">
        <f t="shared" si="3"/>
        <v>43</v>
      </c>
      <c r="BF53" s="374"/>
      <c r="BG53" s="374"/>
      <c r="BH53" s="374"/>
    </row>
    <row r="54" spans="1:60" s="228" customFormat="1" hidden="1">
      <c r="A54" s="298"/>
      <c r="B54" s="226"/>
      <c r="C54" s="227"/>
      <c r="D54" s="1524"/>
      <c r="E54" s="299">
        <v>1</v>
      </c>
      <c r="F54" s="299">
        <v>2</v>
      </c>
      <c r="G54" s="299">
        <v>3</v>
      </c>
      <c r="H54" s="299">
        <v>4</v>
      </c>
      <c r="I54" s="299">
        <v>5</v>
      </c>
      <c r="J54" s="299">
        <v>6</v>
      </c>
      <c r="K54" s="299">
        <v>7</v>
      </c>
      <c r="L54" s="300">
        <v>8</v>
      </c>
      <c r="M54" s="226"/>
      <c r="N54" s="374"/>
      <c r="O54" s="374"/>
      <c r="P54" s="374"/>
      <c r="Q54" s="374"/>
      <c r="R54" s="374"/>
      <c r="S54" s="374"/>
      <c r="T54" s="374"/>
      <c r="U54" s="374"/>
      <c r="V54" s="374"/>
      <c r="W54" s="374"/>
      <c r="X54" s="374"/>
      <c r="Y54" s="374"/>
      <c r="Z54" s="374"/>
      <c r="AA54" s="374"/>
      <c r="AB54" s="374"/>
      <c r="AC54" s="374"/>
      <c r="AD54" s="374"/>
      <c r="AE54" s="374"/>
      <c r="AF54" s="374"/>
      <c r="AG54" s="374"/>
      <c r="AH54" s="374"/>
      <c r="AI54" s="374"/>
      <c r="AJ54" s="374"/>
      <c r="AK54" s="374"/>
      <c r="AL54" s="374"/>
      <c r="AM54" s="374"/>
      <c r="AN54" s="374"/>
      <c r="AO54" s="374"/>
      <c r="AP54" s="374"/>
      <c r="AQ54" s="374"/>
      <c r="AR54" s="374"/>
      <c r="AS54" s="374"/>
      <c r="AT54" s="495" t="s">
        <v>109</v>
      </c>
      <c r="AU54" s="374"/>
      <c r="AV54" s="374"/>
      <c r="AW54" s="469" t="s">
        <v>942</v>
      </c>
      <c r="AX54" s="452" t="s">
        <v>912</v>
      </c>
      <c r="AY54" s="453" t="s">
        <v>307</v>
      </c>
      <c r="AZ54" s="440" t="s">
        <v>169</v>
      </c>
      <c r="BA54" s="259" t="s">
        <v>191</v>
      </c>
      <c r="BB54" s="259" t="s">
        <v>325</v>
      </c>
      <c r="BC54" s="259" t="s">
        <v>325</v>
      </c>
      <c r="BD54" s="259" t="s">
        <v>166</v>
      </c>
      <c r="BE54" s="374">
        <f t="shared" si="3"/>
        <v>44</v>
      </c>
      <c r="BF54" s="374"/>
      <c r="BG54" s="374"/>
      <c r="BH54" s="374"/>
    </row>
    <row r="55" spans="1:60" hidden="1">
      <c r="A55" s="298"/>
      <c r="D55" s="301">
        <v>30</v>
      </c>
      <c r="E55" s="302">
        <f t="array" ref="E55">+MAX(IF($C62:$C78=1,E62:E78))</f>
        <v>0</v>
      </c>
      <c r="F55" s="303">
        <f t="array" ref="F55">+MAX(IF($C62:$C78=1,F62:F78))</f>
        <v>0</v>
      </c>
      <c r="G55" s="303">
        <f t="array" ref="G55">+MAX(IF($C62:$C78=1,G62:G78))</f>
        <v>0</v>
      </c>
      <c r="H55" s="303">
        <f t="array" ref="H55">+MAX(IF($C62:$C78=1,H62:H78))</f>
        <v>0</v>
      </c>
      <c r="I55" s="303">
        <f t="array" ref="I55">+MAX(IF($C62:$C78=1,I62:I78))</f>
        <v>0</v>
      </c>
      <c r="J55" s="303">
        <f t="array" ref="J55">+MAX(IF($C62:$C78=1,J62:J78))</f>
        <v>0</v>
      </c>
      <c r="K55" s="303">
        <f t="array" ref="K55">+MAX(IF($C62:$C78=1,K62:K78))</f>
        <v>0</v>
      </c>
      <c r="L55" s="304">
        <f t="array" ref="L55">+MAX(IF($C62:$C78=1,L62:L78))</f>
        <v>0</v>
      </c>
      <c r="N55" s="374"/>
      <c r="O55" s="374"/>
      <c r="P55" s="374"/>
      <c r="Q55" s="374"/>
      <c r="R55" s="374"/>
      <c r="S55" s="374"/>
      <c r="T55" s="374"/>
      <c r="U55" s="374"/>
      <c r="V55" s="374"/>
      <c r="W55" s="374"/>
      <c r="X55" s="374"/>
      <c r="Y55" s="374"/>
      <c r="Z55" s="374"/>
      <c r="AA55" s="374"/>
      <c r="AB55" s="374"/>
      <c r="AC55" s="374"/>
      <c r="AD55" s="374"/>
      <c r="AE55" s="374"/>
      <c r="AF55" s="374"/>
      <c r="AG55" s="374"/>
      <c r="AH55" s="374"/>
      <c r="AI55" s="374"/>
      <c r="AJ55" s="374"/>
      <c r="AK55" s="374"/>
      <c r="AL55" s="374"/>
      <c r="AM55" s="374"/>
      <c r="AN55" s="374"/>
      <c r="AO55" s="374"/>
      <c r="AP55" s="374"/>
      <c r="AQ55" s="374"/>
      <c r="AR55" s="374"/>
      <c r="AS55" s="374"/>
      <c r="AT55" s="495" t="s">
        <v>111</v>
      </c>
      <c r="AU55" s="374"/>
      <c r="AV55" s="374"/>
      <c r="AW55" s="260" t="s">
        <v>945</v>
      </c>
      <c r="AX55" s="469" t="s">
        <v>942</v>
      </c>
      <c r="AY55" s="453" t="s">
        <v>320</v>
      </c>
      <c r="AZ55" s="440" t="s">
        <v>174</v>
      </c>
      <c r="BA55" s="259" t="s">
        <v>199</v>
      </c>
      <c r="BB55" s="259" t="s">
        <v>329</v>
      </c>
      <c r="BC55" s="259" t="s">
        <v>329</v>
      </c>
      <c r="BD55" s="259" t="s">
        <v>169</v>
      </c>
      <c r="BE55" s="374">
        <f t="shared" si="3"/>
        <v>45</v>
      </c>
      <c r="BF55" s="374"/>
      <c r="BG55" s="374"/>
      <c r="BH55" s="374"/>
    </row>
    <row r="56" spans="1:60" hidden="1">
      <c r="A56" s="298"/>
      <c r="D56" s="301">
        <v>40</v>
      </c>
      <c r="E56" s="305">
        <f t="array" ref="E56">+MAX(IF($C80:$C96=1,E80:E96))</f>
        <v>0</v>
      </c>
      <c r="F56" s="306">
        <f t="array" ref="F56">+MAX(IF($C80:$C96=1,F80:F96))</f>
        <v>0</v>
      </c>
      <c r="G56" s="306">
        <f t="array" ref="G56">+MAX(IF($C80:$C96=1,G80:G96))</f>
        <v>0</v>
      </c>
      <c r="H56" s="306">
        <f t="array" ref="H56">+MAX(IF($C80:$C96=1,H80:H96))</f>
        <v>0</v>
      </c>
      <c r="I56" s="306">
        <f t="array" ref="I56">+MAX(IF($C80:$C96=1,I80:I96))</f>
        <v>0</v>
      </c>
      <c r="J56" s="306">
        <f t="array" ref="J56">+MAX(IF($C80:$C96=1,J80:J96))</f>
        <v>0</v>
      </c>
      <c r="K56" s="306">
        <f t="array" ref="K56">+MAX(IF($C80:$C96=1,K80:K96))</f>
        <v>0</v>
      </c>
      <c r="L56" s="307">
        <f t="array" ref="L56">+MAX(IF($C80:$C96=1,L80:L96))</f>
        <v>0</v>
      </c>
      <c r="N56" s="374"/>
      <c r="O56" s="374"/>
      <c r="P56" s="374"/>
      <c r="Q56" s="374"/>
      <c r="R56" s="374"/>
      <c r="S56" s="374"/>
      <c r="T56" s="374"/>
      <c r="U56" s="374"/>
      <c r="V56" s="374"/>
      <c r="W56" s="374"/>
      <c r="X56" s="374"/>
      <c r="Y56" s="374"/>
      <c r="Z56" s="374"/>
      <c r="AA56" s="374"/>
      <c r="AB56" s="374"/>
      <c r="AC56" s="374"/>
      <c r="AD56" s="374"/>
      <c r="AE56" s="374"/>
      <c r="AF56" s="374"/>
      <c r="AG56" s="374"/>
      <c r="AH56" s="374"/>
      <c r="AI56" s="374"/>
      <c r="AJ56" s="374"/>
      <c r="AK56" s="374"/>
      <c r="AL56" s="374"/>
      <c r="AM56" s="374"/>
      <c r="AN56" s="374"/>
      <c r="AO56" s="374"/>
      <c r="AP56" s="374"/>
      <c r="AQ56" s="374"/>
      <c r="AR56" s="374"/>
      <c r="AS56" s="374"/>
      <c r="AT56" s="495" t="s">
        <v>114</v>
      </c>
      <c r="AU56" s="374"/>
      <c r="AV56" s="374"/>
      <c r="AW56" s="260" t="s">
        <v>1462</v>
      </c>
      <c r="AX56" s="260" t="s">
        <v>945</v>
      </c>
      <c r="AY56" s="453" t="s">
        <v>325</v>
      </c>
      <c r="AZ56" s="440" t="s">
        <v>178</v>
      </c>
      <c r="BA56" s="259" t="s">
        <v>206</v>
      </c>
      <c r="BB56" s="259" t="s">
        <v>331</v>
      </c>
      <c r="BC56" s="259" t="s">
        <v>331</v>
      </c>
      <c r="BD56" s="259" t="s">
        <v>174</v>
      </c>
      <c r="BE56" s="374">
        <f t="shared" si="3"/>
        <v>46</v>
      </c>
      <c r="BF56" s="374"/>
      <c r="BG56" s="374"/>
      <c r="BH56" s="374"/>
    </row>
    <row r="57" spans="1:60" hidden="1">
      <c r="A57" s="298"/>
      <c r="D57" s="301">
        <v>50</v>
      </c>
      <c r="E57" s="305">
        <f t="array" ref="E57">+MAX(IF($C98:$C114=1,E98:E114))</f>
        <v>0</v>
      </c>
      <c r="F57" s="306">
        <f t="array" ref="F57">+MAX(IF($C98:$C114=1,F98:F114))</f>
        <v>0</v>
      </c>
      <c r="G57" s="306">
        <f t="array" ref="G57">+MAX(IF($C98:$C114=1,G98:G114))</f>
        <v>0</v>
      </c>
      <c r="H57" s="306">
        <f t="array" ref="H57">+MAX(IF($C98:$C114=1,H98:H114))</f>
        <v>0</v>
      </c>
      <c r="I57" s="306">
        <f t="array" ref="I57">+MAX(IF($C98:$C114=1,I98:I114))</f>
        <v>0</v>
      </c>
      <c r="J57" s="306">
        <f t="array" ref="J57">+MAX(IF($C98:$C114=1,J98:J114))</f>
        <v>0</v>
      </c>
      <c r="K57" s="306">
        <f t="array" ref="K57">+MAX(IF($C98:$C114=1,K98:K114))</f>
        <v>0</v>
      </c>
      <c r="L57" s="307">
        <f t="array" ref="L57">+MAX(IF($C98:$C114=1,L98:L114))</f>
        <v>0</v>
      </c>
      <c r="N57" s="374"/>
      <c r="O57" s="374"/>
      <c r="P57" s="374"/>
      <c r="Q57" s="374"/>
      <c r="R57" s="374"/>
      <c r="S57" s="374"/>
      <c r="T57" s="374"/>
      <c r="U57" s="374"/>
      <c r="V57" s="374"/>
      <c r="W57" s="374"/>
      <c r="X57" s="374"/>
      <c r="Y57" s="374"/>
      <c r="Z57" s="374"/>
      <c r="AA57" s="374"/>
      <c r="AB57" s="374"/>
      <c r="AC57" s="374"/>
      <c r="AD57" s="374"/>
      <c r="AE57" s="374"/>
      <c r="AF57" s="374"/>
      <c r="AG57" s="374"/>
      <c r="AH57" s="374"/>
      <c r="AI57" s="374"/>
      <c r="AJ57" s="374"/>
      <c r="AK57" s="374"/>
      <c r="AL57" s="374"/>
      <c r="AM57" s="374"/>
      <c r="AN57" s="374"/>
      <c r="AO57" s="374"/>
      <c r="AP57" s="374"/>
      <c r="AQ57" s="374"/>
      <c r="AR57" s="374"/>
      <c r="AS57" s="374"/>
      <c r="AT57" s="495" t="s">
        <v>116</v>
      </c>
      <c r="AU57" s="374"/>
      <c r="AV57" s="374"/>
      <c r="AW57" s="452" t="s">
        <v>958</v>
      </c>
      <c r="AX57" s="260" t="s">
        <v>1462</v>
      </c>
      <c r="AY57" s="453" t="s">
        <v>329</v>
      </c>
      <c r="AZ57" s="440" t="s">
        <v>184</v>
      </c>
      <c r="BA57" s="259" t="s">
        <v>212</v>
      </c>
      <c r="BB57" s="259" t="s">
        <v>338</v>
      </c>
      <c r="BC57" s="259" t="s">
        <v>338</v>
      </c>
      <c r="BD57" s="259" t="s">
        <v>178</v>
      </c>
      <c r="BE57" s="374">
        <f t="shared" si="3"/>
        <v>47</v>
      </c>
      <c r="BF57" s="374"/>
      <c r="BG57" s="374"/>
      <c r="BH57" s="374"/>
    </row>
    <row r="58" spans="1:60" hidden="1">
      <c r="A58" s="298"/>
      <c r="D58" s="301">
        <v>60</v>
      </c>
      <c r="E58" s="305">
        <f t="array" ref="E58">+MAX(IF($C116:$C132=1,E116:E132))</f>
        <v>0</v>
      </c>
      <c r="F58" s="306">
        <f t="array" ref="F58">+MAX(IF($C116:$C132=1,F116:F132))</f>
        <v>0</v>
      </c>
      <c r="G58" s="306">
        <f t="array" ref="G58">+MAX(IF($C116:$C132=1,G116:G132))</f>
        <v>0</v>
      </c>
      <c r="H58" s="306">
        <f t="array" ref="H58">+MAX(IF($C116:$C132=1,H116:H132))</f>
        <v>0</v>
      </c>
      <c r="I58" s="306">
        <f t="array" ref="I58">+MAX(IF($C116:$C132=1,I116:I132))</f>
        <v>0</v>
      </c>
      <c r="J58" s="306">
        <f t="array" ref="J58">+MAX(IF($C116:$C132=1,J116:J132))</f>
        <v>0</v>
      </c>
      <c r="K58" s="306">
        <f t="array" ref="K58">+MAX(IF($C116:$C132=1,K116:K132))</f>
        <v>0</v>
      </c>
      <c r="L58" s="307">
        <f t="array" ref="L58">+MAX(IF($C116:$C132=1,L116:L132))</f>
        <v>0</v>
      </c>
      <c r="N58" s="374"/>
      <c r="O58" s="374"/>
      <c r="P58" s="374"/>
      <c r="Q58" s="374"/>
      <c r="R58" s="374"/>
      <c r="S58" s="374"/>
      <c r="T58" s="374"/>
      <c r="U58" s="374"/>
      <c r="V58" s="374"/>
      <c r="W58" s="374"/>
      <c r="X58" s="374"/>
      <c r="Y58" s="374"/>
      <c r="Z58" s="374"/>
      <c r="AA58" s="374"/>
      <c r="AB58" s="374"/>
      <c r="AC58" s="374"/>
      <c r="AD58" s="374"/>
      <c r="AE58" s="374"/>
      <c r="AF58" s="374"/>
      <c r="AG58" s="374"/>
      <c r="AH58" s="374"/>
      <c r="AI58" s="374"/>
      <c r="AJ58" s="374"/>
      <c r="AK58" s="374"/>
      <c r="AL58" s="374"/>
      <c r="AM58" s="374"/>
      <c r="AN58" s="374"/>
      <c r="AO58" s="374"/>
      <c r="AP58" s="374"/>
      <c r="AQ58" s="374"/>
      <c r="AR58" s="374"/>
      <c r="AS58" s="374"/>
      <c r="AT58" s="495" t="s">
        <v>118</v>
      </c>
      <c r="AU58" s="374"/>
      <c r="AV58" s="374"/>
      <c r="AW58" s="260" t="s">
        <v>966</v>
      </c>
      <c r="AX58" s="452" t="s">
        <v>958</v>
      </c>
      <c r="AY58" s="453" t="s">
        <v>331</v>
      </c>
      <c r="AZ58" s="440" t="s">
        <v>186</v>
      </c>
      <c r="BA58" s="259" t="s">
        <v>214</v>
      </c>
      <c r="BB58" s="259" t="s">
        <v>343</v>
      </c>
      <c r="BC58" s="259" t="s">
        <v>343</v>
      </c>
      <c r="BD58" s="259" t="s">
        <v>184</v>
      </c>
      <c r="BE58" s="374">
        <f t="shared" si="3"/>
        <v>48</v>
      </c>
      <c r="BF58" s="374"/>
      <c r="BG58" s="374"/>
      <c r="BH58" s="374"/>
    </row>
    <row r="59" spans="1:60" hidden="1">
      <c r="A59" s="298"/>
      <c r="D59" s="308">
        <v>80</v>
      </c>
      <c r="E59" s="309">
        <f t="array" ref="E59">+MAX(IF($C134:$C150=1,E134:E150))</f>
        <v>0</v>
      </c>
      <c r="F59" s="310">
        <f t="array" ref="F59">+MAX(IF($C134:$C150=1,F134:F150))</f>
        <v>0</v>
      </c>
      <c r="G59" s="310">
        <f t="array" ref="G59">+MAX(IF($C134:$C150=1,G134:G150))</f>
        <v>0</v>
      </c>
      <c r="H59" s="310">
        <f t="array" ref="H59">+MAX(IF($C134:$C150=1,H134:H150))</f>
        <v>0</v>
      </c>
      <c r="I59" s="310">
        <f t="array" ref="I59">+MAX(IF($C134:$C150=1,I134:I150))</f>
        <v>0</v>
      </c>
      <c r="J59" s="310">
        <f t="array" ref="J59">+MAX(IF($C134:$C150=1,J134:J150))</f>
        <v>0</v>
      </c>
      <c r="K59" s="310">
        <f t="array" ref="K59">+MAX(IF($C134:$C150=1,K134:K150))</f>
        <v>0</v>
      </c>
      <c r="L59" s="311">
        <f t="array" ref="L59">+MAX(IF($C134:$C150=1,L134:L150))</f>
        <v>0</v>
      </c>
      <c r="N59" s="374"/>
      <c r="O59" s="374"/>
      <c r="P59" s="374"/>
      <c r="Q59" s="374"/>
      <c r="R59" s="374"/>
      <c r="S59" s="374"/>
      <c r="T59" s="374"/>
      <c r="U59" s="374"/>
      <c r="V59" s="374"/>
      <c r="W59" s="374"/>
      <c r="X59" s="374"/>
      <c r="Y59" s="374"/>
      <c r="Z59" s="374"/>
      <c r="AA59" s="374"/>
      <c r="AB59" s="374"/>
      <c r="AC59" s="374"/>
      <c r="AD59" s="374"/>
      <c r="AE59" s="374"/>
      <c r="AF59" s="374"/>
      <c r="AG59" s="374"/>
      <c r="AH59" s="374"/>
      <c r="AI59" s="374"/>
      <c r="AJ59" s="374"/>
      <c r="AK59" s="374"/>
      <c r="AL59" s="374"/>
      <c r="AM59" s="374"/>
      <c r="AN59" s="374"/>
      <c r="AO59" s="374"/>
      <c r="AP59" s="374"/>
      <c r="AQ59" s="374"/>
      <c r="AR59" s="374"/>
      <c r="AS59" s="374"/>
      <c r="AT59" s="495" t="s">
        <v>119</v>
      </c>
      <c r="AU59" s="374"/>
      <c r="AV59" s="374"/>
      <c r="AW59" s="452" t="s">
        <v>973</v>
      </c>
      <c r="AX59" s="260" t="s">
        <v>966</v>
      </c>
      <c r="AY59" s="453" t="s">
        <v>335</v>
      </c>
      <c r="AZ59" s="440" t="s">
        <v>191</v>
      </c>
      <c r="BA59" s="259" t="s">
        <v>220</v>
      </c>
      <c r="BB59" s="259" t="s">
        <v>363</v>
      </c>
      <c r="BC59" s="259" t="s">
        <v>363</v>
      </c>
      <c r="BD59" s="259" t="s">
        <v>186</v>
      </c>
      <c r="BE59" s="374">
        <f t="shared" si="3"/>
        <v>49</v>
      </c>
      <c r="BF59" s="374"/>
      <c r="BG59" s="374"/>
      <c r="BH59" s="374"/>
    </row>
    <row r="60" spans="1:60" hidden="1">
      <c r="A60" s="298"/>
      <c r="N60" s="374"/>
      <c r="O60" s="374"/>
      <c r="P60" s="374"/>
      <c r="Q60" s="374"/>
      <c r="R60" s="374"/>
      <c r="S60" s="374"/>
      <c r="T60" s="374"/>
      <c r="U60" s="374"/>
      <c r="V60" s="374"/>
      <c r="W60" s="374"/>
      <c r="X60" s="374"/>
      <c r="Y60" s="374"/>
      <c r="Z60" s="374"/>
      <c r="AA60" s="374"/>
      <c r="AB60" s="374"/>
      <c r="AC60" s="374"/>
      <c r="AD60" s="374"/>
      <c r="AE60" s="374"/>
      <c r="AF60" s="374"/>
      <c r="AG60" s="374"/>
      <c r="AH60" s="374"/>
      <c r="AI60" s="374"/>
      <c r="AJ60" s="374"/>
      <c r="AK60" s="374"/>
      <c r="AL60" s="374"/>
      <c r="AM60" s="374"/>
      <c r="AN60" s="374"/>
      <c r="AO60" s="374"/>
      <c r="AP60" s="374"/>
      <c r="AQ60" s="374"/>
      <c r="AR60" s="374"/>
      <c r="AS60" s="374"/>
      <c r="AT60" s="495" t="s">
        <v>121</v>
      </c>
      <c r="AU60" s="374"/>
      <c r="AV60" s="374"/>
      <c r="AW60" s="260" t="s">
        <v>1001</v>
      </c>
      <c r="AX60" s="452" t="s">
        <v>973</v>
      </c>
      <c r="AY60" s="453" t="s">
        <v>340</v>
      </c>
      <c r="AZ60" s="440" t="s">
        <v>199</v>
      </c>
      <c r="BA60" s="259" t="s">
        <v>242</v>
      </c>
      <c r="BB60" s="259" t="s">
        <v>372</v>
      </c>
      <c r="BC60" s="259" t="s">
        <v>372</v>
      </c>
      <c r="BD60" s="259" t="s">
        <v>191</v>
      </c>
      <c r="BE60" s="374">
        <f t="shared" si="3"/>
        <v>50</v>
      </c>
      <c r="BF60" s="374"/>
      <c r="BG60" s="374"/>
      <c r="BH60" s="374"/>
    </row>
    <row r="61" spans="1:60" ht="15.75" hidden="1">
      <c r="A61" s="312" t="s">
        <v>1526</v>
      </c>
      <c r="B61" s="313" t="s">
        <v>1527</v>
      </c>
      <c r="C61" s="314" t="s">
        <v>1528</v>
      </c>
      <c r="E61" s="315">
        <v>1</v>
      </c>
      <c r="F61" s="315">
        <v>2</v>
      </c>
      <c r="G61" s="315">
        <v>3</v>
      </c>
      <c r="H61" s="315">
        <v>4</v>
      </c>
      <c r="I61" s="315">
        <v>5</v>
      </c>
      <c r="J61" s="315">
        <v>6</v>
      </c>
      <c r="K61" s="315">
        <v>7</v>
      </c>
      <c r="L61" s="315">
        <v>8</v>
      </c>
      <c r="M61" s="228"/>
      <c r="N61" s="497">
        <v>30</v>
      </c>
      <c r="O61" s="374"/>
      <c r="P61" s="1539" t="s">
        <v>1529</v>
      </c>
      <c r="Q61" s="1539"/>
      <c r="R61" s="1539"/>
      <c r="S61" s="1539"/>
      <c r="T61" s="1539"/>
      <c r="U61" s="1539"/>
      <c r="V61" s="1539"/>
      <c r="W61" s="1539"/>
      <c r="X61" s="374"/>
      <c r="Y61" s="1539" t="s">
        <v>1530</v>
      </c>
      <c r="Z61" s="1539"/>
      <c r="AA61" s="1539"/>
      <c r="AB61" s="1539"/>
      <c r="AC61" s="1539"/>
      <c r="AD61" s="1539"/>
      <c r="AE61" s="1539"/>
      <c r="AF61" s="1539"/>
      <c r="AG61" s="374"/>
      <c r="AH61" s="373" t="s">
        <v>1531</v>
      </c>
      <c r="AI61" s="1539" t="s">
        <v>1532</v>
      </c>
      <c r="AJ61" s="1539"/>
      <c r="AK61" s="1539"/>
      <c r="AL61" s="1539"/>
      <c r="AM61" s="1539"/>
      <c r="AN61" s="1539"/>
      <c r="AO61" s="1539"/>
      <c r="AP61" s="1539"/>
      <c r="AQ61" s="374"/>
      <c r="AR61" s="374"/>
      <c r="AS61" s="374"/>
      <c r="AT61" s="495" t="s">
        <v>124</v>
      </c>
      <c r="AU61" s="374"/>
      <c r="AV61" s="374"/>
      <c r="AW61" s="452" t="s">
        <v>1464</v>
      </c>
      <c r="AX61" s="260" t="s">
        <v>1001</v>
      </c>
      <c r="AY61" s="453" t="s">
        <v>343</v>
      </c>
      <c r="AZ61" s="440" t="s">
        <v>206</v>
      </c>
      <c r="BA61" s="259" t="s">
        <v>256</v>
      </c>
      <c r="BB61" s="259" t="s">
        <v>380</v>
      </c>
      <c r="BC61" s="259" t="s">
        <v>380</v>
      </c>
      <c r="BD61" s="259" t="s">
        <v>199</v>
      </c>
      <c r="BE61" s="374">
        <f t="shared" si="3"/>
        <v>51</v>
      </c>
      <c r="BF61" s="374"/>
      <c r="BG61" s="374"/>
      <c r="BH61" s="374"/>
    </row>
    <row r="62" spans="1:60" hidden="1">
      <c r="A62" s="318">
        <f t="shared" ref="A62:A71" si="4">IF($A$26=$AU10,1,0)</f>
        <v>0</v>
      </c>
      <c r="B62" s="318">
        <f>IF($B$18=$AU10,1,0)</f>
        <v>0</v>
      </c>
      <c r="C62" s="318">
        <f t="shared" ref="C62:C77" si="5">+IF((A62+B62)=2,1,A62+B62)</f>
        <v>0</v>
      </c>
      <c r="E62" s="319">
        <f t="shared" ref="E62:L63" si="6">+MAX(P62,Y62,AI62)</f>
        <v>10230</v>
      </c>
      <c r="F62" s="319">
        <f t="shared" si="6"/>
        <v>11670</v>
      </c>
      <c r="G62" s="319">
        <f t="shared" si="6"/>
        <v>13140</v>
      </c>
      <c r="H62" s="319">
        <f t="shared" si="6"/>
        <v>14580</v>
      </c>
      <c r="I62" s="319">
        <f t="shared" si="6"/>
        <v>15750</v>
      </c>
      <c r="J62" s="319">
        <f t="shared" si="6"/>
        <v>16920</v>
      </c>
      <c r="K62" s="319">
        <f t="shared" si="6"/>
        <v>18090</v>
      </c>
      <c r="L62" s="319">
        <f t="shared" si="6"/>
        <v>19260</v>
      </c>
      <c r="N62" s="373" t="str">
        <f>CONCATENATE($AU$10,$B$11,$N$61)</f>
        <v>Before 12-31-2008030</v>
      </c>
      <c r="O62" s="374"/>
      <c r="P62" s="374">
        <v>10230</v>
      </c>
      <c r="Q62" s="374">
        <v>11670</v>
      </c>
      <c r="R62" s="374">
        <v>13140</v>
      </c>
      <c r="S62" s="374">
        <v>14580</v>
      </c>
      <c r="T62" s="374">
        <v>15750</v>
      </c>
      <c r="U62" s="374">
        <v>16920</v>
      </c>
      <c r="V62" s="374">
        <v>18090</v>
      </c>
      <c r="W62" s="374">
        <v>19260</v>
      </c>
      <c r="X62" s="374"/>
      <c r="Y62" s="374"/>
      <c r="Z62" s="374"/>
      <c r="AA62" s="374"/>
      <c r="AB62" s="374"/>
      <c r="AC62" s="374"/>
      <c r="AD62" s="374"/>
      <c r="AE62" s="374"/>
      <c r="AF62" s="374"/>
      <c r="AG62" s="374"/>
      <c r="AH62" s="374"/>
      <c r="AI62" s="374"/>
      <c r="AJ62" s="374"/>
      <c r="AK62" s="374"/>
      <c r="AL62" s="374"/>
      <c r="AM62" s="374"/>
      <c r="AN62" s="374"/>
      <c r="AO62" s="374"/>
      <c r="AP62" s="374"/>
      <c r="AQ62" s="374"/>
      <c r="AR62" s="374"/>
      <c r="AS62" s="374"/>
      <c r="AT62" s="495" t="s">
        <v>126</v>
      </c>
      <c r="AU62" s="374"/>
      <c r="AV62" s="374"/>
      <c r="AW62" s="469" t="s">
        <v>1056</v>
      </c>
      <c r="AX62" s="452" t="s">
        <v>1464</v>
      </c>
      <c r="AY62" s="453" t="s">
        <v>363</v>
      </c>
      <c r="AZ62" s="440" t="s">
        <v>214</v>
      </c>
      <c r="BA62" s="259" t="s">
        <v>259</v>
      </c>
      <c r="BB62" s="259" t="s">
        <v>386</v>
      </c>
      <c r="BC62" s="259" t="s">
        <v>386</v>
      </c>
      <c r="BD62" s="259" t="s">
        <v>206</v>
      </c>
      <c r="BE62" s="374">
        <f t="shared" si="3"/>
        <v>52</v>
      </c>
      <c r="BF62" s="374"/>
      <c r="BG62" s="374"/>
      <c r="BH62" s="374"/>
    </row>
    <row r="63" spans="1:60" ht="18" hidden="1" customHeight="1">
      <c r="A63" s="318">
        <f t="shared" si="4"/>
        <v>0</v>
      </c>
      <c r="B63" s="318">
        <f t="shared" ref="B63:B71" si="7">IF(OR(B62=1,$B$18=$AU11),1,0)</f>
        <v>0</v>
      </c>
      <c r="C63" s="318">
        <f t="shared" si="5"/>
        <v>0</v>
      </c>
      <c r="E63" s="319">
        <f t="shared" si="6"/>
        <v>10230</v>
      </c>
      <c r="F63" s="319">
        <f t="shared" si="6"/>
        <v>11670</v>
      </c>
      <c r="G63" s="319">
        <f t="shared" si="6"/>
        <v>13140</v>
      </c>
      <c r="H63" s="319">
        <f t="shared" si="6"/>
        <v>14580</v>
      </c>
      <c r="I63" s="319">
        <f t="shared" si="6"/>
        <v>15750</v>
      </c>
      <c r="J63" s="319">
        <f t="shared" si="6"/>
        <v>16920</v>
      </c>
      <c r="K63" s="319">
        <f t="shared" si="6"/>
        <v>18090</v>
      </c>
      <c r="L63" s="319">
        <f t="shared" si="6"/>
        <v>19260</v>
      </c>
      <c r="N63" s="373" t="str">
        <f>CONCATENATE($AU$11,$B$11,$N$61)</f>
        <v>1/1/2009 - 5/13/2010030</v>
      </c>
      <c r="O63" s="374"/>
      <c r="P63" s="374">
        <v>10230</v>
      </c>
      <c r="Q63" s="374">
        <v>11670</v>
      </c>
      <c r="R63" s="374">
        <v>13140</v>
      </c>
      <c r="S63" s="374">
        <v>14580</v>
      </c>
      <c r="T63" s="374">
        <v>15750</v>
      </c>
      <c r="U63" s="374">
        <v>16920</v>
      </c>
      <c r="V63" s="374">
        <v>18090</v>
      </c>
      <c r="W63" s="374">
        <v>19260</v>
      </c>
      <c r="X63" s="374"/>
      <c r="Y63" s="374"/>
      <c r="Z63" s="374"/>
      <c r="AA63" s="374"/>
      <c r="AB63" s="374"/>
      <c r="AC63" s="374"/>
      <c r="AD63" s="374"/>
      <c r="AE63" s="374"/>
      <c r="AF63" s="374"/>
      <c r="AG63" s="374"/>
      <c r="AH63" s="374"/>
      <c r="AI63" s="374">
        <f t="shared" ref="AI63:AP63" si="8">+AI99/5*3</f>
        <v>0</v>
      </c>
      <c r="AJ63" s="374">
        <f t="shared" si="8"/>
        <v>0</v>
      </c>
      <c r="AK63" s="374">
        <f t="shared" si="8"/>
        <v>0</v>
      </c>
      <c r="AL63" s="374">
        <f t="shared" si="8"/>
        <v>0</v>
      </c>
      <c r="AM63" s="374">
        <f t="shared" si="8"/>
        <v>0</v>
      </c>
      <c r="AN63" s="374">
        <f t="shared" si="8"/>
        <v>0</v>
      </c>
      <c r="AO63" s="374">
        <f t="shared" si="8"/>
        <v>0</v>
      </c>
      <c r="AP63" s="374">
        <f t="shared" si="8"/>
        <v>0</v>
      </c>
      <c r="AQ63" s="374"/>
      <c r="AR63" s="374"/>
      <c r="AS63" s="374"/>
      <c r="AT63" s="495" t="s">
        <v>128</v>
      </c>
      <c r="AU63" s="374"/>
      <c r="AV63" s="374"/>
      <c r="AW63" s="260" t="s">
        <v>1135</v>
      </c>
      <c r="AX63" s="469" t="s">
        <v>1056</v>
      </c>
      <c r="AY63" s="453" t="s">
        <v>370</v>
      </c>
      <c r="AZ63" s="440" t="s">
        <v>218</v>
      </c>
      <c r="BA63" s="259" t="s">
        <v>262</v>
      </c>
      <c r="BB63" s="259" t="s">
        <v>390</v>
      </c>
      <c r="BC63" s="259" t="s">
        <v>390</v>
      </c>
      <c r="BD63" s="259" t="s">
        <v>212</v>
      </c>
      <c r="BE63" s="374" t="e">
        <f t="shared" si="3"/>
        <v>#N/A</v>
      </c>
      <c r="BF63" s="374"/>
      <c r="BG63" s="374"/>
      <c r="BH63" s="374"/>
    </row>
    <row r="64" spans="1:60" ht="18" hidden="1" customHeight="1">
      <c r="A64" s="318">
        <f t="shared" si="4"/>
        <v>0</v>
      </c>
      <c r="B64" s="318">
        <f t="shared" si="7"/>
        <v>0</v>
      </c>
      <c r="C64" s="318">
        <f t="shared" si="5"/>
        <v>0</v>
      </c>
      <c r="E64" s="329">
        <f t="shared" ref="E64:L64" si="9">+MAX(E63,E65)</f>
        <v>10230</v>
      </c>
      <c r="F64" s="329">
        <f t="shared" si="9"/>
        <v>11670</v>
      </c>
      <c r="G64" s="329">
        <f t="shared" si="9"/>
        <v>13140</v>
      </c>
      <c r="H64" s="329">
        <f t="shared" si="9"/>
        <v>14580</v>
      </c>
      <c r="I64" s="329">
        <f t="shared" si="9"/>
        <v>15750</v>
      </c>
      <c r="J64" s="329">
        <f t="shared" si="9"/>
        <v>16920</v>
      </c>
      <c r="K64" s="329">
        <f t="shared" si="9"/>
        <v>18090</v>
      </c>
      <c r="L64" s="329">
        <f t="shared" si="9"/>
        <v>19260</v>
      </c>
      <c r="N64" s="373" t="s">
        <v>1533</v>
      </c>
      <c r="O64" s="374"/>
      <c r="P64" s="374"/>
      <c r="Q64" s="374"/>
      <c r="R64" s="374"/>
      <c r="S64" s="374"/>
      <c r="T64" s="374"/>
      <c r="U64" s="374"/>
      <c r="V64" s="374"/>
      <c r="W64" s="374"/>
      <c r="X64" s="374"/>
      <c r="Y64" s="374"/>
      <c r="Z64" s="374"/>
      <c r="AA64" s="374"/>
      <c r="AB64" s="374"/>
      <c r="AC64" s="374"/>
      <c r="AD64" s="374"/>
      <c r="AE64" s="374"/>
      <c r="AF64" s="374"/>
      <c r="AG64" s="374"/>
      <c r="AH64" s="374"/>
      <c r="AI64" s="374"/>
      <c r="AJ64" s="374"/>
      <c r="AK64" s="374"/>
      <c r="AL64" s="374"/>
      <c r="AM64" s="374"/>
      <c r="AN64" s="374"/>
      <c r="AO64" s="374"/>
      <c r="AP64" s="374"/>
      <c r="AQ64" s="374"/>
      <c r="AR64" s="374"/>
      <c r="AS64" s="374"/>
      <c r="AT64" s="495" t="s">
        <v>130</v>
      </c>
      <c r="AU64" s="374"/>
      <c r="AV64" s="374"/>
      <c r="AW64" s="452" t="s">
        <v>1136</v>
      </c>
      <c r="AX64" s="260" t="s">
        <v>1100</v>
      </c>
      <c r="AY64" s="453" t="s">
        <v>372</v>
      </c>
      <c r="AZ64" s="440" t="s">
        <v>220</v>
      </c>
      <c r="BA64" s="259" t="s">
        <v>264</v>
      </c>
      <c r="BB64" s="259" t="s">
        <v>392</v>
      </c>
      <c r="BC64" s="259" t="s">
        <v>392</v>
      </c>
      <c r="BD64" s="259" t="s">
        <v>214</v>
      </c>
      <c r="BE64" s="374">
        <f t="shared" si="3"/>
        <v>53</v>
      </c>
      <c r="BF64" s="374"/>
      <c r="BG64" s="374"/>
      <c r="BH64" s="374"/>
    </row>
    <row r="65" spans="1:60" ht="18" hidden="1" customHeight="1">
      <c r="A65" s="318">
        <f t="shared" si="4"/>
        <v>0</v>
      </c>
      <c r="B65" s="318">
        <f t="shared" si="7"/>
        <v>0</v>
      </c>
      <c r="C65" s="318">
        <f t="shared" si="5"/>
        <v>0</v>
      </c>
      <c r="E65" s="319">
        <f t="shared" ref="E65:L65" si="10">+MAX(P65,Y65,AI65)</f>
        <v>10230</v>
      </c>
      <c r="F65" s="319">
        <f t="shared" si="10"/>
        <v>11670</v>
      </c>
      <c r="G65" s="319">
        <f t="shared" si="10"/>
        <v>13140</v>
      </c>
      <c r="H65" s="319">
        <f t="shared" si="10"/>
        <v>14580</v>
      </c>
      <c r="I65" s="319">
        <f t="shared" si="10"/>
        <v>15750</v>
      </c>
      <c r="J65" s="319">
        <f t="shared" si="10"/>
        <v>16920</v>
      </c>
      <c r="K65" s="319">
        <f t="shared" si="10"/>
        <v>18090</v>
      </c>
      <c r="L65" s="319">
        <f t="shared" si="10"/>
        <v>19260</v>
      </c>
      <c r="N65" s="373" t="str">
        <f>CONCATENATE($AU$13,$B$11,$N$61)</f>
        <v>6/29/2010 - 5/30/2011030</v>
      </c>
      <c r="O65" s="374"/>
      <c r="P65" s="374">
        <v>10230</v>
      </c>
      <c r="Q65" s="374">
        <v>11670</v>
      </c>
      <c r="R65" s="374">
        <v>13140</v>
      </c>
      <c r="S65" s="374">
        <v>14580</v>
      </c>
      <c r="T65" s="374">
        <v>15750</v>
      </c>
      <c r="U65" s="374">
        <v>16920</v>
      </c>
      <c r="V65" s="374">
        <v>18090</v>
      </c>
      <c r="W65" s="374">
        <v>19260</v>
      </c>
      <c r="X65" s="374"/>
      <c r="Y65" s="374"/>
      <c r="Z65" s="374"/>
      <c r="AA65" s="374"/>
      <c r="AB65" s="374"/>
      <c r="AC65" s="374"/>
      <c r="AD65" s="374"/>
      <c r="AE65" s="374"/>
      <c r="AF65" s="374"/>
      <c r="AG65" s="374"/>
      <c r="AH65" s="374"/>
      <c r="AI65" s="374">
        <f t="shared" ref="AI65:AP65" si="11">+AI101/5*3</f>
        <v>0</v>
      </c>
      <c r="AJ65" s="374">
        <f t="shared" si="11"/>
        <v>0</v>
      </c>
      <c r="AK65" s="374">
        <f t="shared" si="11"/>
        <v>0</v>
      </c>
      <c r="AL65" s="374">
        <f t="shared" si="11"/>
        <v>0</v>
      </c>
      <c r="AM65" s="374">
        <f t="shared" si="11"/>
        <v>0</v>
      </c>
      <c r="AN65" s="374">
        <f t="shared" si="11"/>
        <v>0</v>
      </c>
      <c r="AO65" s="374">
        <f t="shared" si="11"/>
        <v>0</v>
      </c>
      <c r="AP65" s="374">
        <f t="shared" si="11"/>
        <v>0</v>
      </c>
      <c r="AQ65" s="374"/>
      <c r="AR65" s="374"/>
      <c r="AS65" s="374"/>
      <c r="AT65" s="495" t="s">
        <v>132</v>
      </c>
      <c r="AU65" s="374"/>
      <c r="AV65" s="374"/>
      <c r="AW65" s="452" t="s">
        <v>1149</v>
      </c>
      <c r="AX65" s="260" t="s">
        <v>1135</v>
      </c>
      <c r="AY65" s="453" t="s">
        <v>378</v>
      </c>
      <c r="AZ65" s="440" t="s">
        <v>242</v>
      </c>
      <c r="BA65" s="259" t="s">
        <v>272</v>
      </c>
      <c r="BB65" s="259" t="s">
        <v>407</v>
      </c>
      <c r="BC65" s="259" t="s">
        <v>407</v>
      </c>
      <c r="BD65" s="259" t="s">
        <v>218</v>
      </c>
      <c r="BE65" s="374">
        <f t="shared" si="3"/>
        <v>54</v>
      </c>
      <c r="BF65" s="374"/>
      <c r="BG65" s="374"/>
      <c r="BH65" s="374"/>
    </row>
    <row r="66" spans="1:60" ht="18" hidden="1" customHeight="1">
      <c r="A66" s="318">
        <f t="shared" si="4"/>
        <v>0</v>
      </c>
      <c r="B66" s="318">
        <f t="shared" si="7"/>
        <v>0</v>
      </c>
      <c r="C66" s="318">
        <f t="shared" si="5"/>
        <v>0</v>
      </c>
      <c r="E66" s="329">
        <f t="shared" ref="E66:L66" si="12">+MAX(E65,E67)</f>
        <v>10680</v>
      </c>
      <c r="F66" s="329">
        <f t="shared" si="12"/>
        <v>12210</v>
      </c>
      <c r="G66" s="329">
        <f t="shared" si="12"/>
        <v>13740</v>
      </c>
      <c r="H66" s="329">
        <f t="shared" si="12"/>
        <v>15240</v>
      </c>
      <c r="I66" s="329">
        <f t="shared" si="12"/>
        <v>16470</v>
      </c>
      <c r="J66" s="329">
        <f t="shared" si="12"/>
        <v>17700</v>
      </c>
      <c r="K66" s="329">
        <f t="shared" si="12"/>
        <v>18900</v>
      </c>
      <c r="L66" s="329">
        <f t="shared" si="12"/>
        <v>20130</v>
      </c>
      <c r="N66" s="373" t="s">
        <v>1533</v>
      </c>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c r="AO66" s="374"/>
      <c r="AP66" s="374"/>
      <c r="AQ66" s="374"/>
      <c r="AR66" s="374"/>
      <c r="AS66" s="374"/>
      <c r="AT66" s="495" t="s">
        <v>135</v>
      </c>
      <c r="AU66" s="374"/>
      <c r="AV66" s="374"/>
      <c r="AW66" s="469" t="s">
        <v>1164</v>
      </c>
      <c r="AX66" s="452" t="s">
        <v>1136</v>
      </c>
      <c r="AY66" s="453" t="s">
        <v>380</v>
      </c>
      <c r="AZ66" s="440" t="s">
        <v>246</v>
      </c>
      <c r="BA66" s="259" t="s">
        <v>281</v>
      </c>
      <c r="BB66" s="259" t="s">
        <v>409</v>
      </c>
      <c r="BC66" s="259" t="s">
        <v>409</v>
      </c>
      <c r="BD66" s="259" t="s">
        <v>220</v>
      </c>
      <c r="BE66" s="374">
        <f t="shared" si="3"/>
        <v>55</v>
      </c>
      <c r="BF66" s="374"/>
      <c r="BG66" s="374"/>
      <c r="BH66" s="374"/>
    </row>
    <row r="67" spans="1:60" hidden="1">
      <c r="A67" s="318">
        <f t="shared" si="4"/>
        <v>0</v>
      </c>
      <c r="B67" s="318">
        <f t="shared" si="7"/>
        <v>0</v>
      </c>
      <c r="C67" s="318">
        <f t="shared" si="5"/>
        <v>0</v>
      </c>
      <c r="E67" s="319">
        <f t="shared" ref="E67:L67" si="13">+MAX(P67,Y67,AI67)</f>
        <v>10680</v>
      </c>
      <c r="F67" s="319">
        <f t="shared" si="13"/>
        <v>12210</v>
      </c>
      <c r="G67" s="319">
        <f t="shared" si="13"/>
        <v>13740</v>
      </c>
      <c r="H67" s="319">
        <f t="shared" si="13"/>
        <v>15240</v>
      </c>
      <c r="I67" s="319">
        <f t="shared" si="13"/>
        <v>16470</v>
      </c>
      <c r="J67" s="319">
        <f t="shared" si="13"/>
        <v>17700</v>
      </c>
      <c r="K67" s="319">
        <f t="shared" si="13"/>
        <v>18900</v>
      </c>
      <c r="L67" s="319">
        <f t="shared" si="13"/>
        <v>20130</v>
      </c>
      <c r="N67" s="498" t="s">
        <v>1509</v>
      </c>
      <c r="O67" s="374"/>
      <c r="P67" s="374">
        <f t="shared" ref="P67:W67" si="14">+P103/5*3</f>
        <v>10680</v>
      </c>
      <c r="Q67" s="374">
        <f t="shared" si="14"/>
        <v>12210</v>
      </c>
      <c r="R67" s="374">
        <f t="shared" si="14"/>
        <v>13740</v>
      </c>
      <c r="S67" s="374">
        <f t="shared" si="14"/>
        <v>15240</v>
      </c>
      <c r="T67" s="374">
        <f t="shared" si="14"/>
        <v>16470</v>
      </c>
      <c r="U67" s="374">
        <f t="shared" si="14"/>
        <v>17700</v>
      </c>
      <c r="V67" s="374">
        <f t="shared" si="14"/>
        <v>18900</v>
      </c>
      <c r="W67" s="374">
        <f t="shared" si="14"/>
        <v>20130</v>
      </c>
      <c r="X67" s="374"/>
      <c r="Y67" s="374">
        <f t="shared" ref="Y67:AF67" si="15">+Y103/5*3</f>
        <v>0</v>
      </c>
      <c r="Z67" s="374">
        <f t="shared" si="15"/>
        <v>0</v>
      </c>
      <c r="AA67" s="374">
        <f t="shared" si="15"/>
        <v>0</v>
      </c>
      <c r="AB67" s="374">
        <f t="shared" si="15"/>
        <v>0</v>
      </c>
      <c r="AC67" s="374">
        <f t="shared" si="15"/>
        <v>0</v>
      </c>
      <c r="AD67" s="374">
        <f t="shared" si="15"/>
        <v>0</v>
      </c>
      <c r="AE67" s="374">
        <f t="shared" si="15"/>
        <v>0</v>
      </c>
      <c r="AF67" s="374">
        <f t="shared" si="15"/>
        <v>0</v>
      </c>
      <c r="AG67" s="374"/>
      <c r="AH67" s="374"/>
      <c r="AI67" s="374">
        <f t="shared" ref="AI67:AP67" si="16">+AI103/5*3</f>
        <v>0</v>
      </c>
      <c r="AJ67" s="374">
        <f t="shared" si="16"/>
        <v>0</v>
      </c>
      <c r="AK67" s="374">
        <f t="shared" si="16"/>
        <v>0</v>
      </c>
      <c r="AL67" s="374">
        <f t="shared" si="16"/>
        <v>0</v>
      </c>
      <c r="AM67" s="374">
        <f t="shared" si="16"/>
        <v>0</v>
      </c>
      <c r="AN67" s="374">
        <f t="shared" si="16"/>
        <v>0</v>
      </c>
      <c r="AO67" s="374">
        <f t="shared" si="16"/>
        <v>0</v>
      </c>
      <c r="AP67" s="374">
        <f t="shared" si="16"/>
        <v>0</v>
      </c>
      <c r="AQ67" s="374"/>
      <c r="AR67" s="374"/>
      <c r="AS67" s="374"/>
      <c r="AT67" s="495" t="s">
        <v>137</v>
      </c>
      <c r="AU67" s="374"/>
      <c r="AV67" s="374"/>
      <c r="AW67" s="260"/>
      <c r="AX67" s="260" t="s">
        <v>1140</v>
      </c>
      <c r="AY67" s="453" t="s">
        <v>386</v>
      </c>
      <c r="AZ67" s="440" t="s">
        <v>256</v>
      </c>
      <c r="BA67" s="259" t="s">
        <v>283</v>
      </c>
      <c r="BB67" s="259" t="s">
        <v>414</v>
      </c>
      <c r="BC67" s="259" t="s">
        <v>414</v>
      </c>
      <c r="BD67" s="259" t="s">
        <v>242</v>
      </c>
      <c r="BE67" s="374">
        <f t="shared" si="3"/>
        <v>56</v>
      </c>
      <c r="BF67" s="374"/>
      <c r="BG67" s="374"/>
      <c r="BH67" s="374"/>
    </row>
    <row r="68" spans="1:60" hidden="1">
      <c r="A68" s="318">
        <f t="shared" si="4"/>
        <v>0</v>
      </c>
      <c r="B68" s="318">
        <f t="shared" si="7"/>
        <v>0</v>
      </c>
      <c r="C68" s="318">
        <f t="shared" si="5"/>
        <v>0</v>
      </c>
      <c r="E68" s="329">
        <f t="shared" ref="E68:L68" si="17">+MAX(E67,E69)</f>
        <v>10830</v>
      </c>
      <c r="F68" s="329">
        <f t="shared" si="17"/>
        <v>12360</v>
      </c>
      <c r="G68" s="329">
        <f t="shared" si="17"/>
        <v>13920</v>
      </c>
      <c r="H68" s="329">
        <f t="shared" si="17"/>
        <v>15450</v>
      </c>
      <c r="I68" s="329">
        <f t="shared" si="17"/>
        <v>16710</v>
      </c>
      <c r="J68" s="329">
        <f t="shared" si="17"/>
        <v>17940</v>
      </c>
      <c r="K68" s="329">
        <f t="shared" si="17"/>
        <v>19170</v>
      </c>
      <c r="L68" s="329">
        <f t="shared" si="17"/>
        <v>20400</v>
      </c>
      <c r="N68" s="373" t="s">
        <v>1533</v>
      </c>
      <c r="O68" s="374"/>
      <c r="P68" s="374"/>
      <c r="Q68" s="374"/>
      <c r="R68" s="374"/>
      <c r="S68" s="374"/>
      <c r="T68" s="374"/>
      <c r="U68" s="374"/>
      <c r="V68" s="374"/>
      <c r="W68" s="374"/>
      <c r="X68" s="374"/>
      <c r="Y68" s="374"/>
      <c r="Z68" s="374"/>
      <c r="AA68" s="374"/>
      <c r="AB68" s="374"/>
      <c r="AC68" s="374"/>
      <c r="AD68" s="374"/>
      <c r="AE68" s="374"/>
      <c r="AF68" s="374"/>
      <c r="AG68" s="374"/>
      <c r="AH68" s="374"/>
      <c r="AI68" s="374"/>
      <c r="AJ68" s="374"/>
      <c r="AK68" s="374"/>
      <c r="AL68" s="374"/>
      <c r="AM68" s="374"/>
      <c r="AN68" s="374"/>
      <c r="AO68" s="374"/>
      <c r="AP68" s="374"/>
      <c r="AQ68" s="374"/>
      <c r="AR68" s="374"/>
      <c r="AS68" s="374"/>
      <c r="AT68" s="495" t="s">
        <v>139</v>
      </c>
      <c r="AU68" s="374"/>
      <c r="AV68" s="374"/>
      <c r="AW68" s="260"/>
      <c r="AX68" s="452" t="s">
        <v>1149</v>
      </c>
      <c r="AY68" s="453" t="s">
        <v>390</v>
      </c>
      <c r="AZ68" s="440" t="s">
        <v>259</v>
      </c>
      <c r="BA68" s="259" t="s">
        <v>74</v>
      </c>
      <c r="BB68" s="259" t="s">
        <v>418</v>
      </c>
      <c r="BC68" s="259" t="s">
        <v>418</v>
      </c>
      <c r="BD68" s="259" t="s">
        <v>246</v>
      </c>
      <c r="BE68" s="374">
        <f t="shared" si="3"/>
        <v>57</v>
      </c>
      <c r="BF68" s="374"/>
      <c r="BG68" s="374"/>
      <c r="BH68" s="374"/>
    </row>
    <row r="69" spans="1:60" hidden="1">
      <c r="A69" s="318">
        <f t="shared" si="4"/>
        <v>0</v>
      </c>
      <c r="B69" s="318">
        <f t="shared" si="7"/>
        <v>0</v>
      </c>
      <c r="C69" s="318">
        <f t="shared" si="5"/>
        <v>0</v>
      </c>
      <c r="E69" s="319">
        <f t="shared" ref="E69:L69" si="18">+MAX(P69,Y69,AI69)</f>
        <v>10830</v>
      </c>
      <c r="F69" s="319">
        <f t="shared" si="18"/>
        <v>12360</v>
      </c>
      <c r="G69" s="319">
        <f t="shared" si="18"/>
        <v>13920</v>
      </c>
      <c r="H69" s="319">
        <f t="shared" si="18"/>
        <v>15450</v>
      </c>
      <c r="I69" s="319">
        <f t="shared" si="18"/>
        <v>16710</v>
      </c>
      <c r="J69" s="319">
        <f t="shared" si="18"/>
        <v>17940</v>
      </c>
      <c r="K69" s="319">
        <f t="shared" si="18"/>
        <v>19170</v>
      </c>
      <c r="L69" s="319">
        <f t="shared" si="18"/>
        <v>20400</v>
      </c>
      <c r="N69" s="498" t="s">
        <v>1534</v>
      </c>
      <c r="O69" s="374"/>
      <c r="P69" s="374">
        <f t="shared" ref="P69:W69" si="19">+P105/5*3</f>
        <v>10830</v>
      </c>
      <c r="Q69" s="374">
        <f t="shared" si="19"/>
        <v>12360</v>
      </c>
      <c r="R69" s="374">
        <f t="shared" si="19"/>
        <v>13920</v>
      </c>
      <c r="S69" s="374">
        <f t="shared" si="19"/>
        <v>15450</v>
      </c>
      <c r="T69" s="374">
        <f t="shared" si="19"/>
        <v>16710</v>
      </c>
      <c r="U69" s="374">
        <f t="shared" si="19"/>
        <v>17940</v>
      </c>
      <c r="V69" s="374">
        <f t="shared" si="19"/>
        <v>19170</v>
      </c>
      <c r="W69" s="374">
        <f t="shared" si="19"/>
        <v>20400</v>
      </c>
      <c r="X69" s="374"/>
      <c r="Y69" s="374">
        <f t="shared" ref="Y69:AF69" si="20">+Y105/5*3</f>
        <v>0</v>
      </c>
      <c r="Z69" s="374">
        <f t="shared" si="20"/>
        <v>0</v>
      </c>
      <c r="AA69" s="374">
        <f t="shared" si="20"/>
        <v>0</v>
      </c>
      <c r="AB69" s="374">
        <f t="shared" si="20"/>
        <v>0</v>
      </c>
      <c r="AC69" s="374">
        <f t="shared" si="20"/>
        <v>0</v>
      </c>
      <c r="AD69" s="374">
        <f t="shared" si="20"/>
        <v>0</v>
      </c>
      <c r="AE69" s="374">
        <f t="shared" si="20"/>
        <v>0</v>
      </c>
      <c r="AF69" s="374">
        <f t="shared" si="20"/>
        <v>0</v>
      </c>
      <c r="AG69" s="374"/>
      <c r="AH69" s="374"/>
      <c r="AI69" s="374">
        <f t="shared" ref="AI69:AP69" si="21">+AI105/5*3</f>
        <v>0</v>
      </c>
      <c r="AJ69" s="374">
        <f t="shared" si="21"/>
        <v>0</v>
      </c>
      <c r="AK69" s="374">
        <f t="shared" si="21"/>
        <v>0</v>
      </c>
      <c r="AL69" s="374">
        <f t="shared" si="21"/>
        <v>0</v>
      </c>
      <c r="AM69" s="374">
        <f t="shared" si="21"/>
        <v>0</v>
      </c>
      <c r="AN69" s="374">
        <f t="shared" si="21"/>
        <v>0</v>
      </c>
      <c r="AO69" s="374">
        <f t="shared" si="21"/>
        <v>0</v>
      </c>
      <c r="AP69" s="374">
        <f t="shared" si="21"/>
        <v>0</v>
      </c>
      <c r="AQ69" s="374"/>
      <c r="AR69" s="374"/>
      <c r="AS69" s="374"/>
      <c r="AT69" s="495" t="s">
        <v>140</v>
      </c>
      <c r="AU69" s="374"/>
      <c r="AV69" s="374"/>
      <c r="AW69" s="260"/>
      <c r="AX69" s="469" t="s">
        <v>1164</v>
      </c>
      <c r="AY69" s="453" t="s">
        <v>392</v>
      </c>
      <c r="AZ69" s="440" t="s">
        <v>262</v>
      </c>
      <c r="BA69" s="259" t="s">
        <v>298</v>
      </c>
      <c r="BB69" s="259" t="s">
        <v>420</v>
      </c>
      <c r="BC69" s="259" t="s">
        <v>420</v>
      </c>
      <c r="BD69" s="259" t="s">
        <v>256</v>
      </c>
      <c r="BE69" s="374">
        <f t="shared" si="3"/>
        <v>58</v>
      </c>
      <c r="BF69" s="374"/>
      <c r="BG69" s="374"/>
      <c r="BH69" s="374"/>
    </row>
    <row r="70" spans="1:60" hidden="1">
      <c r="A70" s="318">
        <f t="shared" si="4"/>
        <v>0</v>
      </c>
      <c r="B70" s="318">
        <f t="shared" si="7"/>
        <v>0</v>
      </c>
      <c r="C70" s="318">
        <f t="shared" si="5"/>
        <v>0</v>
      </c>
      <c r="E70" s="329">
        <f t="shared" ref="E70:L70" si="22">+MAX(E69,E71)</f>
        <v>10980</v>
      </c>
      <c r="F70" s="329">
        <f t="shared" si="22"/>
        <v>12540</v>
      </c>
      <c r="G70" s="329">
        <f t="shared" si="22"/>
        <v>14100</v>
      </c>
      <c r="H70" s="329">
        <f t="shared" si="22"/>
        <v>15660</v>
      </c>
      <c r="I70" s="329">
        <f t="shared" si="22"/>
        <v>16920</v>
      </c>
      <c r="J70" s="329">
        <f t="shared" si="22"/>
        <v>18180</v>
      </c>
      <c r="K70" s="329">
        <f t="shared" si="22"/>
        <v>19440</v>
      </c>
      <c r="L70" s="329">
        <f t="shared" si="22"/>
        <v>20700</v>
      </c>
      <c r="N70" s="373" t="s">
        <v>1533</v>
      </c>
      <c r="O70" s="374"/>
      <c r="P70" s="374"/>
      <c r="Q70" s="374"/>
      <c r="R70" s="374"/>
      <c r="S70" s="374"/>
      <c r="T70" s="374"/>
      <c r="U70" s="374"/>
      <c r="V70" s="374"/>
      <c r="W70" s="374"/>
      <c r="X70" s="374"/>
      <c r="Y70" s="374"/>
      <c r="Z70" s="374"/>
      <c r="AA70" s="374"/>
      <c r="AB70" s="374"/>
      <c r="AC70" s="374"/>
      <c r="AD70" s="374"/>
      <c r="AE70" s="374"/>
      <c r="AF70" s="374"/>
      <c r="AG70" s="374"/>
      <c r="AH70" s="374"/>
      <c r="AI70" s="374"/>
      <c r="AJ70" s="374"/>
      <c r="AK70" s="374"/>
      <c r="AL70" s="374"/>
      <c r="AM70" s="374"/>
      <c r="AN70" s="374"/>
      <c r="AO70" s="374"/>
      <c r="AP70" s="374"/>
      <c r="AQ70" s="374"/>
      <c r="AR70" s="374"/>
      <c r="AS70" s="374"/>
      <c r="AT70" s="495" t="s">
        <v>142</v>
      </c>
      <c r="AU70" s="374"/>
      <c r="AV70" s="374"/>
      <c r="AW70" s="260"/>
      <c r="AX70" s="260"/>
      <c r="AY70" s="453" t="s">
        <v>399</v>
      </c>
      <c r="AZ70" s="440" t="s">
        <v>264</v>
      </c>
      <c r="BA70" s="259" t="s">
        <v>307</v>
      </c>
      <c r="BB70" s="259" t="s">
        <v>422</v>
      </c>
      <c r="BC70" s="259" t="s">
        <v>422</v>
      </c>
      <c r="BD70" s="259" t="s">
        <v>259</v>
      </c>
      <c r="BE70" s="374">
        <f t="shared" si="3"/>
        <v>59</v>
      </c>
      <c r="BF70" s="374"/>
      <c r="BG70" s="374"/>
      <c r="BH70" s="374"/>
    </row>
    <row r="71" spans="1:60" hidden="1">
      <c r="A71" s="318">
        <f t="shared" si="4"/>
        <v>0</v>
      </c>
      <c r="B71" s="318">
        <f t="shared" si="7"/>
        <v>0</v>
      </c>
      <c r="C71" s="318">
        <f t="shared" si="5"/>
        <v>0</v>
      </c>
      <c r="E71" s="319">
        <f t="shared" ref="E71:L71" si="23">+MAX(P71,Y71,AI71)</f>
        <v>10980</v>
      </c>
      <c r="F71" s="319">
        <f t="shared" si="23"/>
        <v>12540</v>
      </c>
      <c r="G71" s="319">
        <f t="shared" si="23"/>
        <v>14100</v>
      </c>
      <c r="H71" s="319">
        <f t="shared" si="23"/>
        <v>15660</v>
      </c>
      <c r="I71" s="319">
        <f t="shared" si="23"/>
        <v>16920</v>
      </c>
      <c r="J71" s="319">
        <f t="shared" si="23"/>
        <v>18180</v>
      </c>
      <c r="K71" s="319">
        <f t="shared" si="23"/>
        <v>19440</v>
      </c>
      <c r="L71" s="319">
        <f t="shared" si="23"/>
        <v>20700</v>
      </c>
      <c r="N71" s="498" t="s">
        <v>1389</v>
      </c>
      <c r="O71" s="374"/>
      <c r="P71" s="374">
        <f t="shared" ref="P71:W71" si="24">+P107/5*3</f>
        <v>10980</v>
      </c>
      <c r="Q71" s="374">
        <f t="shared" si="24"/>
        <v>12540</v>
      </c>
      <c r="R71" s="374">
        <f t="shared" si="24"/>
        <v>14100</v>
      </c>
      <c r="S71" s="374">
        <f t="shared" si="24"/>
        <v>15660</v>
      </c>
      <c r="T71" s="374">
        <f t="shared" si="24"/>
        <v>16920</v>
      </c>
      <c r="U71" s="374">
        <f t="shared" si="24"/>
        <v>18180</v>
      </c>
      <c r="V71" s="374">
        <f t="shared" si="24"/>
        <v>19440</v>
      </c>
      <c r="W71" s="374">
        <f t="shared" si="24"/>
        <v>20700</v>
      </c>
      <c r="X71" s="374"/>
      <c r="Y71" s="374">
        <f t="shared" ref="Y71:AF71" si="25">+Y107/5*3</f>
        <v>0</v>
      </c>
      <c r="Z71" s="374">
        <f t="shared" si="25"/>
        <v>0</v>
      </c>
      <c r="AA71" s="374">
        <f t="shared" si="25"/>
        <v>0</v>
      </c>
      <c r="AB71" s="374">
        <f t="shared" si="25"/>
        <v>0</v>
      </c>
      <c r="AC71" s="374">
        <f t="shared" si="25"/>
        <v>0</v>
      </c>
      <c r="AD71" s="374">
        <f t="shared" si="25"/>
        <v>0</v>
      </c>
      <c r="AE71" s="374">
        <f t="shared" si="25"/>
        <v>0</v>
      </c>
      <c r="AF71" s="374">
        <f t="shared" si="25"/>
        <v>0</v>
      </c>
      <c r="AG71" s="374"/>
      <c r="AH71" s="374"/>
      <c r="AI71" s="374">
        <f t="shared" ref="AI71:AP71" si="26">+AI107*0.6</f>
        <v>0</v>
      </c>
      <c r="AJ71" s="374">
        <f t="shared" si="26"/>
        <v>0</v>
      </c>
      <c r="AK71" s="374">
        <f t="shared" si="26"/>
        <v>0</v>
      </c>
      <c r="AL71" s="374">
        <f t="shared" si="26"/>
        <v>0</v>
      </c>
      <c r="AM71" s="374">
        <f t="shared" si="26"/>
        <v>0</v>
      </c>
      <c r="AN71" s="374">
        <f t="shared" si="26"/>
        <v>0</v>
      </c>
      <c r="AO71" s="374">
        <f t="shared" si="26"/>
        <v>0</v>
      </c>
      <c r="AP71" s="374">
        <f t="shared" si="26"/>
        <v>0</v>
      </c>
      <c r="AQ71" s="374"/>
      <c r="AR71" s="374"/>
      <c r="AS71" s="374"/>
      <c r="AT71" s="495" t="s">
        <v>143</v>
      </c>
      <c r="AU71" s="374"/>
      <c r="AV71" s="374"/>
      <c r="AW71" s="260"/>
      <c r="AX71" s="260"/>
      <c r="AY71" s="453" t="s">
        <v>407</v>
      </c>
      <c r="AZ71" s="440" t="s">
        <v>272</v>
      </c>
      <c r="BA71" s="259" t="s">
        <v>309</v>
      </c>
      <c r="BB71" s="259" t="s">
        <v>425</v>
      </c>
      <c r="BC71" s="259" t="s">
        <v>425</v>
      </c>
      <c r="BD71" s="259" t="s">
        <v>262</v>
      </c>
      <c r="BE71" s="374">
        <f t="shared" si="3"/>
        <v>60</v>
      </c>
      <c r="BF71" s="374"/>
      <c r="BG71" s="374"/>
      <c r="BH71" s="374"/>
    </row>
    <row r="72" spans="1:60" hidden="1">
      <c r="A72" s="332">
        <f t="shared" ref="A72:A77" si="27">IF($A$26=$AU22,1,0)</f>
        <v>0</v>
      </c>
      <c r="B72" s="332">
        <f t="shared" ref="B72:B77" si="28">IF(OR(B71=1,$B$18=$AU22),1,0)</f>
        <v>0</v>
      </c>
      <c r="C72" s="332">
        <f t="shared" si="5"/>
        <v>0</v>
      </c>
      <c r="E72" s="329">
        <f t="shared" ref="E72:L72" si="29">+MAX(E71,E73)</f>
        <v>11160</v>
      </c>
      <c r="F72" s="329">
        <f t="shared" si="29"/>
        <v>12750</v>
      </c>
      <c r="G72" s="329">
        <f t="shared" si="29"/>
        <v>14340</v>
      </c>
      <c r="H72" s="329">
        <f t="shared" si="29"/>
        <v>15930</v>
      </c>
      <c r="I72" s="329">
        <f t="shared" si="29"/>
        <v>17220</v>
      </c>
      <c r="J72" s="329">
        <f t="shared" si="29"/>
        <v>18480</v>
      </c>
      <c r="K72" s="329">
        <f t="shared" si="29"/>
        <v>19770</v>
      </c>
      <c r="L72" s="329">
        <f t="shared" si="29"/>
        <v>21030</v>
      </c>
      <c r="N72" s="373" t="s">
        <v>1533</v>
      </c>
      <c r="O72" s="374"/>
      <c r="P72" s="374"/>
      <c r="Q72" s="374"/>
      <c r="R72" s="374"/>
      <c r="S72" s="374"/>
      <c r="T72" s="374"/>
      <c r="U72" s="374"/>
      <c r="V72" s="374"/>
      <c r="W72" s="374"/>
      <c r="X72" s="374"/>
      <c r="Y72" s="374"/>
      <c r="Z72" s="374"/>
      <c r="AA72" s="374"/>
      <c r="AB72" s="374"/>
      <c r="AC72" s="374"/>
      <c r="AD72" s="374"/>
      <c r="AE72" s="374"/>
      <c r="AF72" s="374"/>
      <c r="AG72" s="374"/>
      <c r="AH72" s="374"/>
      <c r="AI72" s="374"/>
      <c r="AJ72" s="374"/>
      <c r="AK72" s="374"/>
      <c r="AL72" s="374"/>
      <c r="AM72" s="374"/>
      <c r="AN72" s="374"/>
      <c r="AO72" s="374"/>
      <c r="AP72" s="374"/>
      <c r="AQ72" s="374"/>
      <c r="AR72" s="374"/>
      <c r="AS72" s="374"/>
      <c r="AT72" s="495" t="s">
        <v>145</v>
      </c>
      <c r="AU72" s="374"/>
      <c r="AV72" s="374"/>
      <c r="AW72" s="260"/>
      <c r="AX72" s="260"/>
      <c r="AY72" s="453" t="s">
        <v>409</v>
      </c>
      <c r="AZ72" s="440" t="s">
        <v>279</v>
      </c>
      <c r="BA72" s="259" t="s">
        <v>313</v>
      </c>
      <c r="BB72" s="259" t="s">
        <v>460</v>
      </c>
      <c r="BC72" s="259" t="s">
        <v>460</v>
      </c>
      <c r="BD72" s="259" t="s">
        <v>264</v>
      </c>
      <c r="BE72" s="374">
        <f t="shared" si="3"/>
        <v>61</v>
      </c>
      <c r="BF72" s="374"/>
      <c r="BG72" s="374"/>
      <c r="BH72" s="374"/>
    </row>
    <row r="73" spans="1:60" hidden="1">
      <c r="A73" s="332">
        <f t="shared" si="27"/>
        <v>0</v>
      </c>
      <c r="B73" s="332">
        <f t="shared" si="28"/>
        <v>0</v>
      </c>
      <c r="C73" s="332">
        <f t="shared" si="5"/>
        <v>0</v>
      </c>
      <c r="E73" s="319">
        <f t="shared" ref="E73:L73" si="30">+MAX(P73,Y73,AI73)</f>
        <v>11160</v>
      </c>
      <c r="F73" s="319">
        <f t="shared" si="30"/>
        <v>12750</v>
      </c>
      <c r="G73" s="319">
        <f t="shared" si="30"/>
        <v>14340</v>
      </c>
      <c r="H73" s="319">
        <f t="shared" si="30"/>
        <v>15930</v>
      </c>
      <c r="I73" s="319">
        <f t="shared" si="30"/>
        <v>17220</v>
      </c>
      <c r="J73" s="319">
        <f t="shared" si="30"/>
        <v>18480</v>
      </c>
      <c r="K73" s="319">
        <f t="shared" si="30"/>
        <v>19770</v>
      </c>
      <c r="L73" s="319">
        <f t="shared" si="30"/>
        <v>21030</v>
      </c>
      <c r="N73" s="373" t="s">
        <v>1429</v>
      </c>
      <c r="O73" s="374"/>
      <c r="P73" s="374">
        <f t="shared" ref="P73:W73" si="31">+P109/5*3</f>
        <v>11160</v>
      </c>
      <c r="Q73" s="374">
        <f t="shared" si="31"/>
        <v>12750</v>
      </c>
      <c r="R73" s="374">
        <f t="shared" si="31"/>
        <v>14340</v>
      </c>
      <c r="S73" s="374">
        <f t="shared" si="31"/>
        <v>15930</v>
      </c>
      <c r="T73" s="374">
        <f t="shared" si="31"/>
        <v>17220</v>
      </c>
      <c r="U73" s="374">
        <f t="shared" si="31"/>
        <v>18480</v>
      </c>
      <c r="V73" s="374">
        <f t="shared" si="31"/>
        <v>19770</v>
      </c>
      <c r="W73" s="374">
        <f t="shared" si="31"/>
        <v>21030</v>
      </c>
      <c r="X73" s="374"/>
      <c r="Y73" s="374">
        <f t="shared" ref="Y73:AF73" si="32">+Y109/5*3</f>
        <v>0</v>
      </c>
      <c r="Z73" s="374">
        <f t="shared" si="32"/>
        <v>0</v>
      </c>
      <c r="AA73" s="374">
        <f t="shared" si="32"/>
        <v>0</v>
      </c>
      <c r="AB73" s="374">
        <f t="shared" si="32"/>
        <v>0</v>
      </c>
      <c r="AC73" s="374">
        <f t="shared" si="32"/>
        <v>0</v>
      </c>
      <c r="AD73" s="374">
        <f t="shared" si="32"/>
        <v>0</v>
      </c>
      <c r="AE73" s="374">
        <f t="shared" si="32"/>
        <v>0</v>
      </c>
      <c r="AF73" s="374">
        <f t="shared" si="32"/>
        <v>0</v>
      </c>
      <c r="AG73" s="374"/>
      <c r="AH73" s="374"/>
      <c r="AI73" s="374">
        <f t="shared" ref="AI73:AP73" si="33">+AI109*0.6</f>
        <v>0</v>
      </c>
      <c r="AJ73" s="374">
        <f t="shared" si="33"/>
        <v>0</v>
      </c>
      <c r="AK73" s="374">
        <f t="shared" si="33"/>
        <v>0</v>
      </c>
      <c r="AL73" s="374">
        <f t="shared" si="33"/>
        <v>0</v>
      </c>
      <c r="AM73" s="374">
        <f t="shared" si="33"/>
        <v>0</v>
      </c>
      <c r="AN73" s="374">
        <f t="shared" si="33"/>
        <v>0</v>
      </c>
      <c r="AO73" s="374">
        <f t="shared" si="33"/>
        <v>0</v>
      </c>
      <c r="AP73" s="374">
        <f t="shared" si="33"/>
        <v>0</v>
      </c>
      <c r="AQ73" s="374"/>
      <c r="AR73" s="374"/>
      <c r="AS73" s="374"/>
      <c r="AT73" s="495" t="s">
        <v>147</v>
      </c>
      <c r="AU73" s="374"/>
      <c r="AV73" s="374"/>
      <c r="AW73" s="260"/>
      <c r="AX73" s="260"/>
      <c r="AY73" s="453" t="s">
        <v>414</v>
      </c>
      <c r="AZ73" s="440" t="s">
        <v>281</v>
      </c>
      <c r="BA73" s="259" t="s">
        <v>320</v>
      </c>
      <c r="BB73" s="259" t="s">
        <v>143</v>
      </c>
      <c r="BC73" s="259" t="s">
        <v>143</v>
      </c>
      <c r="BD73" s="259" t="s">
        <v>272</v>
      </c>
      <c r="BE73" s="374">
        <f t="shared" si="3"/>
        <v>62</v>
      </c>
      <c r="BF73" s="374"/>
      <c r="BG73" s="374"/>
      <c r="BH73" s="374"/>
    </row>
    <row r="74" spans="1:60" hidden="1">
      <c r="A74" s="332">
        <f t="shared" si="27"/>
        <v>0</v>
      </c>
      <c r="B74" s="332">
        <f t="shared" si="28"/>
        <v>0</v>
      </c>
      <c r="C74" s="332">
        <f t="shared" si="5"/>
        <v>0</v>
      </c>
      <c r="E74" s="334">
        <f t="shared" ref="E74:L74" si="34">+MAX(E73,E75)</f>
        <v>11250</v>
      </c>
      <c r="F74" s="334">
        <f t="shared" si="34"/>
        <v>12840</v>
      </c>
      <c r="G74" s="334">
        <f t="shared" si="34"/>
        <v>14460</v>
      </c>
      <c r="H74" s="334">
        <f t="shared" si="34"/>
        <v>16050</v>
      </c>
      <c r="I74" s="334">
        <f t="shared" si="34"/>
        <v>17340</v>
      </c>
      <c r="J74" s="334">
        <f t="shared" si="34"/>
        <v>18630</v>
      </c>
      <c r="K74" s="334">
        <f t="shared" si="34"/>
        <v>19920</v>
      </c>
      <c r="L74" s="334">
        <f t="shared" si="34"/>
        <v>21210</v>
      </c>
      <c r="N74" s="373" t="s">
        <v>1533</v>
      </c>
      <c r="O74" s="374"/>
      <c r="P74" s="374"/>
      <c r="Q74" s="374"/>
      <c r="R74" s="374"/>
      <c r="S74" s="374"/>
      <c r="T74" s="374"/>
      <c r="U74" s="374"/>
      <c r="V74" s="374"/>
      <c r="W74" s="374"/>
      <c r="X74" s="374"/>
      <c r="Y74" s="374"/>
      <c r="Z74" s="374"/>
      <c r="AA74" s="374"/>
      <c r="AB74" s="374"/>
      <c r="AC74" s="374"/>
      <c r="AD74" s="374"/>
      <c r="AE74" s="374"/>
      <c r="AF74" s="374"/>
      <c r="AG74" s="374"/>
      <c r="AH74" s="374"/>
      <c r="AI74" s="374"/>
      <c r="AJ74" s="374"/>
      <c r="AK74" s="374"/>
      <c r="AL74" s="374"/>
      <c r="AM74" s="374"/>
      <c r="AN74" s="374"/>
      <c r="AO74" s="374"/>
      <c r="AP74" s="374"/>
      <c r="AQ74" s="374"/>
      <c r="AR74" s="374"/>
      <c r="AS74" s="374"/>
      <c r="AT74" s="495" t="s">
        <v>149</v>
      </c>
      <c r="AU74" s="374"/>
      <c r="AV74" s="374"/>
      <c r="AW74" s="260"/>
      <c r="AX74" s="260"/>
      <c r="AY74" s="453"/>
      <c r="AZ74" s="440"/>
      <c r="BA74" s="259"/>
      <c r="BB74" s="259" t="s">
        <v>488</v>
      </c>
      <c r="BC74" s="259" t="s">
        <v>488</v>
      </c>
      <c r="BD74" s="259" t="s">
        <v>279</v>
      </c>
      <c r="BE74" s="374"/>
      <c r="BF74" s="374"/>
      <c r="BG74" s="374"/>
      <c r="BH74" s="374"/>
    </row>
    <row r="75" spans="1:60" hidden="1">
      <c r="A75" s="332">
        <f t="shared" si="27"/>
        <v>0</v>
      </c>
      <c r="B75" s="332">
        <f t="shared" si="28"/>
        <v>0</v>
      </c>
      <c r="C75" s="332">
        <f t="shared" si="5"/>
        <v>0</v>
      </c>
      <c r="E75" s="336">
        <f t="shared" ref="E75:L75" si="35">+MAX(P75,Y75,AI75)</f>
        <v>11250</v>
      </c>
      <c r="F75" s="336">
        <f t="shared" si="35"/>
        <v>12840</v>
      </c>
      <c r="G75" s="336">
        <f t="shared" si="35"/>
        <v>14460</v>
      </c>
      <c r="H75" s="336">
        <f t="shared" si="35"/>
        <v>16050</v>
      </c>
      <c r="I75" s="336">
        <f t="shared" si="35"/>
        <v>17340</v>
      </c>
      <c r="J75" s="336">
        <f t="shared" si="35"/>
        <v>18630</v>
      </c>
      <c r="K75" s="336">
        <f t="shared" si="35"/>
        <v>19920</v>
      </c>
      <c r="L75" s="336">
        <f t="shared" si="35"/>
        <v>21210</v>
      </c>
      <c r="N75" s="373" t="s">
        <v>1431</v>
      </c>
      <c r="O75" s="374"/>
      <c r="P75" s="374">
        <f t="shared" ref="P75:W75" si="36">+P111/5*3</f>
        <v>11250</v>
      </c>
      <c r="Q75" s="374">
        <f t="shared" si="36"/>
        <v>12840</v>
      </c>
      <c r="R75" s="374">
        <f t="shared" si="36"/>
        <v>14460</v>
      </c>
      <c r="S75" s="374">
        <f t="shared" si="36"/>
        <v>16050</v>
      </c>
      <c r="T75" s="374">
        <f t="shared" si="36"/>
        <v>17340</v>
      </c>
      <c r="U75" s="374">
        <f t="shared" si="36"/>
        <v>18630</v>
      </c>
      <c r="V75" s="374">
        <f t="shared" si="36"/>
        <v>19920</v>
      </c>
      <c r="W75" s="374">
        <f t="shared" si="36"/>
        <v>21210</v>
      </c>
      <c r="X75" s="374"/>
      <c r="Y75" s="374">
        <f t="shared" ref="Y75:AF75" si="37">+Y111/5*3</f>
        <v>0</v>
      </c>
      <c r="Z75" s="374">
        <f t="shared" si="37"/>
        <v>0</v>
      </c>
      <c r="AA75" s="374">
        <f t="shared" si="37"/>
        <v>0</v>
      </c>
      <c r="AB75" s="374">
        <f t="shared" si="37"/>
        <v>0</v>
      </c>
      <c r="AC75" s="374">
        <f t="shared" si="37"/>
        <v>0</v>
      </c>
      <c r="AD75" s="374">
        <f t="shared" si="37"/>
        <v>0</v>
      </c>
      <c r="AE75" s="374">
        <f t="shared" si="37"/>
        <v>0</v>
      </c>
      <c r="AF75" s="374">
        <f t="shared" si="37"/>
        <v>0</v>
      </c>
      <c r="AG75" s="374"/>
      <c r="AH75" s="374"/>
      <c r="AI75" s="374">
        <f t="shared" ref="AI75:AP75" si="38">+AI111*0.6</f>
        <v>0</v>
      </c>
      <c r="AJ75" s="374">
        <f t="shared" si="38"/>
        <v>0</v>
      </c>
      <c r="AK75" s="374">
        <f t="shared" si="38"/>
        <v>0</v>
      </c>
      <c r="AL75" s="374">
        <f t="shared" si="38"/>
        <v>0</v>
      </c>
      <c r="AM75" s="374">
        <f t="shared" si="38"/>
        <v>0</v>
      </c>
      <c r="AN75" s="374">
        <f t="shared" si="38"/>
        <v>0</v>
      </c>
      <c r="AO75" s="374">
        <f t="shared" si="38"/>
        <v>0</v>
      </c>
      <c r="AP75" s="374">
        <f t="shared" si="38"/>
        <v>0</v>
      </c>
      <c r="AQ75" s="374"/>
      <c r="AR75" s="374"/>
      <c r="AS75" s="374"/>
      <c r="AT75" s="495" t="s">
        <v>151</v>
      </c>
      <c r="AU75" s="374"/>
      <c r="AV75" s="374"/>
      <c r="AW75" s="260"/>
      <c r="AX75" s="260"/>
      <c r="AY75" s="453"/>
      <c r="AZ75" s="440"/>
      <c r="BA75" s="259"/>
      <c r="BB75" s="259" t="s">
        <v>492</v>
      </c>
      <c r="BC75" s="259" t="s">
        <v>492</v>
      </c>
      <c r="BD75" s="259" t="s">
        <v>281</v>
      </c>
      <c r="BE75" s="374"/>
      <c r="BF75" s="374"/>
      <c r="BG75" s="374"/>
      <c r="BH75" s="374"/>
    </row>
    <row r="76" spans="1:60" hidden="1">
      <c r="A76" s="337">
        <f t="shared" si="27"/>
        <v>0</v>
      </c>
      <c r="B76" s="337">
        <f t="shared" si="28"/>
        <v>0</v>
      </c>
      <c r="C76" s="337">
        <f t="shared" si="5"/>
        <v>0</v>
      </c>
      <c r="E76" s="334">
        <f t="shared" ref="E76:L76" si="39">+MAX(E75,E77)</f>
        <v>11250</v>
      </c>
      <c r="F76" s="334">
        <f t="shared" si="39"/>
        <v>12840</v>
      </c>
      <c r="G76" s="334">
        <f t="shared" si="39"/>
        <v>14460</v>
      </c>
      <c r="H76" s="334">
        <f t="shared" si="39"/>
        <v>16050</v>
      </c>
      <c r="I76" s="334">
        <f t="shared" si="39"/>
        <v>17340</v>
      </c>
      <c r="J76" s="334">
        <f t="shared" si="39"/>
        <v>18630</v>
      </c>
      <c r="K76" s="334">
        <f t="shared" si="39"/>
        <v>19920</v>
      </c>
      <c r="L76" s="334">
        <f t="shared" si="39"/>
        <v>21210</v>
      </c>
      <c r="N76" s="373" t="s">
        <v>1533</v>
      </c>
      <c r="O76" s="374"/>
      <c r="P76" s="374"/>
      <c r="Q76" s="374"/>
      <c r="R76" s="374"/>
      <c r="S76" s="374"/>
      <c r="T76" s="374"/>
      <c r="U76" s="374"/>
      <c r="V76" s="374"/>
      <c r="W76" s="374"/>
      <c r="X76" s="374"/>
      <c r="Y76" s="374"/>
      <c r="Z76" s="374"/>
      <c r="AA76" s="374"/>
      <c r="AB76" s="374"/>
      <c r="AC76" s="374"/>
      <c r="AD76" s="374"/>
      <c r="AE76" s="374"/>
      <c r="AF76" s="374"/>
      <c r="AG76" s="374"/>
      <c r="AH76" s="374"/>
      <c r="AI76" s="374"/>
      <c r="AJ76" s="374"/>
      <c r="AK76" s="374"/>
      <c r="AL76" s="374"/>
      <c r="AM76" s="374"/>
      <c r="AN76" s="374"/>
      <c r="AO76" s="374"/>
      <c r="AP76" s="374"/>
      <c r="AQ76" s="374"/>
      <c r="AR76" s="374"/>
      <c r="AS76" s="374"/>
      <c r="AT76" s="495" t="s">
        <v>153</v>
      </c>
      <c r="AU76" s="374"/>
      <c r="AV76" s="374"/>
      <c r="AW76" s="260"/>
      <c r="AX76" s="260"/>
      <c r="AY76" s="453" t="s">
        <v>416</v>
      </c>
      <c r="AZ76" s="440" t="s">
        <v>283</v>
      </c>
      <c r="BA76" s="259" t="s">
        <v>325</v>
      </c>
      <c r="BB76" s="259" t="s">
        <v>496</v>
      </c>
      <c r="BC76" s="259" t="s">
        <v>496</v>
      </c>
      <c r="BD76" s="259" t="s">
        <v>283</v>
      </c>
      <c r="BE76" s="374">
        <f t="shared" ref="BE76:BE89" si="40">+MATCH(BD$10:BD$548,AZ$10:AZ$540,0)</f>
        <v>67</v>
      </c>
      <c r="BF76" s="374"/>
      <c r="BG76" s="374"/>
      <c r="BH76" s="374"/>
    </row>
    <row r="77" spans="1:60" hidden="1">
      <c r="A77" s="338">
        <f t="shared" si="27"/>
        <v>0</v>
      </c>
      <c r="B77" s="338">
        <f t="shared" si="28"/>
        <v>0</v>
      </c>
      <c r="C77" s="338">
        <f t="shared" si="5"/>
        <v>0</v>
      </c>
      <c r="E77" s="339">
        <f t="shared" ref="E77:L77" si="41">+MAX(P77,Y77,AI77)</f>
        <v>11010</v>
      </c>
      <c r="F77" s="339">
        <f t="shared" si="41"/>
        <v>12600</v>
      </c>
      <c r="G77" s="339">
        <f t="shared" si="41"/>
        <v>14160</v>
      </c>
      <c r="H77" s="339">
        <f t="shared" si="41"/>
        <v>15720</v>
      </c>
      <c r="I77" s="339">
        <f t="shared" si="41"/>
        <v>16980</v>
      </c>
      <c r="J77" s="339">
        <f t="shared" si="41"/>
        <v>18240</v>
      </c>
      <c r="K77" s="339">
        <f t="shared" si="41"/>
        <v>19500</v>
      </c>
      <c r="L77" s="339">
        <f t="shared" si="41"/>
        <v>20760</v>
      </c>
      <c r="N77" s="373" t="s">
        <v>1535</v>
      </c>
      <c r="O77" s="374"/>
      <c r="P77" s="374">
        <f t="shared" ref="P77:W77" si="42">+P113*0.6</f>
        <v>11010</v>
      </c>
      <c r="Q77" s="374">
        <f t="shared" si="42"/>
        <v>12600</v>
      </c>
      <c r="R77" s="374">
        <f t="shared" si="42"/>
        <v>14160</v>
      </c>
      <c r="S77" s="374">
        <f t="shared" si="42"/>
        <v>15720</v>
      </c>
      <c r="T77" s="374">
        <f t="shared" si="42"/>
        <v>16980</v>
      </c>
      <c r="U77" s="374">
        <f t="shared" si="42"/>
        <v>18240</v>
      </c>
      <c r="V77" s="374">
        <f t="shared" si="42"/>
        <v>19500</v>
      </c>
      <c r="W77" s="374">
        <f t="shared" si="42"/>
        <v>20760</v>
      </c>
      <c r="X77" s="374"/>
      <c r="Y77" s="374">
        <f t="shared" ref="Y77:AF77" si="43">+Y113*0.6</f>
        <v>0</v>
      </c>
      <c r="Z77" s="374">
        <f t="shared" si="43"/>
        <v>0</v>
      </c>
      <c r="AA77" s="374">
        <f t="shared" si="43"/>
        <v>0</v>
      </c>
      <c r="AB77" s="374">
        <f t="shared" si="43"/>
        <v>0</v>
      </c>
      <c r="AC77" s="374">
        <f t="shared" si="43"/>
        <v>0</v>
      </c>
      <c r="AD77" s="374">
        <f t="shared" si="43"/>
        <v>0</v>
      </c>
      <c r="AE77" s="374">
        <f t="shared" si="43"/>
        <v>0</v>
      </c>
      <c r="AF77" s="374">
        <f t="shared" si="43"/>
        <v>0</v>
      </c>
      <c r="AG77" s="374"/>
      <c r="AH77" s="374"/>
      <c r="AI77" s="374">
        <f t="shared" ref="AI77:AP77" si="44">+AI113*0.6</f>
        <v>0</v>
      </c>
      <c r="AJ77" s="374">
        <f t="shared" si="44"/>
        <v>0</v>
      </c>
      <c r="AK77" s="374">
        <f t="shared" si="44"/>
        <v>0</v>
      </c>
      <c r="AL77" s="374">
        <f t="shared" si="44"/>
        <v>0</v>
      </c>
      <c r="AM77" s="374">
        <f t="shared" si="44"/>
        <v>0</v>
      </c>
      <c r="AN77" s="374">
        <f t="shared" si="44"/>
        <v>0</v>
      </c>
      <c r="AO77" s="374">
        <f t="shared" si="44"/>
        <v>0</v>
      </c>
      <c r="AP77" s="374">
        <f t="shared" si="44"/>
        <v>0</v>
      </c>
      <c r="AQ77" s="374"/>
      <c r="AR77" s="374"/>
      <c r="AS77" s="374"/>
      <c r="AT77" s="495" t="s">
        <v>154</v>
      </c>
      <c r="AU77" s="374"/>
      <c r="AV77" s="374"/>
      <c r="AW77" s="260"/>
      <c r="AX77" s="260"/>
      <c r="AY77" s="453" t="s">
        <v>418</v>
      </c>
      <c r="AZ77" s="440" t="s">
        <v>74</v>
      </c>
      <c r="BA77" s="259" t="s">
        <v>329</v>
      </c>
      <c r="BB77" s="259" t="s">
        <v>151</v>
      </c>
      <c r="BC77" s="259" t="s">
        <v>151</v>
      </c>
      <c r="BD77" s="259" t="s">
        <v>74</v>
      </c>
      <c r="BE77" s="374">
        <f t="shared" si="40"/>
        <v>68</v>
      </c>
      <c r="BF77" s="374"/>
      <c r="BG77" s="374"/>
      <c r="BH77" s="374"/>
    </row>
    <row r="78" spans="1:60" hidden="1">
      <c r="A78" s="340"/>
      <c r="B78" s="341"/>
      <c r="C78" s="342"/>
      <c r="D78" s="341"/>
      <c r="E78" s="341"/>
      <c r="F78" s="341"/>
      <c r="G78" s="341"/>
      <c r="H78" s="341"/>
      <c r="I78" s="341"/>
      <c r="J78" s="341"/>
      <c r="K78" s="341"/>
      <c r="L78" s="341"/>
      <c r="M78" s="341"/>
      <c r="N78" s="374"/>
      <c r="O78" s="374"/>
      <c r="P78" s="374"/>
      <c r="Q78" s="374"/>
      <c r="R78" s="374"/>
      <c r="S78" s="374"/>
      <c r="T78" s="374"/>
      <c r="U78" s="374"/>
      <c r="V78" s="374"/>
      <c r="W78" s="374"/>
      <c r="X78" s="374"/>
      <c r="Y78" s="374"/>
      <c r="Z78" s="374"/>
      <c r="AA78" s="374"/>
      <c r="AB78" s="374"/>
      <c r="AC78" s="374"/>
      <c r="AD78" s="374"/>
      <c r="AE78" s="374"/>
      <c r="AF78" s="374"/>
      <c r="AG78" s="374"/>
      <c r="AH78" s="374"/>
      <c r="AI78" s="374"/>
      <c r="AJ78" s="374"/>
      <c r="AK78" s="374"/>
      <c r="AL78" s="374"/>
      <c r="AM78" s="374"/>
      <c r="AN78" s="374"/>
      <c r="AO78" s="374"/>
      <c r="AP78" s="374"/>
      <c r="AQ78" s="499" t="s">
        <v>1536</v>
      </c>
      <c r="AR78" s="374"/>
      <c r="AS78" s="374"/>
      <c r="AT78" s="495" t="s">
        <v>156</v>
      </c>
      <c r="AU78" s="374"/>
      <c r="AV78" s="374"/>
      <c r="AW78" s="260"/>
      <c r="AX78" s="260"/>
      <c r="AY78" s="453" t="s">
        <v>420</v>
      </c>
      <c r="AZ78" s="440" t="s">
        <v>294</v>
      </c>
      <c r="BA78" s="259" t="s">
        <v>331</v>
      </c>
      <c r="BB78" s="259" t="s">
        <v>498</v>
      </c>
      <c r="BC78" s="259" t="s">
        <v>498</v>
      </c>
      <c r="BD78" s="259" t="s">
        <v>294</v>
      </c>
      <c r="BE78" s="374">
        <f t="shared" si="40"/>
        <v>69</v>
      </c>
      <c r="BF78" s="374"/>
      <c r="BG78" s="374"/>
      <c r="BH78" s="374"/>
    </row>
    <row r="79" spans="1:60" ht="15.75" hidden="1">
      <c r="A79" s="312" t="s">
        <v>1526</v>
      </c>
      <c r="B79" s="313" t="s">
        <v>1527</v>
      </c>
      <c r="C79" s="314" t="s">
        <v>1528</v>
      </c>
      <c r="E79" s="315">
        <v>1</v>
      </c>
      <c r="F79" s="315">
        <v>2</v>
      </c>
      <c r="G79" s="315">
        <v>3</v>
      </c>
      <c r="H79" s="315">
        <v>4</v>
      </c>
      <c r="I79" s="315">
        <v>5</v>
      </c>
      <c r="J79" s="315">
        <v>6</v>
      </c>
      <c r="K79" s="315">
        <v>7</v>
      </c>
      <c r="L79" s="315">
        <v>8</v>
      </c>
      <c r="M79" s="228"/>
      <c r="N79" s="497">
        <v>40</v>
      </c>
      <c r="O79" s="374"/>
      <c r="P79" s="1539" t="s">
        <v>1529</v>
      </c>
      <c r="Q79" s="1539"/>
      <c r="R79" s="1539"/>
      <c r="S79" s="1539"/>
      <c r="T79" s="1539"/>
      <c r="U79" s="1539"/>
      <c r="V79" s="1539"/>
      <c r="W79" s="1539"/>
      <c r="X79" s="374"/>
      <c r="Y79" s="1539" t="s">
        <v>1530</v>
      </c>
      <c r="Z79" s="1539"/>
      <c r="AA79" s="1539"/>
      <c r="AB79" s="1539"/>
      <c r="AC79" s="1539"/>
      <c r="AD79" s="1539"/>
      <c r="AE79" s="1539"/>
      <c r="AF79" s="1539"/>
      <c r="AG79" s="374"/>
      <c r="AH79" s="374"/>
      <c r="AI79" s="1539" t="s">
        <v>1532</v>
      </c>
      <c r="AJ79" s="1539"/>
      <c r="AK79" s="1539"/>
      <c r="AL79" s="1539"/>
      <c r="AM79" s="1539"/>
      <c r="AN79" s="1539"/>
      <c r="AO79" s="1539"/>
      <c r="AP79" s="1539"/>
      <c r="AQ79" s="374"/>
      <c r="AR79" s="374"/>
      <c r="AS79" s="374"/>
      <c r="AT79" s="495" t="s">
        <v>158</v>
      </c>
      <c r="AU79" s="374"/>
      <c r="AV79" s="374"/>
      <c r="AW79" s="260"/>
      <c r="AX79" s="260"/>
      <c r="AY79" s="453" t="s">
        <v>422</v>
      </c>
      <c r="AZ79" s="440" t="s">
        <v>298</v>
      </c>
      <c r="BA79" s="259" t="s">
        <v>335</v>
      </c>
      <c r="BB79" s="259" t="s">
        <v>502</v>
      </c>
      <c r="BC79" s="259" t="s">
        <v>502</v>
      </c>
      <c r="BD79" s="259" t="s">
        <v>298</v>
      </c>
      <c r="BE79" s="374">
        <f t="shared" si="40"/>
        <v>70</v>
      </c>
      <c r="BF79" s="374"/>
      <c r="BG79" s="374"/>
      <c r="BH79" s="374"/>
    </row>
    <row r="80" spans="1:60" hidden="1">
      <c r="A80" s="318">
        <f t="shared" ref="A80:A89" si="45">IF($A$26=$AU10,1,0)</f>
        <v>0</v>
      </c>
      <c r="B80" s="318">
        <f>IF($B$18=$AU10,1,0)</f>
        <v>0</v>
      </c>
      <c r="C80" s="318">
        <f t="shared" ref="C80:C95" si="46">+IF((A62+B62)=2,1,A62+B62)</f>
        <v>0</v>
      </c>
      <c r="E80" s="319">
        <f t="shared" ref="E80:L81" si="47">+MAX(P80,Y80,AI80)</f>
        <v>13640</v>
      </c>
      <c r="F80" s="319">
        <f t="shared" si="47"/>
        <v>15560</v>
      </c>
      <c r="G80" s="319">
        <f t="shared" si="47"/>
        <v>17520</v>
      </c>
      <c r="H80" s="319">
        <f t="shared" si="47"/>
        <v>19440</v>
      </c>
      <c r="I80" s="319">
        <f t="shared" si="47"/>
        <v>21000</v>
      </c>
      <c r="J80" s="319">
        <f t="shared" si="47"/>
        <v>22560</v>
      </c>
      <c r="K80" s="319">
        <f t="shared" si="47"/>
        <v>24120</v>
      </c>
      <c r="L80" s="319">
        <f t="shared" si="47"/>
        <v>25680</v>
      </c>
      <c r="N80" s="373" t="str">
        <f>CONCATENATE($AU$10,$B$11,N79)</f>
        <v>Before 12-31-2008040</v>
      </c>
      <c r="O80" s="374"/>
      <c r="P80" s="374">
        <v>13640</v>
      </c>
      <c r="Q80" s="374">
        <v>15560</v>
      </c>
      <c r="R80" s="374">
        <v>17520</v>
      </c>
      <c r="S80" s="374">
        <v>19440</v>
      </c>
      <c r="T80" s="374">
        <v>21000</v>
      </c>
      <c r="U80" s="374">
        <v>22560</v>
      </c>
      <c r="V80" s="374">
        <v>24120</v>
      </c>
      <c r="W80" s="374">
        <v>25680</v>
      </c>
      <c r="X80" s="374"/>
      <c r="Y80" s="374"/>
      <c r="Z80" s="374"/>
      <c r="AA80" s="374"/>
      <c r="AB80" s="374"/>
      <c r="AC80" s="374"/>
      <c r="AD80" s="374"/>
      <c r="AE80" s="374"/>
      <c r="AF80" s="374"/>
      <c r="AG80" s="374"/>
      <c r="AH80" s="374"/>
      <c r="AI80" s="374"/>
      <c r="AJ80" s="374"/>
      <c r="AK80" s="374"/>
      <c r="AL80" s="374"/>
      <c r="AM80" s="374"/>
      <c r="AN80" s="374"/>
      <c r="AO80" s="374"/>
      <c r="AP80" s="374"/>
      <c r="AQ80" s="374"/>
      <c r="AR80" s="374"/>
      <c r="AS80" s="374"/>
      <c r="AT80" s="495" t="s">
        <v>160</v>
      </c>
      <c r="AU80" s="374"/>
      <c r="AV80" s="374"/>
      <c r="AW80" s="260"/>
      <c r="AX80" s="260"/>
      <c r="AY80" s="480" t="s">
        <v>425</v>
      </c>
      <c r="AZ80" s="440" t="s">
        <v>307</v>
      </c>
      <c r="BA80" s="259" t="s">
        <v>338</v>
      </c>
      <c r="BB80" s="259" t="s">
        <v>504</v>
      </c>
      <c r="BC80" s="259" t="s">
        <v>504</v>
      </c>
      <c r="BD80" s="259" t="s">
        <v>307</v>
      </c>
      <c r="BE80" s="374">
        <f t="shared" si="40"/>
        <v>71</v>
      </c>
      <c r="BF80" s="374"/>
      <c r="BG80" s="374"/>
      <c r="BH80" s="374"/>
    </row>
    <row r="81" spans="1:60" hidden="1">
      <c r="A81" s="318">
        <f t="shared" si="45"/>
        <v>0</v>
      </c>
      <c r="B81" s="318">
        <f t="shared" ref="B81:B89" si="48">IF(OR(B62=1,$B$18=$AU11),1,0)</f>
        <v>0</v>
      </c>
      <c r="C81" s="318">
        <f t="shared" si="46"/>
        <v>0</v>
      </c>
      <c r="E81" s="319">
        <f t="shared" si="47"/>
        <v>13640</v>
      </c>
      <c r="F81" s="319">
        <f t="shared" si="47"/>
        <v>15560</v>
      </c>
      <c r="G81" s="319">
        <f t="shared" si="47"/>
        <v>17520</v>
      </c>
      <c r="H81" s="319">
        <f t="shared" si="47"/>
        <v>19440</v>
      </c>
      <c r="I81" s="319">
        <f t="shared" si="47"/>
        <v>21000</v>
      </c>
      <c r="J81" s="319">
        <f t="shared" si="47"/>
        <v>22560</v>
      </c>
      <c r="K81" s="319">
        <f t="shared" si="47"/>
        <v>24120</v>
      </c>
      <c r="L81" s="319">
        <f t="shared" si="47"/>
        <v>25680</v>
      </c>
      <c r="N81" s="373" t="str">
        <f>CONCATENATE($AU$11,$B$11,$N$79)</f>
        <v>1/1/2009 - 5/13/2010040</v>
      </c>
      <c r="O81" s="374"/>
      <c r="P81" s="374">
        <v>13640</v>
      </c>
      <c r="Q81" s="374">
        <v>15560</v>
      </c>
      <c r="R81" s="374">
        <v>17520</v>
      </c>
      <c r="S81" s="374">
        <v>19440</v>
      </c>
      <c r="T81" s="374">
        <v>21000</v>
      </c>
      <c r="U81" s="374">
        <v>22560</v>
      </c>
      <c r="V81" s="374">
        <v>24120</v>
      </c>
      <c r="W81" s="374">
        <v>25680</v>
      </c>
      <c r="X81" s="374"/>
      <c r="Y81" s="374"/>
      <c r="Z81" s="374"/>
      <c r="AA81" s="374"/>
      <c r="AB81" s="374"/>
      <c r="AC81" s="374"/>
      <c r="AD81" s="374"/>
      <c r="AE81" s="374"/>
      <c r="AF81" s="374"/>
      <c r="AG81" s="374"/>
      <c r="AH81" s="374"/>
      <c r="AI81" s="374">
        <f t="shared" ref="AI81:AP81" si="49">+AI99/5*4</f>
        <v>0</v>
      </c>
      <c r="AJ81" s="374">
        <f t="shared" si="49"/>
        <v>0</v>
      </c>
      <c r="AK81" s="374">
        <f t="shared" si="49"/>
        <v>0</v>
      </c>
      <c r="AL81" s="374">
        <f t="shared" si="49"/>
        <v>0</v>
      </c>
      <c r="AM81" s="374">
        <f t="shared" si="49"/>
        <v>0</v>
      </c>
      <c r="AN81" s="374">
        <f t="shared" si="49"/>
        <v>0</v>
      </c>
      <c r="AO81" s="374">
        <f t="shared" si="49"/>
        <v>0</v>
      </c>
      <c r="AP81" s="374">
        <f t="shared" si="49"/>
        <v>0</v>
      </c>
      <c r="AQ81" s="374"/>
      <c r="AR81" s="374"/>
      <c r="AS81" s="374"/>
      <c r="AT81" s="495" t="s">
        <v>161</v>
      </c>
      <c r="AU81" s="374"/>
      <c r="AV81" s="374"/>
      <c r="AW81" s="260"/>
      <c r="AX81" s="260"/>
      <c r="AY81" s="453" t="s">
        <v>452</v>
      </c>
      <c r="AZ81" s="440" t="s">
        <v>309</v>
      </c>
      <c r="BA81" s="259" t="s">
        <v>1537</v>
      </c>
      <c r="BB81" s="259" t="s">
        <v>505</v>
      </c>
      <c r="BC81" s="259" t="s">
        <v>505</v>
      </c>
      <c r="BD81" s="259" t="s">
        <v>309</v>
      </c>
      <c r="BE81" s="374">
        <f t="shared" si="40"/>
        <v>72</v>
      </c>
      <c r="BF81" s="374"/>
      <c r="BG81" s="374"/>
      <c r="BH81" s="374"/>
    </row>
    <row r="82" spans="1:60" hidden="1">
      <c r="A82" s="318">
        <f t="shared" si="45"/>
        <v>0</v>
      </c>
      <c r="B82" s="318">
        <f t="shared" si="48"/>
        <v>0</v>
      </c>
      <c r="C82" s="318">
        <f t="shared" si="46"/>
        <v>0</v>
      </c>
      <c r="E82" s="329">
        <f t="shared" ref="E82:L82" si="50">+MAX(E81,E83)</f>
        <v>13640</v>
      </c>
      <c r="F82" s="329">
        <f t="shared" si="50"/>
        <v>15560</v>
      </c>
      <c r="G82" s="329">
        <f t="shared" si="50"/>
        <v>17520</v>
      </c>
      <c r="H82" s="329">
        <f t="shared" si="50"/>
        <v>19440</v>
      </c>
      <c r="I82" s="329">
        <f t="shared" si="50"/>
        <v>21000</v>
      </c>
      <c r="J82" s="329">
        <f t="shared" si="50"/>
        <v>22560</v>
      </c>
      <c r="K82" s="329">
        <f t="shared" si="50"/>
        <v>24120</v>
      </c>
      <c r="L82" s="329">
        <f t="shared" si="50"/>
        <v>25680</v>
      </c>
      <c r="N82" s="373" t="s">
        <v>1533</v>
      </c>
      <c r="O82" s="374"/>
      <c r="P82" s="374"/>
      <c r="Q82" s="374"/>
      <c r="R82" s="374"/>
      <c r="S82" s="374"/>
      <c r="T82" s="374"/>
      <c r="U82" s="374"/>
      <c r="V82" s="374"/>
      <c r="W82" s="374"/>
      <c r="X82" s="374"/>
      <c r="Y82" s="374"/>
      <c r="Z82" s="374"/>
      <c r="AA82" s="374"/>
      <c r="AB82" s="374"/>
      <c r="AC82" s="374"/>
      <c r="AD82" s="374"/>
      <c r="AE82" s="374"/>
      <c r="AF82" s="374"/>
      <c r="AG82" s="374"/>
      <c r="AH82" s="374"/>
      <c r="AI82" s="374"/>
      <c r="AJ82" s="374"/>
      <c r="AK82" s="374"/>
      <c r="AL82" s="374"/>
      <c r="AM82" s="374"/>
      <c r="AN82" s="374"/>
      <c r="AO82" s="374"/>
      <c r="AP82" s="374"/>
      <c r="AQ82" s="374"/>
      <c r="AR82" s="374"/>
      <c r="AS82" s="374"/>
      <c r="AT82" s="495" t="s">
        <v>163</v>
      </c>
      <c r="AU82" s="374"/>
      <c r="AV82" s="374"/>
      <c r="AW82" s="260"/>
      <c r="AX82" s="260"/>
      <c r="AY82" s="453" t="s">
        <v>460</v>
      </c>
      <c r="AZ82" s="440" t="s">
        <v>313</v>
      </c>
      <c r="BA82" s="259" t="s">
        <v>343</v>
      </c>
      <c r="BB82" s="259" t="s">
        <v>506</v>
      </c>
      <c r="BC82" s="259" t="s">
        <v>506</v>
      </c>
      <c r="BD82" s="259" t="s">
        <v>313</v>
      </c>
      <c r="BE82" s="374">
        <f t="shared" si="40"/>
        <v>73</v>
      </c>
      <c r="BF82" s="374"/>
      <c r="BG82" s="374"/>
      <c r="BH82" s="374"/>
    </row>
    <row r="83" spans="1:60" hidden="1">
      <c r="A83" s="318">
        <f t="shared" si="45"/>
        <v>0</v>
      </c>
      <c r="B83" s="318">
        <f t="shared" si="48"/>
        <v>0</v>
      </c>
      <c r="C83" s="318">
        <f t="shared" si="46"/>
        <v>0</v>
      </c>
      <c r="E83" s="319">
        <f t="shared" ref="E83:L83" si="51">+MAX(P83,Y83,AI83)</f>
        <v>13640</v>
      </c>
      <c r="F83" s="319">
        <f t="shared" si="51"/>
        <v>15560</v>
      </c>
      <c r="G83" s="319">
        <f t="shared" si="51"/>
        <v>17520</v>
      </c>
      <c r="H83" s="319">
        <f t="shared" si="51"/>
        <v>19440</v>
      </c>
      <c r="I83" s="319">
        <f t="shared" si="51"/>
        <v>21000</v>
      </c>
      <c r="J83" s="319">
        <f t="shared" si="51"/>
        <v>22560</v>
      </c>
      <c r="K83" s="319">
        <f t="shared" si="51"/>
        <v>24120</v>
      </c>
      <c r="L83" s="319">
        <f t="shared" si="51"/>
        <v>25680</v>
      </c>
      <c r="N83" s="373" t="str">
        <f>CONCATENATE($AU$13,$B$11,$N$79)</f>
        <v>6/29/2010 - 5/30/2011040</v>
      </c>
      <c r="O83" s="374"/>
      <c r="P83" s="374">
        <v>13640</v>
      </c>
      <c r="Q83" s="374">
        <v>15560</v>
      </c>
      <c r="R83" s="374">
        <v>17520</v>
      </c>
      <c r="S83" s="374">
        <v>19440</v>
      </c>
      <c r="T83" s="374">
        <v>21000</v>
      </c>
      <c r="U83" s="374">
        <v>22560</v>
      </c>
      <c r="V83" s="374">
        <v>24120</v>
      </c>
      <c r="W83" s="374">
        <v>25680</v>
      </c>
      <c r="X83" s="374"/>
      <c r="Y83" s="374"/>
      <c r="Z83" s="374"/>
      <c r="AA83" s="374"/>
      <c r="AB83" s="374"/>
      <c r="AC83" s="374"/>
      <c r="AD83" s="374"/>
      <c r="AE83" s="374"/>
      <c r="AF83" s="374"/>
      <c r="AG83" s="374"/>
      <c r="AH83" s="374"/>
      <c r="AI83" s="374">
        <f t="shared" ref="AI83:AP83" si="52">+AI101/5*4</f>
        <v>0</v>
      </c>
      <c r="AJ83" s="374">
        <f t="shared" si="52"/>
        <v>0</v>
      </c>
      <c r="AK83" s="374">
        <f t="shared" si="52"/>
        <v>0</v>
      </c>
      <c r="AL83" s="374">
        <f t="shared" si="52"/>
        <v>0</v>
      </c>
      <c r="AM83" s="374">
        <f t="shared" si="52"/>
        <v>0</v>
      </c>
      <c r="AN83" s="374">
        <f t="shared" si="52"/>
        <v>0</v>
      </c>
      <c r="AO83" s="374">
        <f t="shared" si="52"/>
        <v>0</v>
      </c>
      <c r="AP83" s="374">
        <f t="shared" si="52"/>
        <v>0</v>
      </c>
      <c r="AQ83" s="374"/>
      <c r="AR83" s="374"/>
      <c r="AS83" s="374"/>
      <c r="AT83" s="495" t="s">
        <v>165</v>
      </c>
      <c r="AU83" s="374"/>
      <c r="AV83" s="374"/>
      <c r="AW83" s="260"/>
      <c r="AX83" s="260"/>
      <c r="AY83" s="453" t="s">
        <v>466</v>
      </c>
      <c r="AZ83" s="440" t="s">
        <v>320</v>
      </c>
      <c r="BA83" s="259" t="s">
        <v>353</v>
      </c>
      <c r="BB83" s="259" t="s">
        <v>513</v>
      </c>
      <c r="BC83" s="259" t="s">
        <v>513</v>
      </c>
      <c r="BD83" s="259" t="s">
        <v>320</v>
      </c>
      <c r="BE83" s="374">
        <f t="shared" si="40"/>
        <v>74</v>
      </c>
      <c r="BF83" s="374"/>
      <c r="BG83" s="374"/>
      <c r="BH83" s="374"/>
    </row>
    <row r="84" spans="1:60" hidden="1">
      <c r="A84" s="318">
        <f t="shared" si="45"/>
        <v>0</v>
      </c>
      <c r="B84" s="318">
        <f t="shared" si="48"/>
        <v>0</v>
      </c>
      <c r="C84" s="318">
        <f t="shared" si="46"/>
        <v>0</v>
      </c>
      <c r="E84" s="329">
        <f t="shared" ref="E84:L84" si="53">+MAX(E83,E85)</f>
        <v>14240</v>
      </c>
      <c r="F84" s="329">
        <f t="shared" si="53"/>
        <v>16280</v>
      </c>
      <c r="G84" s="329">
        <f t="shared" si="53"/>
        <v>18320</v>
      </c>
      <c r="H84" s="329">
        <f t="shared" si="53"/>
        <v>20320</v>
      </c>
      <c r="I84" s="329">
        <f t="shared" si="53"/>
        <v>21960</v>
      </c>
      <c r="J84" s="329">
        <f t="shared" si="53"/>
        <v>23600</v>
      </c>
      <c r="K84" s="329">
        <f t="shared" si="53"/>
        <v>25200</v>
      </c>
      <c r="L84" s="329">
        <f t="shared" si="53"/>
        <v>26840</v>
      </c>
      <c r="N84" s="373" t="s">
        <v>1533</v>
      </c>
      <c r="O84" s="374"/>
      <c r="P84" s="374"/>
      <c r="Q84" s="374"/>
      <c r="R84" s="374"/>
      <c r="S84" s="374"/>
      <c r="T84" s="374"/>
      <c r="U84" s="374"/>
      <c r="V84" s="374"/>
      <c r="W84" s="374"/>
      <c r="X84" s="374"/>
      <c r="Y84" s="374"/>
      <c r="Z84" s="374"/>
      <c r="AA84" s="374"/>
      <c r="AB84" s="374"/>
      <c r="AC84" s="374"/>
      <c r="AD84" s="374"/>
      <c r="AE84" s="374"/>
      <c r="AF84" s="374"/>
      <c r="AG84" s="374"/>
      <c r="AH84" s="374"/>
      <c r="AI84" s="374"/>
      <c r="AJ84" s="374"/>
      <c r="AK84" s="374"/>
      <c r="AL84" s="374"/>
      <c r="AM84" s="374"/>
      <c r="AN84" s="374"/>
      <c r="AO84" s="374"/>
      <c r="AP84" s="374"/>
      <c r="AQ84" s="374"/>
      <c r="AR84" s="374"/>
      <c r="AS84" s="374"/>
      <c r="AT84" s="495" t="s">
        <v>167</v>
      </c>
      <c r="AU84" s="374"/>
      <c r="AV84" s="374"/>
      <c r="AW84" s="260"/>
      <c r="AX84" s="260"/>
      <c r="AY84" s="453" t="s">
        <v>143</v>
      </c>
      <c r="AZ84" s="440" t="s">
        <v>325</v>
      </c>
      <c r="BA84" s="259" t="s">
        <v>355</v>
      </c>
      <c r="BB84" s="259" t="s">
        <v>515</v>
      </c>
      <c r="BC84" s="259" t="s">
        <v>515</v>
      </c>
      <c r="BD84" s="259" t="s">
        <v>325</v>
      </c>
      <c r="BE84" s="374">
        <f t="shared" si="40"/>
        <v>75</v>
      </c>
      <c r="BF84" s="374"/>
      <c r="BG84" s="374"/>
      <c r="BH84" s="374"/>
    </row>
    <row r="85" spans="1:60" ht="23.25" hidden="1">
      <c r="A85" s="318">
        <f t="shared" si="45"/>
        <v>0</v>
      </c>
      <c r="B85" s="318">
        <f t="shared" si="48"/>
        <v>0</v>
      </c>
      <c r="C85" s="318">
        <f t="shared" si="46"/>
        <v>0</v>
      </c>
      <c r="E85" s="319">
        <f t="shared" ref="E85:L85" si="54">+MAX(P85,Y85,AI85)</f>
        <v>14240</v>
      </c>
      <c r="F85" s="319">
        <f t="shared" si="54"/>
        <v>16280</v>
      </c>
      <c r="G85" s="319">
        <f t="shared" si="54"/>
        <v>18320</v>
      </c>
      <c r="H85" s="319">
        <f t="shared" si="54"/>
        <v>20320</v>
      </c>
      <c r="I85" s="319">
        <f t="shared" si="54"/>
        <v>21960</v>
      </c>
      <c r="J85" s="319">
        <f t="shared" si="54"/>
        <v>23600</v>
      </c>
      <c r="K85" s="319">
        <f t="shared" si="54"/>
        <v>25200</v>
      </c>
      <c r="L85" s="319">
        <f t="shared" si="54"/>
        <v>26840</v>
      </c>
      <c r="N85" s="498" t="s">
        <v>1509</v>
      </c>
      <c r="O85" s="374"/>
      <c r="P85" s="374">
        <f t="shared" ref="P85:W85" si="55">+P103/5*4</f>
        <v>14240</v>
      </c>
      <c r="Q85" s="374">
        <f t="shared" si="55"/>
        <v>16280</v>
      </c>
      <c r="R85" s="374">
        <f t="shared" si="55"/>
        <v>18320</v>
      </c>
      <c r="S85" s="374">
        <f t="shared" si="55"/>
        <v>20320</v>
      </c>
      <c r="T85" s="374">
        <f t="shared" si="55"/>
        <v>21960</v>
      </c>
      <c r="U85" s="374">
        <f t="shared" si="55"/>
        <v>23600</v>
      </c>
      <c r="V85" s="374">
        <f t="shared" si="55"/>
        <v>25200</v>
      </c>
      <c r="W85" s="374">
        <f t="shared" si="55"/>
        <v>26840</v>
      </c>
      <c r="X85" s="374"/>
      <c r="Y85" s="374">
        <f t="shared" ref="Y85:AF85" si="56">+Y103/5*4</f>
        <v>0</v>
      </c>
      <c r="Z85" s="374">
        <f t="shared" si="56"/>
        <v>0</v>
      </c>
      <c r="AA85" s="374">
        <f t="shared" si="56"/>
        <v>0</v>
      </c>
      <c r="AB85" s="374">
        <f t="shared" si="56"/>
        <v>0</v>
      </c>
      <c r="AC85" s="374">
        <f t="shared" si="56"/>
        <v>0</v>
      </c>
      <c r="AD85" s="374">
        <f t="shared" si="56"/>
        <v>0</v>
      </c>
      <c r="AE85" s="374">
        <f t="shared" si="56"/>
        <v>0</v>
      </c>
      <c r="AF85" s="374">
        <f t="shared" si="56"/>
        <v>0</v>
      </c>
      <c r="AG85" s="374"/>
      <c r="AH85" s="374"/>
      <c r="AI85" s="374">
        <f t="shared" ref="AI85:AP85" si="57">+AI103/5*4</f>
        <v>0</v>
      </c>
      <c r="AJ85" s="374">
        <f t="shared" si="57"/>
        <v>0</v>
      </c>
      <c r="AK85" s="374">
        <f t="shared" si="57"/>
        <v>0</v>
      </c>
      <c r="AL85" s="374">
        <f t="shared" si="57"/>
        <v>0</v>
      </c>
      <c r="AM85" s="374">
        <f t="shared" si="57"/>
        <v>0</v>
      </c>
      <c r="AN85" s="374">
        <f t="shared" si="57"/>
        <v>0</v>
      </c>
      <c r="AO85" s="374">
        <f t="shared" si="57"/>
        <v>0</v>
      </c>
      <c r="AP85" s="374">
        <f t="shared" si="57"/>
        <v>0</v>
      </c>
      <c r="AQ85" s="374"/>
      <c r="AR85" s="374"/>
      <c r="AS85" s="374"/>
      <c r="AT85" s="495" t="s">
        <v>168</v>
      </c>
      <c r="AU85" s="374"/>
      <c r="AV85" s="374"/>
      <c r="AW85" s="260"/>
      <c r="AX85" s="260"/>
      <c r="AY85" s="453" t="s">
        <v>471</v>
      </c>
      <c r="AZ85" s="440" t="s">
        <v>329</v>
      </c>
      <c r="BA85" s="259" t="s">
        <v>1448</v>
      </c>
      <c r="BB85" s="259" t="s">
        <v>519</v>
      </c>
      <c r="BC85" s="259" t="s">
        <v>519</v>
      </c>
      <c r="BD85" s="259" t="s">
        <v>329</v>
      </c>
      <c r="BE85" s="374">
        <f t="shared" si="40"/>
        <v>76</v>
      </c>
      <c r="BF85" s="374"/>
      <c r="BG85" s="374"/>
      <c r="BH85" s="374"/>
    </row>
    <row r="86" spans="1:60" ht="15" hidden="1" customHeight="1">
      <c r="A86" s="318">
        <f t="shared" si="45"/>
        <v>0</v>
      </c>
      <c r="B86" s="318">
        <f t="shared" si="48"/>
        <v>0</v>
      </c>
      <c r="C86" s="318">
        <f t="shared" si="46"/>
        <v>0</v>
      </c>
      <c r="E86" s="329">
        <f t="shared" ref="E86:L86" si="58">+MAX(E85,E87)</f>
        <v>14440</v>
      </c>
      <c r="F86" s="329">
        <f t="shared" si="58"/>
        <v>16480</v>
      </c>
      <c r="G86" s="329">
        <f t="shared" si="58"/>
        <v>18560</v>
      </c>
      <c r="H86" s="329">
        <f t="shared" si="58"/>
        <v>20600</v>
      </c>
      <c r="I86" s="329">
        <f t="shared" si="58"/>
        <v>22280</v>
      </c>
      <c r="J86" s="329">
        <f t="shared" si="58"/>
        <v>23920</v>
      </c>
      <c r="K86" s="329">
        <f t="shared" si="58"/>
        <v>25560</v>
      </c>
      <c r="L86" s="329">
        <f t="shared" si="58"/>
        <v>27200</v>
      </c>
      <c r="N86" s="373" t="s">
        <v>1533</v>
      </c>
      <c r="O86" s="374"/>
      <c r="P86" s="374"/>
      <c r="Q86" s="374"/>
      <c r="R86" s="374"/>
      <c r="S86" s="374"/>
      <c r="T86" s="374"/>
      <c r="U86" s="374"/>
      <c r="V86" s="374"/>
      <c r="W86" s="374"/>
      <c r="X86" s="374"/>
      <c r="Y86" s="374"/>
      <c r="Z86" s="374"/>
      <c r="AA86" s="374"/>
      <c r="AB86" s="374"/>
      <c r="AC86" s="374"/>
      <c r="AD86" s="374"/>
      <c r="AE86" s="374"/>
      <c r="AF86" s="374"/>
      <c r="AG86" s="374"/>
      <c r="AH86" s="374"/>
      <c r="AI86" s="374"/>
      <c r="AJ86" s="374"/>
      <c r="AK86" s="374"/>
      <c r="AL86" s="374"/>
      <c r="AM86" s="374"/>
      <c r="AN86" s="374"/>
      <c r="AO86" s="374"/>
      <c r="AP86" s="374"/>
      <c r="AQ86" s="374"/>
      <c r="AR86" s="374"/>
      <c r="AS86" s="374"/>
      <c r="AT86" s="495" t="s">
        <v>170</v>
      </c>
      <c r="AU86" s="374"/>
      <c r="AV86" s="374"/>
      <c r="AW86" s="260"/>
      <c r="AX86" s="260"/>
      <c r="AY86" s="453" t="s">
        <v>488</v>
      </c>
      <c r="AZ86" s="440" t="s">
        <v>331</v>
      </c>
      <c r="BA86" s="259" t="s">
        <v>361</v>
      </c>
      <c r="BB86" s="259" t="s">
        <v>521</v>
      </c>
      <c r="BC86" s="259" t="s">
        <v>521</v>
      </c>
      <c r="BD86" s="259" t="s">
        <v>331</v>
      </c>
      <c r="BE86" s="374">
        <f t="shared" si="40"/>
        <v>77</v>
      </c>
      <c r="BF86" s="374"/>
      <c r="BG86" s="374"/>
      <c r="BH86" s="374"/>
    </row>
    <row r="87" spans="1:60" hidden="1">
      <c r="A87" s="318">
        <f t="shared" si="45"/>
        <v>0</v>
      </c>
      <c r="B87" s="318">
        <f t="shared" si="48"/>
        <v>0</v>
      </c>
      <c r="C87" s="318">
        <f t="shared" si="46"/>
        <v>0</v>
      </c>
      <c r="E87" s="319">
        <f t="shared" ref="E87:L87" si="59">+MAX(P87,Y87,AI87)</f>
        <v>14440</v>
      </c>
      <c r="F87" s="319">
        <f t="shared" si="59"/>
        <v>16480</v>
      </c>
      <c r="G87" s="319">
        <f t="shared" si="59"/>
        <v>18560</v>
      </c>
      <c r="H87" s="319">
        <f t="shared" si="59"/>
        <v>20600</v>
      </c>
      <c r="I87" s="319">
        <f t="shared" si="59"/>
        <v>22280</v>
      </c>
      <c r="J87" s="319">
        <f t="shared" si="59"/>
        <v>23920</v>
      </c>
      <c r="K87" s="319">
        <f t="shared" si="59"/>
        <v>25560</v>
      </c>
      <c r="L87" s="319">
        <f t="shared" si="59"/>
        <v>27200</v>
      </c>
      <c r="N87" s="498" t="s">
        <v>1534</v>
      </c>
      <c r="O87" s="374"/>
      <c r="P87" s="374">
        <f t="shared" ref="P87:W87" si="60">+P105/5*4</f>
        <v>14440</v>
      </c>
      <c r="Q87" s="374">
        <f t="shared" si="60"/>
        <v>16480</v>
      </c>
      <c r="R87" s="374">
        <f t="shared" si="60"/>
        <v>18560</v>
      </c>
      <c r="S87" s="374">
        <f t="shared" si="60"/>
        <v>20600</v>
      </c>
      <c r="T87" s="374">
        <f t="shared" si="60"/>
        <v>22280</v>
      </c>
      <c r="U87" s="374">
        <f t="shared" si="60"/>
        <v>23920</v>
      </c>
      <c r="V87" s="374">
        <f t="shared" si="60"/>
        <v>25560</v>
      </c>
      <c r="W87" s="374">
        <f t="shared" si="60"/>
        <v>27200</v>
      </c>
      <c r="X87" s="374"/>
      <c r="Y87" s="374">
        <f t="shared" ref="Y87:AF87" si="61">+Y105/5*4</f>
        <v>0</v>
      </c>
      <c r="Z87" s="374">
        <f t="shared" si="61"/>
        <v>0</v>
      </c>
      <c r="AA87" s="374">
        <f t="shared" si="61"/>
        <v>0</v>
      </c>
      <c r="AB87" s="374">
        <f t="shared" si="61"/>
        <v>0</v>
      </c>
      <c r="AC87" s="374">
        <f t="shared" si="61"/>
        <v>0</v>
      </c>
      <c r="AD87" s="374">
        <f t="shared" si="61"/>
        <v>0</v>
      </c>
      <c r="AE87" s="374">
        <f t="shared" si="61"/>
        <v>0</v>
      </c>
      <c r="AF87" s="374">
        <f t="shared" si="61"/>
        <v>0</v>
      </c>
      <c r="AG87" s="374"/>
      <c r="AH87" s="374"/>
      <c r="AI87" s="374">
        <f t="shared" ref="AI87:AP87" si="62">+AI105/5*4</f>
        <v>0</v>
      </c>
      <c r="AJ87" s="374">
        <f t="shared" si="62"/>
        <v>0</v>
      </c>
      <c r="AK87" s="374">
        <f t="shared" si="62"/>
        <v>0</v>
      </c>
      <c r="AL87" s="374">
        <f t="shared" si="62"/>
        <v>0</v>
      </c>
      <c r="AM87" s="374">
        <f t="shared" si="62"/>
        <v>0</v>
      </c>
      <c r="AN87" s="374">
        <f t="shared" si="62"/>
        <v>0</v>
      </c>
      <c r="AO87" s="374">
        <f t="shared" si="62"/>
        <v>0</v>
      </c>
      <c r="AP87" s="374">
        <f t="shared" si="62"/>
        <v>0</v>
      </c>
      <c r="AQ87" s="374"/>
      <c r="AR87" s="374"/>
      <c r="AS87" s="374"/>
      <c r="AT87" s="495" t="s">
        <v>171</v>
      </c>
      <c r="AU87" s="374"/>
      <c r="AV87" s="374"/>
      <c r="AW87" s="260"/>
      <c r="AX87" s="260"/>
      <c r="AY87" s="453" t="s">
        <v>492</v>
      </c>
      <c r="AZ87" s="440" t="s">
        <v>335</v>
      </c>
      <c r="BA87" s="259" t="s">
        <v>363</v>
      </c>
      <c r="BB87" s="259" t="s">
        <v>525</v>
      </c>
      <c r="BC87" s="259" t="s">
        <v>525</v>
      </c>
      <c r="BD87" s="259" t="s">
        <v>335</v>
      </c>
      <c r="BE87" s="374">
        <f t="shared" si="40"/>
        <v>78</v>
      </c>
      <c r="BF87" s="374"/>
      <c r="BG87" s="374"/>
      <c r="BH87" s="374"/>
    </row>
    <row r="88" spans="1:60" hidden="1">
      <c r="A88" s="318">
        <f t="shared" si="45"/>
        <v>0</v>
      </c>
      <c r="B88" s="318">
        <f t="shared" si="48"/>
        <v>0</v>
      </c>
      <c r="C88" s="318">
        <f t="shared" si="46"/>
        <v>0</v>
      </c>
      <c r="E88" s="329">
        <f t="shared" ref="E88:L88" si="63">+MAX(E87,E89)</f>
        <v>14640</v>
      </c>
      <c r="F88" s="329">
        <f t="shared" si="63"/>
        <v>16720</v>
      </c>
      <c r="G88" s="329">
        <f t="shared" si="63"/>
        <v>18800</v>
      </c>
      <c r="H88" s="329">
        <f t="shared" si="63"/>
        <v>20880</v>
      </c>
      <c r="I88" s="329">
        <f t="shared" si="63"/>
        <v>22560</v>
      </c>
      <c r="J88" s="329">
        <f t="shared" si="63"/>
        <v>24240</v>
      </c>
      <c r="K88" s="329">
        <f t="shared" si="63"/>
        <v>25920</v>
      </c>
      <c r="L88" s="329">
        <f t="shared" si="63"/>
        <v>27600</v>
      </c>
      <c r="N88" s="373" t="s">
        <v>1533</v>
      </c>
      <c r="O88" s="374"/>
      <c r="P88" s="374"/>
      <c r="Q88" s="374"/>
      <c r="R88" s="374"/>
      <c r="S88" s="374"/>
      <c r="T88" s="374"/>
      <c r="U88" s="374"/>
      <c r="V88" s="374"/>
      <c r="W88" s="374"/>
      <c r="X88" s="374"/>
      <c r="Y88" s="374"/>
      <c r="Z88" s="374"/>
      <c r="AA88" s="374"/>
      <c r="AB88" s="374"/>
      <c r="AC88" s="374"/>
      <c r="AD88" s="374"/>
      <c r="AE88" s="374"/>
      <c r="AF88" s="374"/>
      <c r="AG88" s="374"/>
      <c r="AH88" s="374"/>
      <c r="AI88" s="374"/>
      <c r="AJ88" s="374"/>
      <c r="AK88" s="374"/>
      <c r="AL88" s="374"/>
      <c r="AM88" s="374"/>
      <c r="AN88" s="374"/>
      <c r="AO88" s="374"/>
      <c r="AP88" s="374"/>
      <c r="AQ88" s="374"/>
      <c r="AR88" s="374"/>
      <c r="AS88" s="374"/>
      <c r="AT88" s="495" t="s">
        <v>173</v>
      </c>
      <c r="AU88" s="374"/>
      <c r="AV88" s="374"/>
      <c r="AW88" s="260"/>
      <c r="AX88" s="260"/>
      <c r="AY88" s="453" t="s">
        <v>496</v>
      </c>
      <c r="AZ88" s="440" t="s">
        <v>338</v>
      </c>
      <c r="BA88" s="259" t="s">
        <v>1449</v>
      </c>
      <c r="BB88" s="259" t="s">
        <v>167</v>
      </c>
      <c r="BC88" s="259" t="s">
        <v>167</v>
      </c>
      <c r="BD88" s="259" t="s">
        <v>338</v>
      </c>
      <c r="BE88" s="374">
        <f t="shared" si="40"/>
        <v>79</v>
      </c>
      <c r="BF88" s="374"/>
      <c r="BG88" s="374"/>
      <c r="BH88" s="374"/>
    </row>
    <row r="89" spans="1:60" hidden="1">
      <c r="A89" s="318">
        <f t="shared" si="45"/>
        <v>0</v>
      </c>
      <c r="B89" s="318">
        <f t="shared" si="48"/>
        <v>0</v>
      </c>
      <c r="C89" s="318">
        <f t="shared" si="46"/>
        <v>0</v>
      </c>
      <c r="E89" s="319">
        <f t="shared" ref="E89:L89" si="64">+MAX(P89,Y89,AI89)</f>
        <v>14640</v>
      </c>
      <c r="F89" s="319">
        <f t="shared" si="64"/>
        <v>16720</v>
      </c>
      <c r="G89" s="319">
        <f t="shared" si="64"/>
        <v>18800</v>
      </c>
      <c r="H89" s="319">
        <f t="shared" si="64"/>
        <v>20880</v>
      </c>
      <c r="I89" s="319">
        <f t="shared" si="64"/>
        <v>22560</v>
      </c>
      <c r="J89" s="319">
        <f t="shared" si="64"/>
        <v>24240</v>
      </c>
      <c r="K89" s="319">
        <f t="shared" si="64"/>
        <v>25920</v>
      </c>
      <c r="L89" s="319">
        <f t="shared" si="64"/>
        <v>27600</v>
      </c>
      <c r="N89" s="498" t="s">
        <v>1389</v>
      </c>
      <c r="O89" s="374"/>
      <c r="P89" s="374">
        <f t="shared" ref="P89:W89" si="65">+P107/5*4</f>
        <v>14640</v>
      </c>
      <c r="Q89" s="374">
        <f t="shared" si="65"/>
        <v>16720</v>
      </c>
      <c r="R89" s="374">
        <f t="shared" si="65"/>
        <v>18800</v>
      </c>
      <c r="S89" s="374">
        <f t="shared" si="65"/>
        <v>20880</v>
      </c>
      <c r="T89" s="374">
        <f t="shared" si="65"/>
        <v>22560</v>
      </c>
      <c r="U89" s="374">
        <f t="shared" si="65"/>
        <v>24240</v>
      </c>
      <c r="V89" s="374">
        <f t="shared" si="65"/>
        <v>25920</v>
      </c>
      <c r="W89" s="374">
        <f t="shared" si="65"/>
        <v>27600</v>
      </c>
      <c r="X89" s="374"/>
      <c r="Y89" s="374">
        <f t="shared" ref="Y89:AF89" si="66">+Y107/5*4</f>
        <v>0</v>
      </c>
      <c r="Z89" s="374">
        <f t="shared" si="66"/>
        <v>0</v>
      </c>
      <c r="AA89" s="374">
        <f t="shared" si="66"/>
        <v>0</v>
      </c>
      <c r="AB89" s="374">
        <f t="shared" si="66"/>
        <v>0</v>
      </c>
      <c r="AC89" s="374">
        <f t="shared" si="66"/>
        <v>0</v>
      </c>
      <c r="AD89" s="374">
        <f t="shared" si="66"/>
        <v>0</v>
      </c>
      <c r="AE89" s="374">
        <f t="shared" si="66"/>
        <v>0</v>
      </c>
      <c r="AF89" s="374">
        <f t="shared" si="66"/>
        <v>0</v>
      </c>
      <c r="AG89" s="374"/>
      <c r="AH89" s="374"/>
      <c r="AI89" s="374">
        <f t="shared" ref="AI89:AP89" si="67">+AI107*0.8</f>
        <v>0</v>
      </c>
      <c r="AJ89" s="374">
        <f t="shared" si="67"/>
        <v>0</v>
      </c>
      <c r="AK89" s="374">
        <f t="shared" si="67"/>
        <v>0</v>
      </c>
      <c r="AL89" s="374">
        <f t="shared" si="67"/>
        <v>0</v>
      </c>
      <c r="AM89" s="374">
        <f t="shared" si="67"/>
        <v>0</v>
      </c>
      <c r="AN89" s="374">
        <f t="shared" si="67"/>
        <v>0</v>
      </c>
      <c r="AO89" s="374">
        <f t="shared" si="67"/>
        <v>0</v>
      </c>
      <c r="AP89" s="374">
        <f t="shared" si="67"/>
        <v>0</v>
      </c>
      <c r="AQ89" s="374"/>
      <c r="AR89" s="374"/>
      <c r="AS89" s="374"/>
      <c r="AT89" s="495" t="s">
        <v>175</v>
      </c>
      <c r="AU89" s="374"/>
      <c r="AV89" s="374"/>
      <c r="AW89" s="260"/>
      <c r="AX89" s="260"/>
      <c r="AY89" s="453" t="s">
        <v>151</v>
      </c>
      <c r="AZ89" s="440" t="s">
        <v>340</v>
      </c>
      <c r="BA89" s="259" t="s">
        <v>370</v>
      </c>
      <c r="BB89" s="259" t="s">
        <v>534</v>
      </c>
      <c r="BC89" s="259" t="s">
        <v>534</v>
      </c>
      <c r="BD89" s="259" t="s">
        <v>340</v>
      </c>
      <c r="BE89" s="374">
        <f t="shared" si="40"/>
        <v>80</v>
      </c>
      <c r="BF89" s="374"/>
      <c r="BG89" s="374"/>
      <c r="BH89" s="374"/>
    </row>
    <row r="90" spans="1:60" hidden="1">
      <c r="A90" s="332">
        <f t="shared" ref="A90:A95" si="68">IF($A$26=$AU22,1,0)</f>
        <v>0</v>
      </c>
      <c r="B90" s="332">
        <f t="shared" ref="B90:B95" si="69">IF(OR(B71=1,$B$18=$AU22),1,0)</f>
        <v>0</v>
      </c>
      <c r="C90" s="332">
        <f t="shared" si="46"/>
        <v>0</v>
      </c>
      <c r="E90" s="329">
        <f t="shared" ref="E90:L90" si="70">+MAX(E89,E91)</f>
        <v>14880</v>
      </c>
      <c r="F90" s="329">
        <f t="shared" si="70"/>
        <v>17000</v>
      </c>
      <c r="G90" s="329">
        <f t="shared" si="70"/>
        <v>19120</v>
      </c>
      <c r="H90" s="329">
        <f t="shared" si="70"/>
        <v>21240</v>
      </c>
      <c r="I90" s="329">
        <f t="shared" si="70"/>
        <v>22960</v>
      </c>
      <c r="J90" s="329">
        <f t="shared" si="70"/>
        <v>24640</v>
      </c>
      <c r="K90" s="329">
        <f t="shared" si="70"/>
        <v>26360</v>
      </c>
      <c r="L90" s="329">
        <f t="shared" si="70"/>
        <v>28040</v>
      </c>
      <c r="N90" s="373" t="s">
        <v>1533</v>
      </c>
      <c r="O90" s="374"/>
      <c r="P90" s="374"/>
      <c r="Q90" s="374"/>
      <c r="R90" s="374"/>
      <c r="S90" s="374"/>
      <c r="T90" s="374"/>
      <c r="U90" s="374"/>
      <c r="V90" s="374"/>
      <c r="W90" s="374"/>
      <c r="X90" s="374"/>
      <c r="Y90" s="374"/>
      <c r="Z90" s="374"/>
      <c r="AA90" s="374"/>
      <c r="AB90" s="374"/>
      <c r="AC90" s="374"/>
      <c r="AD90" s="374"/>
      <c r="AE90" s="374"/>
      <c r="AF90" s="374"/>
      <c r="AG90" s="374"/>
      <c r="AH90" s="374"/>
      <c r="AI90" s="374"/>
      <c r="AJ90" s="374"/>
      <c r="AK90" s="374"/>
      <c r="AL90" s="374"/>
      <c r="AM90" s="374"/>
      <c r="AN90" s="374"/>
      <c r="AO90" s="374"/>
      <c r="AP90" s="374"/>
      <c r="AQ90" s="374"/>
      <c r="AR90" s="374"/>
      <c r="AS90" s="374"/>
      <c r="AT90" s="495" t="s">
        <v>177</v>
      </c>
      <c r="AU90" s="374"/>
      <c r="AV90" s="374"/>
      <c r="AW90" s="260"/>
      <c r="AX90" s="260"/>
      <c r="AY90" s="453"/>
      <c r="AZ90" s="440"/>
      <c r="BA90" s="259"/>
      <c r="BB90" s="259" t="s">
        <v>535</v>
      </c>
      <c r="BC90" s="259" t="s">
        <v>535</v>
      </c>
      <c r="BD90" s="259" t="s">
        <v>343</v>
      </c>
      <c r="BE90" s="374"/>
      <c r="BF90" s="374"/>
      <c r="BG90" s="374"/>
      <c r="BH90" s="374"/>
    </row>
    <row r="91" spans="1:60" hidden="1">
      <c r="A91" s="332">
        <f t="shared" si="68"/>
        <v>0</v>
      </c>
      <c r="B91" s="332">
        <f t="shared" si="69"/>
        <v>0</v>
      </c>
      <c r="C91" s="332">
        <f t="shared" si="46"/>
        <v>0</v>
      </c>
      <c r="E91" s="319">
        <f t="shared" ref="E91:L91" si="71">+MAX(P91,Y91,AI91)</f>
        <v>14880</v>
      </c>
      <c r="F91" s="319">
        <f t="shared" si="71"/>
        <v>17000</v>
      </c>
      <c r="G91" s="319">
        <f t="shared" si="71"/>
        <v>19120</v>
      </c>
      <c r="H91" s="319">
        <f t="shared" si="71"/>
        <v>21240</v>
      </c>
      <c r="I91" s="319">
        <f t="shared" si="71"/>
        <v>22960</v>
      </c>
      <c r="J91" s="319">
        <f t="shared" si="71"/>
        <v>24640</v>
      </c>
      <c r="K91" s="319">
        <f t="shared" si="71"/>
        <v>26360</v>
      </c>
      <c r="L91" s="319">
        <f t="shared" si="71"/>
        <v>28040</v>
      </c>
      <c r="N91" s="373" t="s">
        <v>1429</v>
      </c>
      <c r="O91" s="374"/>
      <c r="P91" s="374">
        <f t="shared" ref="P91:W91" si="72">+P109/5*4</f>
        <v>14880</v>
      </c>
      <c r="Q91" s="374">
        <f t="shared" si="72"/>
        <v>17000</v>
      </c>
      <c r="R91" s="374">
        <f t="shared" si="72"/>
        <v>19120</v>
      </c>
      <c r="S91" s="374">
        <f t="shared" si="72"/>
        <v>21240</v>
      </c>
      <c r="T91" s="374">
        <f t="shared" si="72"/>
        <v>22960</v>
      </c>
      <c r="U91" s="374">
        <f t="shared" si="72"/>
        <v>24640</v>
      </c>
      <c r="V91" s="374">
        <f t="shared" si="72"/>
        <v>26360</v>
      </c>
      <c r="W91" s="374">
        <f t="shared" si="72"/>
        <v>28040</v>
      </c>
      <c r="X91" s="374"/>
      <c r="Y91" s="374">
        <f t="shared" ref="Y91:AF91" si="73">+Y109/5*4</f>
        <v>0</v>
      </c>
      <c r="Z91" s="374">
        <f t="shared" si="73"/>
        <v>0</v>
      </c>
      <c r="AA91" s="374">
        <f t="shared" si="73"/>
        <v>0</v>
      </c>
      <c r="AB91" s="374">
        <f t="shared" si="73"/>
        <v>0</v>
      </c>
      <c r="AC91" s="374">
        <f t="shared" si="73"/>
        <v>0</v>
      </c>
      <c r="AD91" s="374">
        <f t="shared" si="73"/>
        <v>0</v>
      </c>
      <c r="AE91" s="374">
        <f t="shared" si="73"/>
        <v>0</v>
      </c>
      <c r="AF91" s="374">
        <f t="shared" si="73"/>
        <v>0</v>
      </c>
      <c r="AG91" s="374"/>
      <c r="AH91" s="374"/>
      <c r="AI91" s="374">
        <f t="shared" ref="AI91:AP91" si="74">+AI109*0.8</f>
        <v>0</v>
      </c>
      <c r="AJ91" s="374">
        <f t="shared" si="74"/>
        <v>0</v>
      </c>
      <c r="AK91" s="374">
        <f t="shared" si="74"/>
        <v>0</v>
      </c>
      <c r="AL91" s="374">
        <f t="shared" si="74"/>
        <v>0</v>
      </c>
      <c r="AM91" s="374">
        <f t="shared" si="74"/>
        <v>0</v>
      </c>
      <c r="AN91" s="374">
        <f t="shared" si="74"/>
        <v>0</v>
      </c>
      <c r="AO91" s="374">
        <f t="shared" si="74"/>
        <v>0</v>
      </c>
      <c r="AP91" s="374">
        <f t="shared" si="74"/>
        <v>0</v>
      </c>
      <c r="AQ91" s="374"/>
      <c r="AR91" s="374"/>
      <c r="AS91" s="374"/>
      <c r="AT91" s="495" t="s">
        <v>179</v>
      </c>
      <c r="AU91" s="374"/>
      <c r="AV91" s="374"/>
      <c r="AW91" s="260"/>
      <c r="AX91" s="260"/>
      <c r="AY91" s="453"/>
      <c r="AZ91" s="440"/>
      <c r="BA91" s="259"/>
      <c r="BB91" s="259" t="s">
        <v>537</v>
      </c>
      <c r="BC91" s="259" t="s">
        <v>537</v>
      </c>
      <c r="BD91" s="259" t="s">
        <v>353</v>
      </c>
      <c r="BE91" s="374"/>
      <c r="BF91" s="374"/>
      <c r="BG91" s="374"/>
      <c r="BH91" s="374"/>
    </row>
    <row r="92" spans="1:60" hidden="1">
      <c r="A92" s="332">
        <f t="shared" si="68"/>
        <v>0</v>
      </c>
      <c r="B92" s="332">
        <f t="shared" si="69"/>
        <v>0</v>
      </c>
      <c r="C92" s="332">
        <f t="shared" si="46"/>
        <v>0</v>
      </c>
      <c r="E92" s="329">
        <f t="shared" ref="E92:L92" si="75">+MAX(E91,E93)</f>
        <v>15000</v>
      </c>
      <c r="F92" s="329">
        <f t="shared" si="75"/>
        <v>17120</v>
      </c>
      <c r="G92" s="329">
        <f t="shared" si="75"/>
        <v>19280</v>
      </c>
      <c r="H92" s="329">
        <f t="shared" si="75"/>
        <v>21400</v>
      </c>
      <c r="I92" s="329">
        <f t="shared" si="75"/>
        <v>23120</v>
      </c>
      <c r="J92" s="329">
        <f t="shared" si="75"/>
        <v>24840</v>
      </c>
      <c r="K92" s="329">
        <f t="shared" si="75"/>
        <v>26560</v>
      </c>
      <c r="L92" s="329">
        <f t="shared" si="75"/>
        <v>28280</v>
      </c>
      <c r="N92" s="373" t="s">
        <v>1533</v>
      </c>
      <c r="O92" s="374"/>
      <c r="P92" s="374"/>
      <c r="Q92" s="374"/>
      <c r="R92" s="374"/>
      <c r="S92" s="374"/>
      <c r="T92" s="374"/>
      <c r="U92" s="374"/>
      <c r="V92" s="374"/>
      <c r="W92" s="374"/>
      <c r="X92" s="374"/>
      <c r="Y92" s="374"/>
      <c r="Z92" s="374"/>
      <c r="AA92" s="374"/>
      <c r="AB92" s="374"/>
      <c r="AC92" s="374"/>
      <c r="AD92" s="374"/>
      <c r="AE92" s="374"/>
      <c r="AF92" s="374"/>
      <c r="AG92" s="374"/>
      <c r="AH92" s="374"/>
      <c r="AI92" s="374"/>
      <c r="AJ92" s="374"/>
      <c r="AK92" s="374"/>
      <c r="AL92" s="374"/>
      <c r="AM92" s="374"/>
      <c r="AN92" s="374"/>
      <c r="AO92" s="374"/>
      <c r="AP92" s="374"/>
      <c r="AQ92" s="374"/>
      <c r="AR92" s="374"/>
      <c r="AS92" s="374"/>
      <c r="AT92" s="495" t="s">
        <v>181</v>
      </c>
      <c r="AU92" s="374"/>
      <c r="AV92" s="374"/>
      <c r="AW92" s="260"/>
      <c r="AX92" s="260"/>
      <c r="AY92" s="453" t="s">
        <v>498</v>
      </c>
      <c r="AZ92" s="440" t="s">
        <v>343</v>
      </c>
      <c r="BA92" s="259" t="s">
        <v>372</v>
      </c>
      <c r="BB92" s="259" t="s">
        <v>543</v>
      </c>
      <c r="BC92" s="259" t="s">
        <v>543</v>
      </c>
      <c r="BD92" s="259" t="s">
        <v>355</v>
      </c>
      <c r="BE92" s="374">
        <f t="shared" ref="BE92:BE105" si="76">+MATCH(BD$10:BD$548,AZ$10:AZ$540,0)</f>
        <v>85</v>
      </c>
      <c r="BF92" s="374"/>
      <c r="BG92" s="374"/>
      <c r="BH92" s="374"/>
    </row>
    <row r="93" spans="1:60" hidden="1">
      <c r="A93" s="332">
        <f t="shared" si="68"/>
        <v>0</v>
      </c>
      <c r="B93" s="332">
        <f t="shared" si="69"/>
        <v>0</v>
      </c>
      <c r="C93" s="332">
        <f t="shared" si="46"/>
        <v>0</v>
      </c>
      <c r="E93" s="336">
        <f t="shared" ref="E93:L93" si="77">+MAX(P93,Y93,AI93)</f>
        <v>15000</v>
      </c>
      <c r="F93" s="336">
        <f t="shared" si="77"/>
        <v>17120</v>
      </c>
      <c r="G93" s="336">
        <f t="shared" si="77"/>
        <v>19280</v>
      </c>
      <c r="H93" s="336">
        <f t="shared" si="77"/>
        <v>21400</v>
      </c>
      <c r="I93" s="336">
        <f t="shared" si="77"/>
        <v>23120</v>
      </c>
      <c r="J93" s="336">
        <f t="shared" si="77"/>
        <v>24840</v>
      </c>
      <c r="K93" s="336">
        <f t="shared" si="77"/>
        <v>26560</v>
      </c>
      <c r="L93" s="336">
        <f t="shared" si="77"/>
        <v>28280</v>
      </c>
      <c r="N93" s="373" t="s">
        <v>1431</v>
      </c>
      <c r="O93" s="374"/>
      <c r="P93" s="374">
        <f t="shared" ref="P93:W93" si="78">+P111/5*4</f>
        <v>15000</v>
      </c>
      <c r="Q93" s="374">
        <f t="shared" si="78"/>
        <v>17120</v>
      </c>
      <c r="R93" s="374">
        <f t="shared" si="78"/>
        <v>19280</v>
      </c>
      <c r="S93" s="374">
        <f t="shared" si="78"/>
        <v>21400</v>
      </c>
      <c r="T93" s="374">
        <f t="shared" si="78"/>
        <v>23120</v>
      </c>
      <c r="U93" s="374">
        <f t="shared" si="78"/>
        <v>24840</v>
      </c>
      <c r="V93" s="374">
        <f t="shared" si="78"/>
        <v>26560</v>
      </c>
      <c r="W93" s="374">
        <f t="shared" si="78"/>
        <v>28280</v>
      </c>
      <c r="X93" s="374"/>
      <c r="Y93" s="374">
        <f t="shared" ref="Y93:AF93" si="79">+Y111/5*4</f>
        <v>0</v>
      </c>
      <c r="Z93" s="374">
        <f t="shared" si="79"/>
        <v>0</v>
      </c>
      <c r="AA93" s="374">
        <f t="shared" si="79"/>
        <v>0</v>
      </c>
      <c r="AB93" s="374">
        <f t="shared" si="79"/>
        <v>0</v>
      </c>
      <c r="AC93" s="374">
        <f t="shared" si="79"/>
        <v>0</v>
      </c>
      <c r="AD93" s="374">
        <f t="shared" si="79"/>
        <v>0</v>
      </c>
      <c r="AE93" s="374">
        <f t="shared" si="79"/>
        <v>0</v>
      </c>
      <c r="AF93" s="374">
        <f t="shared" si="79"/>
        <v>0</v>
      </c>
      <c r="AG93" s="374"/>
      <c r="AH93" s="374"/>
      <c r="AI93" s="374">
        <f t="shared" ref="AI93:AP93" si="80">+AI111*0.8</f>
        <v>0</v>
      </c>
      <c r="AJ93" s="374">
        <f t="shared" si="80"/>
        <v>0</v>
      </c>
      <c r="AK93" s="374">
        <f t="shared" si="80"/>
        <v>0</v>
      </c>
      <c r="AL93" s="374">
        <f t="shared" si="80"/>
        <v>0</v>
      </c>
      <c r="AM93" s="374">
        <f t="shared" si="80"/>
        <v>0</v>
      </c>
      <c r="AN93" s="374">
        <f t="shared" si="80"/>
        <v>0</v>
      </c>
      <c r="AO93" s="374">
        <f t="shared" si="80"/>
        <v>0</v>
      </c>
      <c r="AP93" s="374">
        <f t="shared" si="80"/>
        <v>0</v>
      </c>
      <c r="AQ93" s="374"/>
      <c r="AR93" s="374"/>
      <c r="AS93" s="374"/>
      <c r="AT93" s="495" t="s">
        <v>183</v>
      </c>
      <c r="AU93" s="374"/>
      <c r="AV93" s="374"/>
      <c r="AW93" s="260"/>
      <c r="AX93" s="260"/>
      <c r="AY93" s="453" t="s">
        <v>502</v>
      </c>
      <c r="AZ93" s="440" t="s">
        <v>353</v>
      </c>
      <c r="BA93" s="259" t="s">
        <v>376</v>
      </c>
      <c r="BB93" s="259" t="s">
        <v>553</v>
      </c>
      <c r="BC93" s="259" t="s">
        <v>553</v>
      </c>
      <c r="BD93" s="259" t="s">
        <v>1447</v>
      </c>
      <c r="BE93" s="374">
        <f t="shared" si="76"/>
        <v>86</v>
      </c>
      <c r="BF93" s="374"/>
      <c r="BG93" s="374"/>
      <c r="BH93" s="374"/>
    </row>
    <row r="94" spans="1:60" hidden="1">
      <c r="A94" s="337">
        <f t="shared" si="68"/>
        <v>0</v>
      </c>
      <c r="B94" s="337">
        <f t="shared" si="69"/>
        <v>0</v>
      </c>
      <c r="C94" s="337">
        <f t="shared" si="46"/>
        <v>0</v>
      </c>
      <c r="E94" s="329">
        <f t="shared" ref="E94:L94" si="81">+MAX(E93,E95)</f>
        <v>15000</v>
      </c>
      <c r="F94" s="329">
        <f t="shared" si="81"/>
        <v>17120</v>
      </c>
      <c r="G94" s="329">
        <f t="shared" si="81"/>
        <v>19280</v>
      </c>
      <c r="H94" s="329">
        <f t="shared" si="81"/>
        <v>21400</v>
      </c>
      <c r="I94" s="329">
        <f t="shared" si="81"/>
        <v>23120</v>
      </c>
      <c r="J94" s="329">
        <f t="shared" si="81"/>
        <v>24840</v>
      </c>
      <c r="K94" s="329">
        <f t="shared" si="81"/>
        <v>26560</v>
      </c>
      <c r="L94" s="329">
        <f t="shared" si="81"/>
        <v>28280</v>
      </c>
      <c r="N94" s="373" t="s">
        <v>1533</v>
      </c>
      <c r="O94" s="374"/>
      <c r="P94" s="374"/>
      <c r="Q94" s="374"/>
      <c r="R94" s="374"/>
      <c r="S94" s="374"/>
      <c r="T94" s="374"/>
      <c r="U94" s="374"/>
      <c r="V94" s="374"/>
      <c r="W94" s="374"/>
      <c r="X94" s="374"/>
      <c r="Y94" s="374"/>
      <c r="Z94" s="374"/>
      <c r="AA94" s="374"/>
      <c r="AB94" s="374"/>
      <c r="AC94" s="374"/>
      <c r="AD94" s="374"/>
      <c r="AE94" s="374"/>
      <c r="AF94" s="374"/>
      <c r="AG94" s="374"/>
      <c r="AH94" s="374"/>
      <c r="AI94" s="374"/>
      <c r="AJ94" s="374"/>
      <c r="AK94" s="374"/>
      <c r="AL94" s="374"/>
      <c r="AM94" s="374"/>
      <c r="AN94" s="374"/>
      <c r="AO94" s="374"/>
      <c r="AP94" s="374"/>
      <c r="AQ94" s="374"/>
      <c r="AR94" s="374"/>
      <c r="AS94" s="374"/>
      <c r="AT94" s="495" t="s">
        <v>185</v>
      </c>
      <c r="AU94" s="374"/>
      <c r="AV94" s="374"/>
      <c r="AW94" s="260"/>
      <c r="AX94" s="260"/>
      <c r="AY94" s="453" t="s">
        <v>506</v>
      </c>
      <c r="AZ94" s="440" t="s">
        <v>355</v>
      </c>
      <c r="BA94" s="259" t="s">
        <v>378</v>
      </c>
      <c r="BB94" s="259" t="s">
        <v>555</v>
      </c>
      <c r="BC94" s="259" t="s">
        <v>555</v>
      </c>
      <c r="BD94" s="259" t="s">
        <v>1448</v>
      </c>
      <c r="BE94" s="374" t="e">
        <f t="shared" si="76"/>
        <v>#N/A</v>
      </c>
      <c r="BF94" s="374"/>
      <c r="BG94" s="374"/>
      <c r="BH94" s="374"/>
    </row>
    <row r="95" spans="1:60" hidden="1">
      <c r="A95" s="338">
        <f t="shared" si="68"/>
        <v>0</v>
      </c>
      <c r="B95" s="338">
        <f t="shared" si="69"/>
        <v>0</v>
      </c>
      <c r="C95" s="338">
        <f t="shared" si="46"/>
        <v>0</v>
      </c>
      <c r="E95" s="346">
        <f t="shared" ref="E95:L95" si="82">+MAX(P95,Y95,AI95)</f>
        <v>14680</v>
      </c>
      <c r="F95" s="346">
        <f t="shared" si="82"/>
        <v>16800</v>
      </c>
      <c r="G95" s="346">
        <f t="shared" si="82"/>
        <v>18880</v>
      </c>
      <c r="H95" s="346">
        <f t="shared" si="82"/>
        <v>20960</v>
      </c>
      <c r="I95" s="346">
        <f t="shared" si="82"/>
        <v>22640</v>
      </c>
      <c r="J95" s="346">
        <f t="shared" si="82"/>
        <v>24320</v>
      </c>
      <c r="K95" s="346">
        <f t="shared" si="82"/>
        <v>26000</v>
      </c>
      <c r="L95" s="346">
        <f t="shared" si="82"/>
        <v>27680</v>
      </c>
      <c r="N95" s="373" t="s">
        <v>1535</v>
      </c>
      <c r="O95" s="374"/>
      <c r="P95" s="374">
        <f t="shared" ref="P95:W95" si="83">+P113*0.8</f>
        <v>14680</v>
      </c>
      <c r="Q95" s="374">
        <f t="shared" si="83"/>
        <v>16800</v>
      </c>
      <c r="R95" s="374">
        <f t="shared" si="83"/>
        <v>18880</v>
      </c>
      <c r="S95" s="374">
        <f t="shared" si="83"/>
        <v>20960</v>
      </c>
      <c r="T95" s="374">
        <f t="shared" si="83"/>
        <v>22640</v>
      </c>
      <c r="U95" s="374">
        <f t="shared" si="83"/>
        <v>24320</v>
      </c>
      <c r="V95" s="374">
        <f t="shared" si="83"/>
        <v>26000</v>
      </c>
      <c r="W95" s="374">
        <f t="shared" si="83"/>
        <v>27680</v>
      </c>
      <c r="X95" s="374"/>
      <c r="Y95" s="374">
        <f t="shared" ref="Y95:AF95" si="84">+Y113*0.8</f>
        <v>0</v>
      </c>
      <c r="Z95" s="374">
        <f t="shared" si="84"/>
        <v>0</v>
      </c>
      <c r="AA95" s="374">
        <f t="shared" si="84"/>
        <v>0</v>
      </c>
      <c r="AB95" s="374">
        <f t="shared" si="84"/>
        <v>0</v>
      </c>
      <c r="AC95" s="374">
        <f t="shared" si="84"/>
        <v>0</v>
      </c>
      <c r="AD95" s="374">
        <f t="shared" si="84"/>
        <v>0</v>
      </c>
      <c r="AE95" s="374">
        <f t="shared" si="84"/>
        <v>0</v>
      </c>
      <c r="AF95" s="374">
        <f t="shared" si="84"/>
        <v>0</v>
      </c>
      <c r="AG95" s="374"/>
      <c r="AH95" s="374"/>
      <c r="AI95" s="374">
        <f t="shared" ref="AI95:AP95" si="85">+AI113*0.8</f>
        <v>0</v>
      </c>
      <c r="AJ95" s="374">
        <f t="shared" si="85"/>
        <v>0</v>
      </c>
      <c r="AK95" s="374">
        <f t="shared" si="85"/>
        <v>0</v>
      </c>
      <c r="AL95" s="374">
        <f t="shared" si="85"/>
        <v>0</v>
      </c>
      <c r="AM95" s="374">
        <f t="shared" si="85"/>
        <v>0</v>
      </c>
      <c r="AN95" s="374">
        <f t="shared" si="85"/>
        <v>0</v>
      </c>
      <c r="AO95" s="374">
        <f t="shared" si="85"/>
        <v>0</v>
      </c>
      <c r="AP95" s="374">
        <f t="shared" si="85"/>
        <v>0</v>
      </c>
      <c r="AQ95" s="374"/>
      <c r="AR95" s="374"/>
      <c r="AS95" s="374"/>
      <c r="AT95" s="495" t="s">
        <v>187</v>
      </c>
      <c r="AU95" s="374"/>
      <c r="AV95" s="374"/>
      <c r="AW95" s="260"/>
      <c r="AX95" s="260"/>
      <c r="AY95" s="453" t="s">
        <v>507</v>
      </c>
      <c r="AZ95" s="440" t="s">
        <v>1447</v>
      </c>
      <c r="BA95" s="259" t="s">
        <v>380</v>
      </c>
      <c r="BB95" s="259" t="s">
        <v>558</v>
      </c>
      <c r="BC95" s="259" t="s">
        <v>558</v>
      </c>
      <c r="BD95" s="259" t="s">
        <v>361</v>
      </c>
      <c r="BE95" s="374">
        <f t="shared" si="76"/>
        <v>87</v>
      </c>
      <c r="BF95" s="374"/>
      <c r="BG95" s="374"/>
      <c r="BH95" s="374"/>
    </row>
    <row r="96" spans="1:60" hidden="1">
      <c r="A96" s="340"/>
      <c r="B96" s="341"/>
      <c r="C96" s="342"/>
      <c r="D96" s="341"/>
      <c r="E96" s="341"/>
      <c r="F96" s="341"/>
      <c r="G96" s="341"/>
      <c r="H96" s="341"/>
      <c r="I96" s="341"/>
      <c r="J96" s="341"/>
      <c r="K96" s="341"/>
      <c r="L96" s="341"/>
      <c r="M96" s="341"/>
      <c r="N96" s="374"/>
      <c r="O96" s="374"/>
      <c r="P96" s="374"/>
      <c r="Q96" s="374"/>
      <c r="R96" s="374"/>
      <c r="S96" s="374"/>
      <c r="T96" s="374"/>
      <c r="U96" s="374"/>
      <c r="V96" s="374"/>
      <c r="W96" s="374"/>
      <c r="X96" s="374"/>
      <c r="Y96" s="374"/>
      <c r="Z96" s="374"/>
      <c r="AA96" s="374"/>
      <c r="AB96" s="374"/>
      <c r="AC96" s="374"/>
      <c r="AD96" s="374"/>
      <c r="AE96" s="374"/>
      <c r="AF96" s="374"/>
      <c r="AG96" s="374"/>
      <c r="AH96" s="374"/>
      <c r="AI96" s="374"/>
      <c r="AJ96" s="374"/>
      <c r="AK96" s="374"/>
      <c r="AL96" s="374"/>
      <c r="AM96" s="374"/>
      <c r="AN96" s="374"/>
      <c r="AO96" s="374"/>
      <c r="AP96" s="374"/>
      <c r="AQ96" s="499" t="s">
        <v>1536</v>
      </c>
      <c r="AR96" s="374"/>
      <c r="AS96" s="374"/>
      <c r="AT96" s="495" t="s">
        <v>188</v>
      </c>
      <c r="AU96" s="374"/>
      <c r="AV96" s="374"/>
      <c r="AW96" s="260"/>
      <c r="AX96" s="260"/>
      <c r="AY96" s="453" t="s">
        <v>508</v>
      </c>
      <c r="AZ96" s="440" t="s">
        <v>361</v>
      </c>
      <c r="BA96" s="259" t="s">
        <v>386</v>
      </c>
      <c r="BB96" s="259" t="s">
        <v>560</v>
      </c>
      <c r="BC96" s="259" t="s">
        <v>560</v>
      </c>
      <c r="BD96" s="259" t="s">
        <v>363</v>
      </c>
      <c r="BE96" s="374">
        <f t="shared" si="76"/>
        <v>88</v>
      </c>
      <c r="BF96" s="374"/>
      <c r="BG96" s="374"/>
      <c r="BH96" s="374"/>
    </row>
    <row r="97" spans="1:60" ht="15.75" hidden="1">
      <c r="A97" s="312" t="s">
        <v>1526</v>
      </c>
      <c r="B97" s="313" t="s">
        <v>1527</v>
      </c>
      <c r="C97" s="314" t="s">
        <v>1528</v>
      </c>
      <c r="E97" s="315">
        <v>1</v>
      </c>
      <c r="F97" s="315">
        <v>2</v>
      </c>
      <c r="G97" s="315">
        <v>3</v>
      </c>
      <c r="H97" s="315">
        <v>4</v>
      </c>
      <c r="I97" s="315">
        <v>5</v>
      </c>
      <c r="J97" s="315">
        <v>6</v>
      </c>
      <c r="K97" s="315">
        <v>7</v>
      </c>
      <c r="L97" s="315">
        <v>8</v>
      </c>
      <c r="M97" s="228"/>
      <c r="N97" s="497">
        <v>50</v>
      </c>
      <c r="O97" s="374"/>
      <c r="P97" s="1539" t="s">
        <v>1529</v>
      </c>
      <c r="Q97" s="1539"/>
      <c r="R97" s="1539"/>
      <c r="S97" s="1539"/>
      <c r="T97" s="1539"/>
      <c r="U97" s="1539"/>
      <c r="V97" s="1539"/>
      <c r="W97" s="1539"/>
      <c r="X97" s="374"/>
      <c r="Y97" s="1539" t="s">
        <v>1530</v>
      </c>
      <c r="Z97" s="1539"/>
      <c r="AA97" s="1539"/>
      <c r="AB97" s="1539"/>
      <c r="AC97" s="1539"/>
      <c r="AD97" s="1539"/>
      <c r="AE97" s="1539"/>
      <c r="AF97" s="1539"/>
      <c r="AG97" s="374"/>
      <c r="AH97" s="374"/>
      <c r="AI97" s="1539" t="s">
        <v>1532</v>
      </c>
      <c r="AJ97" s="1539"/>
      <c r="AK97" s="1539"/>
      <c r="AL97" s="1539"/>
      <c r="AM97" s="1539"/>
      <c r="AN97" s="1539"/>
      <c r="AO97" s="1539"/>
      <c r="AP97" s="1539"/>
      <c r="AQ97" s="374"/>
      <c r="AR97" s="374"/>
      <c r="AS97" s="374"/>
      <c r="AT97" s="495" t="s">
        <v>190</v>
      </c>
      <c r="AU97" s="374"/>
      <c r="AV97" s="374"/>
      <c r="AW97" s="260"/>
      <c r="AX97" s="260"/>
      <c r="AY97" s="453" t="s">
        <v>513</v>
      </c>
      <c r="AZ97" s="440" t="s">
        <v>363</v>
      </c>
      <c r="BA97" s="259" t="s">
        <v>390</v>
      </c>
      <c r="BB97" s="259" t="s">
        <v>562</v>
      </c>
      <c r="BC97" s="259" t="s">
        <v>562</v>
      </c>
      <c r="BD97" s="259" t="s">
        <v>1449</v>
      </c>
      <c r="BE97" s="374">
        <f t="shared" si="76"/>
        <v>89</v>
      </c>
      <c r="BF97" s="374"/>
      <c r="BG97" s="374"/>
      <c r="BH97" s="374"/>
    </row>
    <row r="98" spans="1:60" hidden="1">
      <c r="A98" s="318">
        <f t="shared" ref="A98:A107" si="86">IF($A$26=$AU10,1,0)</f>
        <v>0</v>
      </c>
      <c r="B98" s="318">
        <f>IF($B$18=$AU10,1,0)</f>
        <v>0</v>
      </c>
      <c r="C98" s="318">
        <f t="shared" ref="C98:C113" si="87">+IF((A62+B62)=2,1,A62+B62)</f>
        <v>0</v>
      </c>
      <c r="E98" s="319">
        <f t="shared" ref="E98:L99" si="88">+MAX(P98,Y98,AI98)</f>
        <v>17050</v>
      </c>
      <c r="F98" s="319">
        <f t="shared" si="88"/>
        <v>19450</v>
      </c>
      <c r="G98" s="319">
        <f t="shared" si="88"/>
        <v>21900</v>
      </c>
      <c r="H98" s="319">
        <f t="shared" si="88"/>
        <v>24300</v>
      </c>
      <c r="I98" s="319">
        <f t="shared" si="88"/>
        <v>26250</v>
      </c>
      <c r="J98" s="319">
        <f t="shared" si="88"/>
        <v>28200</v>
      </c>
      <c r="K98" s="319">
        <f t="shared" si="88"/>
        <v>30150</v>
      </c>
      <c r="L98" s="319">
        <f t="shared" si="88"/>
        <v>32100</v>
      </c>
      <c r="N98" s="373" t="str">
        <f>CONCATENATE($AU$10,$B$11,N97)</f>
        <v>Before 12-31-2008050</v>
      </c>
      <c r="O98" s="374"/>
      <c r="P98" s="374">
        <v>17050</v>
      </c>
      <c r="Q98" s="374">
        <v>19450</v>
      </c>
      <c r="R98" s="374">
        <v>21900</v>
      </c>
      <c r="S98" s="374">
        <v>24300</v>
      </c>
      <c r="T98" s="374">
        <v>26250</v>
      </c>
      <c r="U98" s="374">
        <v>28200</v>
      </c>
      <c r="V98" s="374">
        <v>30150</v>
      </c>
      <c r="W98" s="374">
        <v>32100</v>
      </c>
      <c r="X98" s="374"/>
      <c r="Y98" s="374"/>
      <c r="Z98" s="374"/>
      <c r="AA98" s="374"/>
      <c r="AB98" s="374"/>
      <c r="AC98" s="374"/>
      <c r="AD98" s="374"/>
      <c r="AE98" s="374"/>
      <c r="AF98" s="374"/>
      <c r="AG98" s="374"/>
      <c r="AH98" s="374"/>
      <c r="AI98" s="374"/>
      <c r="AJ98" s="374"/>
      <c r="AK98" s="374"/>
      <c r="AL98" s="374"/>
      <c r="AM98" s="374"/>
      <c r="AN98" s="374"/>
      <c r="AO98" s="374"/>
      <c r="AP98" s="374"/>
      <c r="AQ98" s="374"/>
      <c r="AR98" s="374"/>
      <c r="AS98" s="374"/>
      <c r="AT98" s="495" t="s">
        <v>192</v>
      </c>
      <c r="AU98" s="374"/>
      <c r="AV98" s="374"/>
      <c r="AW98" s="260"/>
      <c r="AX98" s="260"/>
      <c r="AY98" s="453" t="s">
        <v>514</v>
      </c>
      <c r="AZ98" s="440" t="s">
        <v>1449</v>
      </c>
      <c r="BA98" s="259" t="s">
        <v>392</v>
      </c>
      <c r="BB98" s="259" t="s">
        <v>563</v>
      </c>
      <c r="BC98" s="259" t="s">
        <v>563</v>
      </c>
      <c r="BD98" s="259" t="s">
        <v>370</v>
      </c>
      <c r="BE98" s="374">
        <f t="shared" si="76"/>
        <v>90</v>
      </c>
      <c r="BF98" s="374"/>
      <c r="BG98" s="374"/>
      <c r="BH98" s="374"/>
    </row>
    <row r="99" spans="1:60" hidden="1">
      <c r="A99" s="318">
        <f t="shared" si="86"/>
        <v>0</v>
      </c>
      <c r="B99" s="318">
        <f t="shared" ref="B99:B107" si="89">IF(OR(B62=1,$B$18=$AU11),1,0)</f>
        <v>0</v>
      </c>
      <c r="C99" s="318">
        <f t="shared" si="87"/>
        <v>0</v>
      </c>
      <c r="E99" s="319">
        <f t="shared" si="88"/>
        <v>17050</v>
      </c>
      <c r="F99" s="319">
        <f t="shared" si="88"/>
        <v>19450</v>
      </c>
      <c r="G99" s="319">
        <f t="shared" si="88"/>
        <v>21900</v>
      </c>
      <c r="H99" s="319">
        <f t="shared" si="88"/>
        <v>24300</v>
      </c>
      <c r="I99" s="319">
        <f t="shared" si="88"/>
        <v>26250</v>
      </c>
      <c r="J99" s="319">
        <f t="shared" si="88"/>
        <v>28200</v>
      </c>
      <c r="K99" s="319">
        <f t="shared" si="88"/>
        <v>30150</v>
      </c>
      <c r="L99" s="319">
        <f t="shared" si="88"/>
        <v>32100</v>
      </c>
      <c r="N99" s="373" t="str">
        <f>CONCATENATE($AU$11,$B$11,N97)</f>
        <v>1/1/2009 - 5/13/2010050</v>
      </c>
      <c r="O99" s="374"/>
      <c r="P99" s="374">
        <v>17050</v>
      </c>
      <c r="Q99" s="374">
        <v>19450</v>
      </c>
      <c r="R99" s="374">
        <v>21900</v>
      </c>
      <c r="S99" s="374">
        <v>24300</v>
      </c>
      <c r="T99" s="374">
        <v>26250</v>
      </c>
      <c r="U99" s="374">
        <v>28200</v>
      </c>
      <c r="V99" s="374">
        <v>30150</v>
      </c>
      <c r="W99" s="374">
        <v>32100</v>
      </c>
      <c r="X99" s="374"/>
      <c r="Y99" s="374"/>
      <c r="Z99" s="374"/>
      <c r="AA99" s="374"/>
      <c r="AB99" s="374"/>
      <c r="AC99" s="374"/>
      <c r="AD99" s="374"/>
      <c r="AE99" s="374"/>
      <c r="AF99" s="374"/>
      <c r="AG99" s="374"/>
      <c r="AH99" s="500" t="str">
        <f>IF(AND((IF(ISNA(VLOOKUP($B$13,$AW$10:$AW$545,1,FALSE)),0,VLOOKUP($B$13,$AW$10:$AW$545,1,FALSE)))=0,$AL$153&gt;$S$153,OR($B$16=$AS$11,$B$16=$AS$15)),"Yes","No")</f>
        <v>No</v>
      </c>
      <c r="AI99" s="374">
        <f>IF($AH99="No",0,18050)</f>
        <v>0</v>
      </c>
      <c r="AJ99" s="374">
        <f>IF($AH99="No",0,20650)</f>
        <v>0</v>
      </c>
      <c r="AK99" s="374">
        <f>IF($AH99="No",0,23200)</f>
        <v>0</v>
      </c>
      <c r="AL99" s="374">
        <f>IF($AH99="No",0,25800)</f>
        <v>0</v>
      </c>
      <c r="AM99" s="374">
        <f>IF($AH99="No",0,27850)</f>
        <v>0</v>
      </c>
      <c r="AN99" s="374">
        <f>IF($AH99="No",0,29950)</f>
        <v>0</v>
      </c>
      <c r="AO99" s="374">
        <f>IF($AH99="No",0,32000)</f>
        <v>0</v>
      </c>
      <c r="AP99" s="374">
        <f>IF($AH99="No",0,34050)</f>
        <v>0</v>
      </c>
      <c r="AQ99" s="374"/>
      <c r="AR99" s="374"/>
      <c r="AS99" s="374"/>
      <c r="AT99" s="495" t="s">
        <v>194</v>
      </c>
      <c r="AU99" s="374"/>
      <c r="AV99" s="374"/>
      <c r="AW99" s="260"/>
      <c r="AX99" s="260"/>
      <c r="AY99" s="480" t="s">
        <v>515</v>
      </c>
      <c r="AZ99" s="440" t="s">
        <v>370</v>
      </c>
      <c r="BA99" s="259" t="s">
        <v>399</v>
      </c>
      <c r="BB99" s="259" t="s">
        <v>565</v>
      </c>
      <c r="BC99" s="259" t="s">
        <v>565</v>
      </c>
      <c r="BD99" s="259" t="s">
        <v>372</v>
      </c>
      <c r="BE99" s="374">
        <f t="shared" si="76"/>
        <v>91</v>
      </c>
      <c r="BF99" s="374"/>
      <c r="BG99" s="374"/>
      <c r="BH99" s="374"/>
    </row>
    <row r="100" spans="1:60" hidden="1">
      <c r="A100" s="318">
        <f t="shared" si="86"/>
        <v>0</v>
      </c>
      <c r="B100" s="318">
        <f t="shared" si="89"/>
        <v>0</v>
      </c>
      <c r="C100" s="318">
        <f t="shared" si="87"/>
        <v>0</v>
      </c>
      <c r="E100" s="329">
        <f t="shared" ref="E100:L100" si="90">+MAX(E99,E101)</f>
        <v>17050</v>
      </c>
      <c r="F100" s="329">
        <f t="shared" si="90"/>
        <v>19450</v>
      </c>
      <c r="G100" s="329">
        <f t="shared" si="90"/>
        <v>21900</v>
      </c>
      <c r="H100" s="329">
        <f t="shared" si="90"/>
        <v>24300</v>
      </c>
      <c r="I100" s="329">
        <f t="shared" si="90"/>
        <v>26250</v>
      </c>
      <c r="J100" s="329">
        <f t="shared" si="90"/>
        <v>28200</v>
      </c>
      <c r="K100" s="329">
        <f t="shared" si="90"/>
        <v>30150</v>
      </c>
      <c r="L100" s="329">
        <f t="shared" si="90"/>
        <v>32100</v>
      </c>
      <c r="N100" s="373" t="s">
        <v>1533</v>
      </c>
      <c r="O100" s="374"/>
      <c r="P100" s="374"/>
      <c r="Q100" s="374"/>
      <c r="R100" s="374"/>
      <c r="S100" s="374"/>
      <c r="T100" s="374"/>
      <c r="U100" s="374"/>
      <c r="V100" s="374"/>
      <c r="W100" s="374"/>
      <c r="X100" s="374"/>
      <c r="Y100" s="374"/>
      <c r="Z100" s="374"/>
      <c r="AA100" s="374"/>
      <c r="AB100" s="374"/>
      <c r="AC100" s="374"/>
      <c r="AD100" s="374"/>
      <c r="AE100" s="374"/>
      <c r="AF100" s="374"/>
      <c r="AG100" s="374"/>
      <c r="AH100" s="500"/>
      <c r="AI100" s="374"/>
      <c r="AJ100" s="374"/>
      <c r="AK100" s="374"/>
      <c r="AL100" s="374"/>
      <c r="AM100" s="374"/>
      <c r="AN100" s="374"/>
      <c r="AO100" s="374"/>
      <c r="AP100" s="374"/>
      <c r="AQ100" s="374"/>
      <c r="AR100" s="374"/>
      <c r="AS100" s="374"/>
      <c r="AT100" s="495" t="s">
        <v>196</v>
      </c>
      <c r="AU100" s="374"/>
      <c r="AV100" s="374"/>
      <c r="AW100" s="260"/>
      <c r="AX100" s="260"/>
      <c r="AY100" s="453" t="s">
        <v>519</v>
      </c>
      <c r="AZ100" s="440" t="s">
        <v>372</v>
      </c>
      <c r="BA100" s="259" t="s">
        <v>401</v>
      </c>
      <c r="BB100" s="259" t="s">
        <v>566</v>
      </c>
      <c r="BC100" s="259" t="s">
        <v>566</v>
      </c>
      <c r="BD100" s="259" t="s">
        <v>376</v>
      </c>
      <c r="BE100" s="374" t="e">
        <f t="shared" si="76"/>
        <v>#N/A</v>
      </c>
      <c r="BF100" s="374"/>
      <c r="BG100" s="374"/>
      <c r="BH100" s="374"/>
    </row>
    <row r="101" spans="1:60" hidden="1">
      <c r="A101" s="318">
        <f t="shared" si="86"/>
        <v>0</v>
      </c>
      <c r="B101" s="318">
        <f t="shared" si="89"/>
        <v>0</v>
      </c>
      <c r="C101" s="318">
        <f t="shared" si="87"/>
        <v>0</v>
      </c>
      <c r="E101" s="319">
        <f t="shared" ref="E101:L101" si="91">+MAX(P101,Y101,AI101)</f>
        <v>17050</v>
      </c>
      <c r="F101" s="319">
        <f t="shared" si="91"/>
        <v>19450</v>
      </c>
      <c r="G101" s="319">
        <f t="shared" si="91"/>
        <v>21900</v>
      </c>
      <c r="H101" s="319">
        <f t="shared" si="91"/>
        <v>24300</v>
      </c>
      <c r="I101" s="319">
        <f t="shared" si="91"/>
        <v>26250</v>
      </c>
      <c r="J101" s="319">
        <f t="shared" si="91"/>
        <v>28200</v>
      </c>
      <c r="K101" s="319">
        <f t="shared" si="91"/>
        <v>30150</v>
      </c>
      <c r="L101" s="319">
        <f t="shared" si="91"/>
        <v>32100</v>
      </c>
      <c r="N101" s="373" t="str">
        <f>CONCATENATE($AU$13,$B$11,N97)</f>
        <v>6/29/2010 - 5/30/2011050</v>
      </c>
      <c r="O101" s="374"/>
      <c r="P101" s="374">
        <v>17050</v>
      </c>
      <c r="Q101" s="374">
        <v>19450</v>
      </c>
      <c r="R101" s="374">
        <v>21900</v>
      </c>
      <c r="S101" s="374">
        <v>24300</v>
      </c>
      <c r="T101" s="374">
        <v>26250</v>
      </c>
      <c r="U101" s="374">
        <v>28200</v>
      </c>
      <c r="V101" s="374">
        <v>30150</v>
      </c>
      <c r="W101" s="374">
        <v>32100</v>
      </c>
      <c r="X101" s="374"/>
      <c r="Y101" s="374"/>
      <c r="Z101" s="374"/>
      <c r="AA101" s="374"/>
      <c r="AB101" s="374"/>
      <c r="AC101" s="374"/>
      <c r="AD101" s="374"/>
      <c r="AE101" s="374"/>
      <c r="AF101" s="374"/>
      <c r="AG101" s="374"/>
      <c r="AH101" s="500" t="str">
        <f>IF(AND((IF(ISNA(VLOOKUP($B$13,$AX$10:$AX$545,1,FALSE)),0,VLOOKUP($B$13,$AX$10:$AX$545,1,FALSE)))=0,AL155&gt;S155,OR($B$16=$AS$11,$B$16=$AS$15)),"Yes","No")</f>
        <v>No</v>
      </c>
      <c r="AI101" s="374">
        <f>IF($AH101="No",0,18050)</f>
        <v>0</v>
      </c>
      <c r="AJ101" s="374">
        <f>IF($AH101="No",0,20650)</f>
        <v>0</v>
      </c>
      <c r="AK101" s="374">
        <f>IF($AH101="No",0,23200)</f>
        <v>0</v>
      </c>
      <c r="AL101" s="374">
        <f>IF($AH101="No",0,25800)</f>
        <v>0</v>
      </c>
      <c r="AM101" s="374">
        <f>IF($AH101="No",0,27850)</f>
        <v>0</v>
      </c>
      <c r="AN101" s="374">
        <f>IF($AH101="No",0,29950)</f>
        <v>0</v>
      </c>
      <c r="AO101" s="374">
        <f>IF($AH101="No",0,32000)</f>
        <v>0</v>
      </c>
      <c r="AP101" s="374">
        <f>IF($AH101="No",0,34050)</f>
        <v>0</v>
      </c>
      <c r="AQ101" s="374"/>
      <c r="AR101" s="374"/>
      <c r="AS101" s="374"/>
      <c r="AT101" s="495" t="s">
        <v>198</v>
      </c>
      <c r="AU101" s="374"/>
      <c r="AV101" s="374"/>
      <c r="AW101" s="260"/>
      <c r="AX101" s="260"/>
      <c r="AY101" s="453" t="s">
        <v>521</v>
      </c>
      <c r="AZ101" s="440" t="s">
        <v>378</v>
      </c>
      <c r="BA101" s="259"/>
      <c r="BB101" s="259" t="s">
        <v>567</v>
      </c>
      <c r="BC101" s="259" t="s">
        <v>567</v>
      </c>
      <c r="BD101" s="259" t="s">
        <v>378</v>
      </c>
      <c r="BE101" s="374">
        <f t="shared" si="76"/>
        <v>92</v>
      </c>
      <c r="BF101" s="374"/>
      <c r="BG101" s="374"/>
      <c r="BH101" s="374"/>
    </row>
    <row r="102" spans="1:60" hidden="1">
      <c r="A102" s="318">
        <f t="shared" si="86"/>
        <v>0</v>
      </c>
      <c r="B102" s="318">
        <f t="shared" si="89"/>
        <v>0</v>
      </c>
      <c r="C102" s="318">
        <f t="shared" si="87"/>
        <v>0</v>
      </c>
      <c r="E102" s="329">
        <f t="shared" ref="E102:L102" si="92">+MAX(E101,E103)</f>
        <v>17800</v>
      </c>
      <c r="F102" s="329">
        <f t="shared" si="92"/>
        <v>20350</v>
      </c>
      <c r="G102" s="329">
        <f t="shared" si="92"/>
        <v>22900</v>
      </c>
      <c r="H102" s="329">
        <f t="shared" si="92"/>
        <v>25400</v>
      </c>
      <c r="I102" s="329">
        <f t="shared" si="92"/>
        <v>27450</v>
      </c>
      <c r="J102" s="329">
        <f t="shared" si="92"/>
        <v>29500</v>
      </c>
      <c r="K102" s="329">
        <f t="shared" si="92"/>
        <v>31500</v>
      </c>
      <c r="L102" s="329">
        <f t="shared" si="92"/>
        <v>33550</v>
      </c>
      <c r="N102" s="373" t="s">
        <v>1533</v>
      </c>
      <c r="O102" s="374"/>
      <c r="P102" s="374"/>
      <c r="Q102" s="374"/>
      <c r="R102" s="374"/>
      <c r="S102" s="374"/>
      <c r="T102" s="374"/>
      <c r="U102" s="374"/>
      <c r="V102" s="374"/>
      <c r="W102" s="374"/>
      <c r="X102" s="374"/>
      <c r="Y102" s="374"/>
      <c r="Z102" s="374"/>
      <c r="AA102" s="374"/>
      <c r="AB102" s="374"/>
      <c r="AC102" s="374"/>
      <c r="AD102" s="374"/>
      <c r="AE102" s="374"/>
      <c r="AF102" s="374"/>
      <c r="AG102" s="374"/>
      <c r="AH102" s="500"/>
      <c r="AI102" s="374"/>
      <c r="AJ102" s="374"/>
      <c r="AK102" s="374"/>
      <c r="AL102" s="374"/>
      <c r="AM102" s="374"/>
      <c r="AN102" s="374"/>
      <c r="AO102" s="374"/>
      <c r="AP102" s="374"/>
      <c r="AQ102" s="374"/>
      <c r="AR102" s="374"/>
      <c r="AS102" s="374"/>
      <c r="AT102" s="495" t="s">
        <v>200</v>
      </c>
      <c r="AU102" s="374"/>
      <c r="AV102" s="374"/>
      <c r="AW102" s="260"/>
      <c r="AX102" s="260"/>
      <c r="AY102" s="453" t="s">
        <v>525</v>
      </c>
      <c r="AZ102" s="440" t="s">
        <v>380</v>
      </c>
      <c r="BA102" s="259" t="s">
        <v>409</v>
      </c>
      <c r="BB102" s="259" t="s">
        <v>568</v>
      </c>
      <c r="BC102" s="259" t="s">
        <v>568</v>
      </c>
      <c r="BD102" s="259" t="s">
        <v>380</v>
      </c>
      <c r="BE102" s="374">
        <f t="shared" si="76"/>
        <v>93</v>
      </c>
      <c r="BF102" s="374"/>
      <c r="BG102" s="374"/>
      <c r="BH102" s="374"/>
    </row>
    <row r="103" spans="1:60" ht="15" hidden="1" customHeight="1">
      <c r="A103" s="318">
        <f t="shared" si="86"/>
        <v>0</v>
      </c>
      <c r="B103" s="318">
        <f t="shared" si="89"/>
        <v>0</v>
      </c>
      <c r="C103" s="318">
        <f t="shared" si="87"/>
        <v>0</v>
      </c>
      <c r="E103" s="319">
        <f t="shared" ref="E103:L103" si="93">+MAX(P103,Y103,AI103)</f>
        <v>17800</v>
      </c>
      <c r="F103" s="319">
        <f t="shared" si="93"/>
        <v>20350</v>
      </c>
      <c r="G103" s="319">
        <f t="shared" si="93"/>
        <v>22900</v>
      </c>
      <c r="H103" s="319">
        <f t="shared" si="93"/>
        <v>25400</v>
      </c>
      <c r="I103" s="319">
        <f t="shared" si="93"/>
        <v>27450</v>
      </c>
      <c r="J103" s="319">
        <f t="shared" si="93"/>
        <v>29500</v>
      </c>
      <c r="K103" s="319">
        <f t="shared" si="93"/>
        <v>31500</v>
      </c>
      <c r="L103" s="319">
        <f t="shared" si="93"/>
        <v>33550</v>
      </c>
      <c r="N103" s="373" t="str">
        <f>CONCATENATE(AU15,$B$11)</f>
        <v>7/16/2011 - 11/31/20110</v>
      </c>
      <c r="O103" s="374"/>
      <c r="P103" s="374">
        <v>17800</v>
      </c>
      <c r="Q103" s="374">
        <v>20350</v>
      </c>
      <c r="R103" s="374">
        <v>22900</v>
      </c>
      <c r="S103" s="374">
        <v>25400</v>
      </c>
      <c r="T103" s="374">
        <v>27450</v>
      </c>
      <c r="U103" s="374">
        <v>29500</v>
      </c>
      <c r="V103" s="374">
        <v>31500</v>
      </c>
      <c r="W103" s="374">
        <v>33550</v>
      </c>
      <c r="X103" s="374"/>
      <c r="Y103" s="374">
        <v>0</v>
      </c>
      <c r="Z103" s="374">
        <v>0</v>
      </c>
      <c r="AA103" s="374">
        <v>0</v>
      </c>
      <c r="AB103" s="374">
        <v>0</v>
      </c>
      <c r="AC103" s="374">
        <v>0</v>
      </c>
      <c r="AD103" s="374">
        <v>0</v>
      </c>
      <c r="AE103" s="374">
        <v>0</v>
      </c>
      <c r="AF103" s="374">
        <v>0</v>
      </c>
      <c r="AG103" s="374"/>
      <c r="AH103" s="500" t="str">
        <f>IF(AND((IF(ISNA(VLOOKUP($B$13,$AY$10:$AY$545,1,FALSE)),0,VLOOKUP($B$13,$AY$10:$AY$545,1,FALSE)))=0,AL157&gt;S157,OR($B$16=$AS$11,$B$16=$AS$15)),"Yes","No")</f>
        <v>No</v>
      </c>
      <c r="AI103" s="374">
        <f>IF($AH103="No",0,18050)</f>
        <v>0</v>
      </c>
      <c r="AJ103" s="374">
        <f>IF($AH103="No",0,20650)</f>
        <v>0</v>
      </c>
      <c r="AK103" s="374">
        <f>IF($AH103="No",0,23200)</f>
        <v>0</v>
      </c>
      <c r="AL103" s="374">
        <f>IF($AH103="No",0,25800)</f>
        <v>0</v>
      </c>
      <c r="AM103" s="374">
        <f>IF($AH103="No",0,27850)</f>
        <v>0</v>
      </c>
      <c r="AN103" s="374">
        <f>IF($AH103="No",0,29950)</f>
        <v>0</v>
      </c>
      <c r="AO103" s="374">
        <f>IF($AH103="No",0,32000)</f>
        <v>0</v>
      </c>
      <c r="AP103" s="374">
        <f>IF($AH103="No",0,34050)</f>
        <v>0</v>
      </c>
      <c r="AQ103" s="374"/>
      <c r="AR103" s="374"/>
      <c r="AS103" s="374"/>
      <c r="AT103" s="495" t="s">
        <v>201</v>
      </c>
      <c r="AU103" s="374"/>
      <c r="AV103" s="374"/>
      <c r="AW103" s="260"/>
      <c r="AX103" s="260"/>
      <c r="AY103" s="453" t="s">
        <v>167</v>
      </c>
      <c r="AZ103" s="440" t="s">
        <v>386</v>
      </c>
      <c r="BA103" s="259" t="s">
        <v>414</v>
      </c>
      <c r="BB103" s="259" t="s">
        <v>573</v>
      </c>
      <c r="BC103" s="259" t="s">
        <v>573</v>
      </c>
      <c r="BD103" s="259" t="s">
        <v>386</v>
      </c>
      <c r="BE103" s="374">
        <f t="shared" si="76"/>
        <v>94</v>
      </c>
      <c r="BF103" s="374"/>
      <c r="BG103" s="374"/>
      <c r="BH103" s="374"/>
    </row>
    <row r="104" spans="1:60" ht="15" hidden="1" customHeight="1">
      <c r="A104" s="318">
        <f t="shared" si="86"/>
        <v>0</v>
      </c>
      <c r="B104" s="318">
        <f t="shared" si="89"/>
        <v>0</v>
      </c>
      <c r="C104" s="318">
        <f t="shared" si="87"/>
        <v>0</v>
      </c>
      <c r="E104" s="329">
        <f t="shared" ref="E104:L104" si="94">+MAX(E103,E105)</f>
        <v>18050</v>
      </c>
      <c r="F104" s="329">
        <f t="shared" si="94"/>
        <v>20600</v>
      </c>
      <c r="G104" s="329">
        <f t="shared" si="94"/>
        <v>23200</v>
      </c>
      <c r="H104" s="329">
        <f t="shared" si="94"/>
        <v>25750</v>
      </c>
      <c r="I104" s="329">
        <f t="shared" si="94"/>
        <v>27850</v>
      </c>
      <c r="J104" s="329">
        <f t="shared" si="94"/>
        <v>29900</v>
      </c>
      <c r="K104" s="329">
        <f t="shared" si="94"/>
        <v>31950</v>
      </c>
      <c r="L104" s="329">
        <f t="shared" si="94"/>
        <v>34000</v>
      </c>
      <c r="N104" s="373" t="s">
        <v>1533</v>
      </c>
      <c r="O104" s="374"/>
      <c r="P104" s="374"/>
      <c r="Q104" s="374"/>
      <c r="R104" s="374"/>
      <c r="S104" s="374"/>
      <c r="T104" s="374"/>
      <c r="U104" s="374"/>
      <c r="V104" s="374"/>
      <c r="W104" s="374"/>
      <c r="X104" s="374"/>
      <c r="Y104" s="374"/>
      <c r="Z104" s="374"/>
      <c r="AA104" s="374"/>
      <c r="AB104" s="374"/>
      <c r="AC104" s="374"/>
      <c r="AD104" s="374"/>
      <c r="AE104" s="374"/>
      <c r="AF104" s="374"/>
      <c r="AG104" s="374"/>
      <c r="AH104" s="500"/>
      <c r="AI104" s="374"/>
      <c r="AJ104" s="374"/>
      <c r="AK104" s="374"/>
      <c r="AL104" s="374"/>
      <c r="AM104" s="374"/>
      <c r="AN104" s="374"/>
      <c r="AO104" s="374"/>
      <c r="AP104" s="374"/>
      <c r="AQ104" s="374"/>
      <c r="AR104" s="374"/>
      <c r="AS104" s="374"/>
      <c r="AT104" s="495" t="s">
        <v>203</v>
      </c>
      <c r="AU104" s="374"/>
      <c r="AV104" s="374"/>
      <c r="AW104" s="260"/>
      <c r="AX104" s="260"/>
      <c r="AY104" s="453" t="s">
        <v>535</v>
      </c>
      <c r="AZ104" s="440" t="s">
        <v>390</v>
      </c>
      <c r="BA104" s="259" t="s">
        <v>416</v>
      </c>
      <c r="BB104" s="259" t="s">
        <v>192</v>
      </c>
      <c r="BC104" s="259" t="s">
        <v>192</v>
      </c>
      <c r="BD104" s="259" t="s">
        <v>390</v>
      </c>
      <c r="BE104" s="374">
        <f t="shared" si="76"/>
        <v>95</v>
      </c>
      <c r="BF104" s="374"/>
      <c r="BG104" s="374"/>
      <c r="BH104" s="374"/>
    </row>
    <row r="105" spans="1:60" hidden="1">
      <c r="A105" s="318">
        <f t="shared" si="86"/>
        <v>0</v>
      </c>
      <c r="B105" s="318">
        <f t="shared" si="89"/>
        <v>0</v>
      </c>
      <c r="C105" s="318">
        <f t="shared" si="87"/>
        <v>0</v>
      </c>
      <c r="E105" s="319">
        <f t="shared" ref="E105:L105" si="95">+MAX(P105,Y105,AI105)</f>
        <v>18050</v>
      </c>
      <c r="F105" s="319">
        <f t="shared" si="95"/>
        <v>20600</v>
      </c>
      <c r="G105" s="319">
        <f t="shared" si="95"/>
        <v>23200</v>
      </c>
      <c r="H105" s="319">
        <f t="shared" si="95"/>
        <v>25750</v>
      </c>
      <c r="I105" s="319">
        <f t="shared" si="95"/>
        <v>27850</v>
      </c>
      <c r="J105" s="319">
        <f t="shared" si="95"/>
        <v>29900</v>
      </c>
      <c r="K105" s="319">
        <f t="shared" si="95"/>
        <v>31950</v>
      </c>
      <c r="L105" s="319">
        <f t="shared" si="95"/>
        <v>34000</v>
      </c>
      <c r="N105" s="373" t="str">
        <f>CONCATENATE(AU17,$B$11)</f>
        <v>1/16/2012 - 12/3/20120</v>
      </c>
      <c r="O105" s="374"/>
      <c r="P105" s="374">
        <v>18050</v>
      </c>
      <c r="Q105" s="374">
        <v>20600</v>
      </c>
      <c r="R105" s="374">
        <v>23200</v>
      </c>
      <c r="S105" s="374">
        <v>25750</v>
      </c>
      <c r="T105" s="374">
        <v>27850</v>
      </c>
      <c r="U105" s="374">
        <v>29900</v>
      </c>
      <c r="V105" s="374">
        <v>31950</v>
      </c>
      <c r="W105" s="374">
        <v>34000</v>
      </c>
      <c r="X105" s="374"/>
      <c r="Y105" s="374">
        <v>0</v>
      </c>
      <c r="Z105" s="374">
        <v>0</v>
      </c>
      <c r="AA105" s="374">
        <v>0</v>
      </c>
      <c r="AB105" s="374">
        <v>0</v>
      </c>
      <c r="AC105" s="374">
        <v>0</v>
      </c>
      <c r="AD105" s="374">
        <v>0</v>
      </c>
      <c r="AE105" s="374">
        <v>0</v>
      </c>
      <c r="AF105" s="374">
        <v>0</v>
      </c>
      <c r="AG105" s="374"/>
      <c r="AH105" s="500" t="str">
        <f>IF(AND((IF(ISNA(VLOOKUP($B$13,$AZ$10:$AZ$545,1,FALSE)),0,VLOOKUP($B$13,$AZ$10:$AZ$545,1,FALSE)))=0,AL159&gt;S159,OR($B$16=$AS$11,$B$16=$AS$15)),"Yes","No")</f>
        <v>No</v>
      </c>
      <c r="AI105" s="374">
        <f>IF($AH105="No",0,18350)</f>
        <v>0</v>
      </c>
      <c r="AJ105" s="374">
        <f>IF($AH105="No",0,20950)</f>
        <v>0</v>
      </c>
      <c r="AK105" s="374">
        <f>IF($AH105="No",0,23600)</f>
        <v>0</v>
      </c>
      <c r="AL105" s="374">
        <f>IF($AH105="No",0,26200)</f>
        <v>0</v>
      </c>
      <c r="AM105" s="374">
        <f>IF($AH105="No",0,28300)</f>
        <v>0</v>
      </c>
      <c r="AN105" s="374">
        <f>IF($AH105="No",0,30400)</f>
        <v>0</v>
      </c>
      <c r="AO105" s="374">
        <f>IF($AH105="No",0,32500)</f>
        <v>0</v>
      </c>
      <c r="AP105" s="374">
        <f>IF($AH105="No",0,34600)</f>
        <v>0</v>
      </c>
      <c r="AQ105" s="374"/>
      <c r="AR105" s="374"/>
      <c r="AS105" s="374"/>
      <c r="AT105" s="495" t="s">
        <v>205</v>
      </c>
      <c r="AU105" s="374"/>
      <c r="AV105" s="374"/>
      <c r="AW105" s="260"/>
      <c r="AX105" s="260"/>
      <c r="AY105" s="453" t="s">
        <v>537</v>
      </c>
      <c r="AZ105" s="440" t="s">
        <v>392</v>
      </c>
      <c r="BA105" s="259" t="s">
        <v>418</v>
      </c>
      <c r="BB105" s="259" t="s">
        <v>578</v>
      </c>
      <c r="BC105" s="259" t="s">
        <v>578</v>
      </c>
      <c r="BD105" s="259" t="s">
        <v>392</v>
      </c>
      <c r="BE105" s="374">
        <f t="shared" si="76"/>
        <v>96</v>
      </c>
      <c r="BF105" s="374"/>
      <c r="BG105" s="374"/>
      <c r="BH105" s="374"/>
    </row>
    <row r="106" spans="1:60" hidden="1">
      <c r="A106" s="318">
        <f t="shared" si="86"/>
        <v>0</v>
      </c>
      <c r="B106" s="318">
        <f t="shared" si="89"/>
        <v>0</v>
      </c>
      <c r="C106" s="318">
        <f t="shared" si="87"/>
        <v>0</v>
      </c>
      <c r="E106" s="329">
        <f t="shared" ref="E106:L106" si="96">+MAX(E105,E107)</f>
        <v>18300</v>
      </c>
      <c r="F106" s="329">
        <f t="shared" si="96"/>
        <v>20900</v>
      </c>
      <c r="G106" s="329">
        <f t="shared" si="96"/>
        <v>23500</v>
      </c>
      <c r="H106" s="329">
        <f t="shared" si="96"/>
        <v>26100</v>
      </c>
      <c r="I106" s="329">
        <f t="shared" si="96"/>
        <v>28200</v>
      </c>
      <c r="J106" s="329">
        <f t="shared" si="96"/>
        <v>30300</v>
      </c>
      <c r="K106" s="329">
        <f t="shared" si="96"/>
        <v>32400</v>
      </c>
      <c r="L106" s="329">
        <f t="shared" si="96"/>
        <v>34500</v>
      </c>
      <c r="N106" s="373" t="s">
        <v>1533</v>
      </c>
      <c r="O106" s="374"/>
      <c r="P106" s="374"/>
      <c r="Q106" s="374"/>
      <c r="R106" s="374"/>
      <c r="S106" s="374"/>
      <c r="T106" s="374"/>
      <c r="U106" s="374"/>
      <c r="V106" s="374"/>
      <c r="W106" s="374"/>
      <c r="X106" s="374"/>
      <c r="Y106" s="374"/>
      <c r="Z106" s="374"/>
      <c r="AA106" s="374"/>
      <c r="AB106" s="374"/>
      <c r="AC106" s="374"/>
      <c r="AD106" s="374"/>
      <c r="AE106" s="374"/>
      <c r="AF106" s="374"/>
      <c r="AG106" s="374"/>
      <c r="AH106" s="500"/>
      <c r="AI106" s="374"/>
      <c r="AJ106" s="374"/>
      <c r="AK106" s="374"/>
      <c r="AL106" s="374"/>
      <c r="AM106" s="374"/>
      <c r="AN106" s="374"/>
      <c r="AO106" s="374"/>
      <c r="AP106" s="374"/>
      <c r="AQ106" s="374"/>
      <c r="AR106" s="374"/>
      <c r="AS106" s="374"/>
      <c r="AT106" s="495" t="s">
        <v>207</v>
      </c>
      <c r="AU106" s="374"/>
      <c r="AV106" s="374"/>
      <c r="AW106" s="260"/>
      <c r="AX106" s="260"/>
      <c r="AY106" s="453"/>
      <c r="AZ106" s="440"/>
      <c r="BA106" s="259"/>
      <c r="BB106" s="259" t="s">
        <v>579</v>
      </c>
      <c r="BC106" s="259" t="s">
        <v>579</v>
      </c>
      <c r="BD106" s="259" t="s">
        <v>399</v>
      </c>
      <c r="BE106" s="374"/>
      <c r="BF106" s="374"/>
      <c r="BG106" s="374"/>
      <c r="BH106" s="374"/>
    </row>
    <row r="107" spans="1:60" ht="15" hidden="1" customHeight="1">
      <c r="A107" s="318">
        <f t="shared" si="86"/>
        <v>0</v>
      </c>
      <c r="B107" s="318">
        <f t="shared" si="89"/>
        <v>0</v>
      </c>
      <c r="C107" s="318">
        <f t="shared" si="87"/>
        <v>0</v>
      </c>
      <c r="E107" s="319">
        <f t="shared" ref="E107:L107" si="97">+MAX(P107,Y107,AI107)</f>
        <v>18300</v>
      </c>
      <c r="F107" s="319">
        <f t="shared" si="97"/>
        <v>20900</v>
      </c>
      <c r="G107" s="319">
        <f t="shared" si="97"/>
        <v>23500</v>
      </c>
      <c r="H107" s="319">
        <f t="shared" si="97"/>
        <v>26100</v>
      </c>
      <c r="I107" s="319">
        <f t="shared" si="97"/>
        <v>28200</v>
      </c>
      <c r="J107" s="319">
        <f t="shared" si="97"/>
        <v>30300</v>
      </c>
      <c r="K107" s="319">
        <f t="shared" si="97"/>
        <v>32400</v>
      </c>
      <c r="L107" s="319">
        <f t="shared" si="97"/>
        <v>34500</v>
      </c>
      <c r="N107" s="373" t="str">
        <f>CONCATENATE(AU19,$B$11)</f>
        <v>1/18/2013 - 12/17/20130</v>
      </c>
      <c r="O107" s="374"/>
      <c r="P107" s="374">
        <v>18300</v>
      </c>
      <c r="Q107" s="374">
        <v>20900</v>
      </c>
      <c r="R107" s="374">
        <v>23500</v>
      </c>
      <c r="S107" s="374">
        <v>26100</v>
      </c>
      <c r="T107" s="374">
        <v>28200</v>
      </c>
      <c r="U107" s="374">
        <v>30300</v>
      </c>
      <c r="V107" s="374">
        <v>32400</v>
      </c>
      <c r="W107" s="374">
        <v>34500</v>
      </c>
      <c r="X107" s="374"/>
      <c r="Y107" s="374">
        <v>0</v>
      </c>
      <c r="Z107" s="374">
        <v>0</v>
      </c>
      <c r="AA107" s="374">
        <v>0</v>
      </c>
      <c r="AB107" s="374">
        <v>0</v>
      </c>
      <c r="AC107" s="374">
        <v>0</v>
      </c>
      <c r="AD107" s="374">
        <v>0</v>
      </c>
      <c r="AE107" s="374">
        <v>0</v>
      </c>
      <c r="AF107" s="374">
        <v>0</v>
      </c>
      <c r="AG107" s="374"/>
      <c r="AH107" s="500" t="str">
        <f>IF(AND((IF(ISNA(VLOOKUP($B$13,$AZ$10:$AZ$545,1,FALSE)),0,VLOOKUP($B$13,$AZ$10:$AZ$545,1,FALSE)))=0,AL161&gt;S161,OR($B$16=$AS$11,$B$16=$AS$15)),"Yes","No")</f>
        <v>No</v>
      </c>
      <c r="AI107" s="374">
        <f>IF($AH107="No",0,18350)</f>
        <v>0</v>
      </c>
      <c r="AJ107" s="374">
        <f>IF($AH107="No",0,20950)</f>
        <v>0</v>
      </c>
      <c r="AK107" s="374">
        <f>IF($AH107="No",0,23600)</f>
        <v>0</v>
      </c>
      <c r="AL107" s="374">
        <f>IF($AH107="No",0,26200)</f>
        <v>0</v>
      </c>
      <c r="AM107" s="374">
        <f>IF($AH107="No",0,28300)</f>
        <v>0</v>
      </c>
      <c r="AN107" s="374">
        <f>IF($AH107="No",0,30400)</f>
        <v>0</v>
      </c>
      <c r="AO107" s="374">
        <f>IF($AH107="No",0,32500)</f>
        <v>0</v>
      </c>
      <c r="AP107" s="374">
        <f>IF($AH107="No",0,34600)</f>
        <v>0</v>
      </c>
      <c r="AQ107" s="374"/>
      <c r="AR107" s="374"/>
      <c r="AS107" s="374"/>
      <c r="AT107" s="495" t="s">
        <v>208</v>
      </c>
      <c r="AU107" s="374"/>
      <c r="AV107" s="374"/>
      <c r="AW107" s="260"/>
      <c r="AX107" s="260"/>
      <c r="AY107" s="453"/>
      <c r="AZ107" s="440"/>
      <c r="BA107" s="259"/>
      <c r="BB107" s="259" t="s">
        <v>581</v>
      </c>
      <c r="BC107" s="259" t="s">
        <v>581</v>
      </c>
      <c r="BD107" s="259" t="s">
        <v>401</v>
      </c>
      <c r="BE107" s="374"/>
      <c r="BF107" s="374"/>
      <c r="BG107" s="374"/>
      <c r="BH107" s="374"/>
    </row>
    <row r="108" spans="1:60" ht="15" hidden="1" customHeight="1">
      <c r="A108" s="332">
        <f t="shared" ref="A108:A113" si="98">IF($A$26=$AU22,1,0)</f>
        <v>0</v>
      </c>
      <c r="B108" s="332">
        <f>IF(OR(B71=1,$B$18=$AU22),1,0)</f>
        <v>0</v>
      </c>
      <c r="C108" s="332">
        <f t="shared" si="87"/>
        <v>0</v>
      </c>
      <c r="E108" s="329">
        <f t="shared" ref="E108:L108" si="99">+MAX(E107,E109)</f>
        <v>18600</v>
      </c>
      <c r="F108" s="329">
        <f t="shared" si="99"/>
        <v>21250</v>
      </c>
      <c r="G108" s="329">
        <f t="shared" si="99"/>
        <v>23900</v>
      </c>
      <c r="H108" s="329">
        <f t="shared" si="99"/>
        <v>26550</v>
      </c>
      <c r="I108" s="329">
        <f t="shared" si="99"/>
        <v>28700</v>
      </c>
      <c r="J108" s="329">
        <f t="shared" si="99"/>
        <v>30800</v>
      </c>
      <c r="K108" s="329">
        <f t="shared" si="99"/>
        <v>32950</v>
      </c>
      <c r="L108" s="329">
        <f t="shared" si="99"/>
        <v>35050</v>
      </c>
      <c r="N108" s="373" t="s">
        <v>1533</v>
      </c>
      <c r="O108" s="374"/>
      <c r="P108" s="374"/>
      <c r="Q108" s="374"/>
      <c r="R108" s="374"/>
      <c r="S108" s="374"/>
      <c r="T108" s="374"/>
      <c r="U108" s="374"/>
      <c r="V108" s="374"/>
      <c r="W108" s="374"/>
      <c r="X108" s="374"/>
      <c r="Y108" s="374"/>
      <c r="Z108" s="374"/>
      <c r="AA108" s="374"/>
      <c r="AB108" s="374"/>
      <c r="AC108" s="374"/>
      <c r="AD108" s="374"/>
      <c r="AE108" s="374"/>
      <c r="AF108" s="374"/>
      <c r="AG108" s="374"/>
      <c r="AH108" s="500"/>
      <c r="AI108" s="374"/>
      <c r="AJ108" s="374"/>
      <c r="AK108" s="374"/>
      <c r="AL108" s="374"/>
      <c r="AM108" s="374"/>
      <c r="AN108" s="374"/>
      <c r="AO108" s="374"/>
      <c r="AP108" s="374"/>
      <c r="AQ108" s="374"/>
      <c r="AR108" s="374"/>
      <c r="AS108" s="374"/>
      <c r="AT108" s="495" t="s">
        <v>209</v>
      </c>
      <c r="AU108" s="374"/>
      <c r="AV108" s="374"/>
      <c r="AW108" s="260"/>
      <c r="AX108" s="260"/>
      <c r="AY108" s="453" t="s">
        <v>538</v>
      </c>
      <c r="AZ108" s="440" t="s">
        <v>399</v>
      </c>
      <c r="BA108" s="259" t="s">
        <v>420</v>
      </c>
      <c r="BB108" s="259" t="s">
        <v>586</v>
      </c>
      <c r="BC108" s="259" t="s">
        <v>586</v>
      </c>
      <c r="BD108" s="259" t="s">
        <v>407</v>
      </c>
      <c r="BE108" s="374">
        <f t="shared" ref="BE108:BE121" si="100">+MATCH(BD$10:BD$548,AZ$10:AZ$540,0)</f>
        <v>101</v>
      </c>
      <c r="BF108" s="374"/>
      <c r="BG108" s="374"/>
      <c r="BH108" s="374"/>
    </row>
    <row r="109" spans="1:60" ht="15" hidden="1" customHeight="1">
      <c r="A109" s="332">
        <f t="shared" si="98"/>
        <v>0</v>
      </c>
      <c r="B109" s="332">
        <f>IF(OR(B72=1,$B$18=$AU23),1,0)</f>
        <v>0</v>
      </c>
      <c r="C109" s="332">
        <f t="shared" si="87"/>
        <v>0</v>
      </c>
      <c r="E109" s="319">
        <f t="shared" ref="E109:L109" si="101">+MAX(P109,Y109,AI109)</f>
        <v>18600</v>
      </c>
      <c r="F109" s="319">
        <f t="shared" si="101"/>
        <v>21250</v>
      </c>
      <c r="G109" s="319">
        <f t="shared" si="101"/>
        <v>23900</v>
      </c>
      <c r="H109" s="319">
        <f t="shared" si="101"/>
        <v>26550</v>
      </c>
      <c r="I109" s="319">
        <f t="shared" si="101"/>
        <v>28700</v>
      </c>
      <c r="J109" s="319">
        <f t="shared" si="101"/>
        <v>30800</v>
      </c>
      <c r="K109" s="319">
        <f t="shared" si="101"/>
        <v>32950</v>
      </c>
      <c r="L109" s="319">
        <f t="shared" si="101"/>
        <v>35050</v>
      </c>
      <c r="N109" s="373" t="str">
        <f>CONCATENATE(AU23,$B$11)</f>
        <v>2/1/2014 - 3/5/20150</v>
      </c>
      <c r="O109" s="374"/>
      <c r="P109" s="374">
        <v>18600</v>
      </c>
      <c r="Q109" s="374">
        <v>21250</v>
      </c>
      <c r="R109" s="374">
        <v>23900</v>
      </c>
      <c r="S109" s="374">
        <v>26550</v>
      </c>
      <c r="T109" s="374">
        <v>28700</v>
      </c>
      <c r="U109" s="374">
        <v>30800</v>
      </c>
      <c r="V109" s="374">
        <v>32950</v>
      </c>
      <c r="W109" s="374">
        <v>35050</v>
      </c>
      <c r="X109" s="374"/>
      <c r="Y109" s="374">
        <v>0</v>
      </c>
      <c r="Z109" s="374">
        <v>0</v>
      </c>
      <c r="AA109" s="374">
        <v>0</v>
      </c>
      <c r="AB109" s="374">
        <v>0</v>
      </c>
      <c r="AC109" s="374">
        <v>0</v>
      </c>
      <c r="AD109" s="374">
        <v>0</v>
      </c>
      <c r="AE109" s="374">
        <v>0</v>
      </c>
      <c r="AF109" s="374">
        <v>0</v>
      </c>
      <c r="AG109" s="374"/>
      <c r="AH109" s="500" t="str">
        <f>IF(AND((IF(ISNA(VLOOKUP($B$13,$BA$10:$BA$545,1,FALSE)),0,VLOOKUP($B$13,$BA$10:$BA$545,1,FALSE)))=0,AL163&gt;S163,OR($B$16=$AS$11,$B$16=$AS$15)),"Yes","No")</f>
        <v>No</v>
      </c>
      <c r="AI109" s="374">
        <f>IF($AH109="No",0,18400)</f>
        <v>0</v>
      </c>
      <c r="AJ109" s="374">
        <f>IF($AH109="No",0,21000)</f>
        <v>0</v>
      </c>
      <c r="AK109" s="374">
        <f>IF($AH109="No",0,23650)</f>
        <v>0</v>
      </c>
      <c r="AL109" s="374">
        <f>IF($AH109="No",0,26250)</f>
        <v>0</v>
      </c>
      <c r="AM109" s="374">
        <f>IF($AH109="No",0,28350)</f>
        <v>0</v>
      </c>
      <c r="AN109" s="374">
        <f>IF($AH109="No",0,30450)</f>
        <v>0</v>
      </c>
      <c r="AO109" s="374">
        <f>IF($AH109="No",0,32550)</f>
        <v>0</v>
      </c>
      <c r="AP109" s="374">
        <f>IF($AH109="No",0,34650)</f>
        <v>0</v>
      </c>
      <c r="AQ109" s="374"/>
      <c r="AR109" s="374"/>
      <c r="AS109" s="374"/>
      <c r="AT109" s="495" t="s">
        <v>211</v>
      </c>
      <c r="AU109" s="374"/>
      <c r="AV109" s="374"/>
      <c r="AW109" s="260"/>
      <c r="AX109" s="260"/>
      <c r="AY109" s="453" t="s">
        <v>540</v>
      </c>
      <c r="AZ109" s="440" t="s">
        <v>401</v>
      </c>
      <c r="BA109" s="259" t="s">
        <v>422</v>
      </c>
      <c r="BB109" s="259" t="s">
        <v>587</v>
      </c>
      <c r="BC109" s="259" t="s">
        <v>587</v>
      </c>
      <c r="BD109" s="259" t="s">
        <v>409</v>
      </c>
      <c r="BE109" s="374">
        <f t="shared" si="100"/>
        <v>102</v>
      </c>
      <c r="BF109" s="374"/>
      <c r="BG109" s="374"/>
      <c r="BH109" s="374"/>
    </row>
    <row r="110" spans="1:60" ht="15" hidden="1" customHeight="1">
      <c r="A110" s="332">
        <f t="shared" si="98"/>
        <v>0</v>
      </c>
      <c r="B110" s="332">
        <f>IF(OR(B73=1,$B$18=$AU24),1,0)</f>
        <v>0</v>
      </c>
      <c r="C110" s="332">
        <f t="shared" si="87"/>
        <v>0</v>
      </c>
      <c r="E110" s="329">
        <f t="shared" ref="E110:L110" si="102">+MAX(E109,E111)</f>
        <v>18750</v>
      </c>
      <c r="F110" s="329">
        <f t="shared" si="102"/>
        <v>21400</v>
      </c>
      <c r="G110" s="329">
        <f t="shared" si="102"/>
        <v>24100</v>
      </c>
      <c r="H110" s="329">
        <f t="shared" si="102"/>
        <v>26750</v>
      </c>
      <c r="I110" s="329">
        <f t="shared" si="102"/>
        <v>28900</v>
      </c>
      <c r="J110" s="329">
        <f t="shared" si="102"/>
        <v>31050</v>
      </c>
      <c r="K110" s="329">
        <f t="shared" si="102"/>
        <v>33200</v>
      </c>
      <c r="L110" s="329">
        <f t="shared" si="102"/>
        <v>35350</v>
      </c>
      <c r="N110" s="373" t="s">
        <v>1533</v>
      </c>
      <c r="O110" s="374"/>
      <c r="P110" s="374"/>
      <c r="Q110" s="374"/>
      <c r="R110" s="374"/>
      <c r="S110" s="374"/>
      <c r="T110" s="374"/>
      <c r="U110" s="374"/>
      <c r="V110" s="374"/>
      <c r="W110" s="374"/>
      <c r="X110" s="374"/>
      <c r="Y110" s="374"/>
      <c r="Z110" s="374"/>
      <c r="AA110" s="374"/>
      <c r="AB110" s="374"/>
      <c r="AC110" s="374"/>
      <c r="AD110" s="374"/>
      <c r="AE110" s="374"/>
      <c r="AF110" s="374"/>
      <c r="AG110" s="374"/>
      <c r="AH110" s="500"/>
      <c r="AI110" s="374"/>
      <c r="AJ110" s="374"/>
      <c r="AK110" s="374"/>
      <c r="AL110" s="374"/>
      <c r="AM110" s="374"/>
      <c r="AN110" s="374"/>
      <c r="AO110" s="374"/>
      <c r="AP110" s="374"/>
      <c r="AQ110" s="374"/>
      <c r="AR110" s="374"/>
      <c r="AS110" s="374"/>
      <c r="AT110" s="495" t="s">
        <v>213</v>
      </c>
      <c r="AU110" s="374"/>
      <c r="AV110" s="374"/>
      <c r="AW110" s="260"/>
      <c r="AX110" s="260"/>
      <c r="AY110" s="453" t="s">
        <v>543</v>
      </c>
      <c r="AZ110" s="440" t="s">
        <v>407</v>
      </c>
      <c r="BA110" s="259" t="s">
        <v>1450</v>
      </c>
      <c r="BB110" s="259" t="s">
        <v>591</v>
      </c>
      <c r="BC110" s="259" t="s">
        <v>591</v>
      </c>
      <c r="BD110" s="259" t="s">
        <v>414</v>
      </c>
      <c r="BE110" s="374">
        <f t="shared" si="100"/>
        <v>103</v>
      </c>
      <c r="BF110" s="374"/>
      <c r="BG110" s="374"/>
      <c r="BH110" s="374"/>
    </row>
    <row r="111" spans="1:60" ht="15" hidden="1" customHeight="1">
      <c r="A111" s="332">
        <f t="shared" si="98"/>
        <v>0</v>
      </c>
      <c r="B111" s="332">
        <f>IF(OR(B74=1,$B$18=$AU25),1,0)</f>
        <v>0</v>
      </c>
      <c r="C111" s="332">
        <f t="shared" si="87"/>
        <v>0</v>
      </c>
      <c r="E111" s="336">
        <f t="shared" ref="E111:L111" si="103">+MAX(P111,Y111,AI111)</f>
        <v>18750</v>
      </c>
      <c r="F111" s="336">
        <f t="shared" si="103"/>
        <v>21400</v>
      </c>
      <c r="G111" s="336">
        <f t="shared" si="103"/>
        <v>24100</v>
      </c>
      <c r="H111" s="336">
        <f t="shared" si="103"/>
        <v>26750</v>
      </c>
      <c r="I111" s="336">
        <f t="shared" si="103"/>
        <v>28900</v>
      </c>
      <c r="J111" s="336">
        <f t="shared" si="103"/>
        <v>31050</v>
      </c>
      <c r="K111" s="336">
        <f t="shared" si="103"/>
        <v>33200</v>
      </c>
      <c r="L111" s="336">
        <f t="shared" si="103"/>
        <v>35350</v>
      </c>
      <c r="N111" s="373" t="str">
        <f>CONCATENATE(AU25,$B$11)</f>
        <v>4/21/2015 - 3/27/20160</v>
      </c>
      <c r="O111" s="374"/>
      <c r="P111" s="374">
        <v>18750</v>
      </c>
      <c r="Q111" s="374">
        <v>21400</v>
      </c>
      <c r="R111" s="374">
        <v>24100</v>
      </c>
      <c r="S111" s="374">
        <v>26750</v>
      </c>
      <c r="T111" s="374">
        <v>28900</v>
      </c>
      <c r="U111" s="374">
        <v>31050</v>
      </c>
      <c r="V111" s="374">
        <v>33200</v>
      </c>
      <c r="W111" s="374">
        <v>35350</v>
      </c>
      <c r="X111" s="374"/>
      <c r="Y111" s="374">
        <v>0</v>
      </c>
      <c r="Z111" s="374">
        <v>0</v>
      </c>
      <c r="AA111" s="374">
        <v>0</v>
      </c>
      <c r="AB111" s="374">
        <v>0</v>
      </c>
      <c r="AC111" s="374">
        <v>0</v>
      </c>
      <c r="AD111" s="374">
        <v>0</v>
      </c>
      <c r="AE111" s="374">
        <v>0</v>
      </c>
      <c r="AF111" s="374">
        <v>0</v>
      </c>
      <c r="AG111" s="374"/>
      <c r="AH111" s="500" t="str">
        <f>IF(AND((IF(ISNA(VLOOKUP($B$13,$BB$10:$BB$545,1,FALSE)),0,VLOOKUP($B$13,$BB$10:$BB$545,1,FALSE)))=0,AL165&gt;S165,OR($B$16=$AS$11,$B$16=$AS$15)),"Yes","No")</f>
        <v>No</v>
      </c>
      <c r="AI111" s="374">
        <f>IF($AH111="No",0,18950)</f>
        <v>0</v>
      </c>
      <c r="AJ111" s="374">
        <f>IF($AH111="No",0,21650)</f>
        <v>0</v>
      </c>
      <c r="AK111" s="374">
        <f>IF($AH111="No",0,24350)</f>
        <v>0</v>
      </c>
      <c r="AL111" s="374">
        <f>IF($AH111="No",0,27050)</f>
        <v>0</v>
      </c>
      <c r="AM111" s="374">
        <f>IF($AH111="No",0,29200)</f>
        <v>0</v>
      </c>
      <c r="AN111" s="374">
        <f>IF($AH111="No",0,31400)</f>
        <v>0</v>
      </c>
      <c r="AO111" s="374">
        <f>IF($AH111="No",0,33550)</f>
        <v>0</v>
      </c>
      <c r="AP111" s="374">
        <f>IF($AH111="No",0,35700)</f>
        <v>0</v>
      </c>
      <c r="AQ111" s="374"/>
      <c r="AR111" s="374"/>
      <c r="AS111" s="374"/>
      <c r="AT111" s="495" t="s">
        <v>215</v>
      </c>
      <c r="AU111" s="374"/>
      <c r="AV111" s="374"/>
      <c r="AW111" s="260"/>
      <c r="AX111" s="260"/>
      <c r="AY111" s="453" t="s">
        <v>547</v>
      </c>
      <c r="AZ111" s="440" t="s">
        <v>409</v>
      </c>
      <c r="BA111" s="259" t="s">
        <v>425</v>
      </c>
      <c r="BB111" s="259" t="s">
        <v>598</v>
      </c>
      <c r="BC111" s="259" t="s">
        <v>598</v>
      </c>
      <c r="BD111" s="259" t="s">
        <v>416</v>
      </c>
      <c r="BE111" s="374">
        <f t="shared" si="100"/>
        <v>104</v>
      </c>
      <c r="BF111" s="374"/>
      <c r="BG111" s="374"/>
      <c r="BH111" s="374"/>
    </row>
    <row r="112" spans="1:60" ht="15" hidden="1" customHeight="1">
      <c r="A112" s="337">
        <f t="shared" si="98"/>
        <v>0</v>
      </c>
      <c r="B112" s="337">
        <f>IF(OR(B75=1,$B$18=$AU26),1,0)</f>
        <v>0</v>
      </c>
      <c r="C112" s="337">
        <f t="shared" si="87"/>
        <v>0</v>
      </c>
      <c r="E112" s="329">
        <f t="shared" ref="E112:L112" si="104">+MAX(E111,E113)</f>
        <v>18750</v>
      </c>
      <c r="F112" s="329">
        <f t="shared" si="104"/>
        <v>21400</v>
      </c>
      <c r="G112" s="329">
        <f t="shared" si="104"/>
        <v>24100</v>
      </c>
      <c r="H112" s="329">
        <f t="shared" si="104"/>
        <v>26750</v>
      </c>
      <c r="I112" s="329">
        <f t="shared" si="104"/>
        <v>28900</v>
      </c>
      <c r="J112" s="329">
        <f t="shared" si="104"/>
        <v>31050</v>
      </c>
      <c r="K112" s="329">
        <f t="shared" si="104"/>
        <v>33200</v>
      </c>
      <c r="L112" s="329">
        <f t="shared" si="104"/>
        <v>35350</v>
      </c>
      <c r="N112" s="373" t="s">
        <v>1533</v>
      </c>
      <c r="O112" s="374"/>
      <c r="P112" s="374"/>
      <c r="Q112" s="374"/>
      <c r="R112" s="374"/>
      <c r="S112" s="374"/>
      <c r="T112" s="374"/>
      <c r="U112" s="374"/>
      <c r="V112" s="374"/>
      <c r="W112" s="374"/>
      <c r="X112" s="374"/>
      <c r="Y112" s="374"/>
      <c r="Z112" s="374"/>
      <c r="AA112" s="374"/>
      <c r="AB112" s="374"/>
      <c r="AC112" s="374"/>
      <c r="AD112" s="374"/>
      <c r="AE112" s="374"/>
      <c r="AF112" s="374"/>
      <c r="AG112" s="374"/>
      <c r="AH112" s="500"/>
      <c r="AI112" s="374"/>
      <c r="AJ112" s="374"/>
      <c r="AK112" s="374"/>
      <c r="AL112" s="374"/>
      <c r="AM112" s="374"/>
      <c r="AN112" s="374"/>
      <c r="AO112" s="374"/>
      <c r="AP112" s="374"/>
      <c r="AQ112" s="374"/>
      <c r="AR112" s="374"/>
      <c r="AS112" s="374"/>
      <c r="AT112" s="495" t="s">
        <v>217</v>
      </c>
      <c r="AU112" s="374"/>
      <c r="AV112" s="374"/>
      <c r="AW112" s="260"/>
      <c r="AX112" s="260"/>
      <c r="AY112" s="453" t="s">
        <v>549</v>
      </c>
      <c r="AZ112" s="440" t="s">
        <v>414</v>
      </c>
      <c r="BA112" s="259" t="s">
        <v>431</v>
      </c>
      <c r="BB112" s="259" t="s">
        <v>599</v>
      </c>
      <c r="BC112" s="259" t="s">
        <v>599</v>
      </c>
      <c r="BD112" s="259" t="s">
        <v>418</v>
      </c>
      <c r="BE112" s="374">
        <f t="shared" si="100"/>
        <v>105</v>
      </c>
      <c r="BF112" s="374"/>
      <c r="BG112" s="374"/>
      <c r="BH112" s="374"/>
    </row>
    <row r="113" spans="1:60" ht="15" hidden="1" customHeight="1">
      <c r="A113" s="338">
        <f t="shared" si="98"/>
        <v>0</v>
      </c>
      <c r="B113" s="338">
        <f>IF(OR(B78=1,$B$18=$AU27),1,0)</f>
        <v>0</v>
      </c>
      <c r="C113" s="338">
        <f t="shared" si="87"/>
        <v>0</v>
      </c>
      <c r="E113" s="346">
        <f t="shared" ref="E113:L113" si="105">+MAX(P113,Y113,AI113)</f>
        <v>18350</v>
      </c>
      <c r="F113" s="346">
        <f t="shared" si="105"/>
        <v>21000</v>
      </c>
      <c r="G113" s="346">
        <f t="shared" si="105"/>
        <v>23600</v>
      </c>
      <c r="H113" s="346">
        <f t="shared" si="105"/>
        <v>26200</v>
      </c>
      <c r="I113" s="346">
        <f t="shared" si="105"/>
        <v>28300</v>
      </c>
      <c r="J113" s="346">
        <f t="shared" si="105"/>
        <v>30400</v>
      </c>
      <c r="K113" s="346">
        <f t="shared" si="105"/>
        <v>32500</v>
      </c>
      <c r="L113" s="346">
        <f t="shared" si="105"/>
        <v>34600</v>
      </c>
      <c r="N113" s="373" t="str">
        <f>CONCATENATE(AU27,$B$11)</f>
        <v>On or After  5/13/20160</v>
      </c>
      <c r="O113" s="374"/>
      <c r="P113" s="374">
        <v>18350</v>
      </c>
      <c r="Q113" s="374">
        <v>21000</v>
      </c>
      <c r="R113" s="374">
        <v>23600</v>
      </c>
      <c r="S113" s="374">
        <v>26200</v>
      </c>
      <c r="T113" s="374">
        <v>28300</v>
      </c>
      <c r="U113" s="374">
        <v>30400</v>
      </c>
      <c r="V113" s="374">
        <v>32500</v>
      </c>
      <c r="W113" s="374">
        <v>34600</v>
      </c>
      <c r="X113" s="374"/>
      <c r="Y113" s="374">
        <v>0</v>
      </c>
      <c r="Z113" s="374">
        <v>0</v>
      </c>
      <c r="AA113" s="374">
        <v>0</v>
      </c>
      <c r="AB113" s="374">
        <v>0</v>
      </c>
      <c r="AC113" s="374">
        <v>0</v>
      </c>
      <c r="AD113" s="374">
        <v>0</v>
      </c>
      <c r="AE113" s="374">
        <v>0</v>
      </c>
      <c r="AF113" s="374">
        <v>0</v>
      </c>
      <c r="AG113" s="374"/>
      <c r="AH113" s="500" t="str">
        <f>IF(AND((IF(ISNA(VLOOKUP($B$13,$BC$10:$BC$545,1,FALSE)),0,VLOOKUP($B$13,$BC$10:$BC$545,1,FALSE)))=0,AL167&gt;S167,OR($B$16=$AS$11,$B$16=$AS$15)),"Yes","No")</f>
        <v>No</v>
      </c>
      <c r="AI113" s="374">
        <f>IF($AH113="No",0,18700)</f>
        <v>0</v>
      </c>
      <c r="AJ113" s="374">
        <f>IF($AH113="No",0,21350)</f>
        <v>0</v>
      </c>
      <c r="AK113" s="374">
        <f>IF($AH113="No",0,24000)</f>
        <v>0</v>
      </c>
      <c r="AL113" s="374">
        <f>IF($AH113="No",0,26650)</f>
        <v>0</v>
      </c>
      <c r="AM113" s="374">
        <f>IF($AH113="No",0,28800)</f>
        <v>0</v>
      </c>
      <c r="AN113" s="374">
        <f>IF($AH113="No",0,30950)</f>
        <v>0</v>
      </c>
      <c r="AO113" s="374">
        <f>IF($AH113="No",0,33050)</f>
        <v>0</v>
      </c>
      <c r="AP113" s="374">
        <f>IF($AH113="No",0,35200)</f>
        <v>0</v>
      </c>
      <c r="AQ113" s="374"/>
      <c r="AR113" s="374"/>
      <c r="AS113" s="374"/>
      <c r="AT113" s="495" t="s">
        <v>219</v>
      </c>
      <c r="AU113" s="374"/>
      <c r="AV113" s="374"/>
      <c r="AW113" s="260"/>
      <c r="AX113" s="260"/>
      <c r="AY113" s="453" t="s">
        <v>553</v>
      </c>
      <c r="AZ113" s="440" t="s">
        <v>416</v>
      </c>
      <c r="BA113" s="259" t="s">
        <v>452</v>
      </c>
      <c r="BB113" s="259" t="s">
        <v>600</v>
      </c>
      <c r="BC113" s="259" t="s">
        <v>600</v>
      </c>
      <c r="BD113" s="259" t="s">
        <v>420</v>
      </c>
      <c r="BE113" s="374">
        <f t="shared" si="100"/>
        <v>106</v>
      </c>
      <c r="BF113" s="374"/>
      <c r="BG113" s="374"/>
      <c r="BH113" s="374"/>
    </row>
    <row r="114" spans="1:60" ht="15.75" hidden="1" customHeight="1">
      <c r="A114" s="340"/>
      <c r="B114" s="341"/>
      <c r="C114" s="342"/>
      <c r="D114" s="341"/>
      <c r="E114" s="341"/>
      <c r="F114" s="341"/>
      <c r="G114" s="341"/>
      <c r="H114" s="341"/>
      <c r="I114" s="341"/>
      <c r="J114" s="341"/>
      <c r="K114" s="341"/>
      <c r="L114" s="341"/>
      <c r="M114" s="341"/>
      <c r="N114" s="374"/>
      <c r="O114" s="374"/>
      <c r="P114" s="374"/>
      <c r="Q114" s="374"/>
      <c r="R114" s="374"/>
      <c r="S114" s="374"/>
      <c r="T114" s="374"/>
      <c r="U114" s="374"/>
      <c r="V114" s="374"/>
      <c r="W114" s="374"/>
      <c r="X114" s="374"/>
      <c r="Y114" s="374"/>
      <c r="Z114" s="374"/>
      <c r="AA114" s="374"/>
      <c r="AB114" s="374"/>
      <c r="AC114" s="374"/>
      <c r="AD114" s="374"/>
      <c r="AE114" s="374"/>
      <c r="AF114" s="374"/>
      <c r="AG114" s="374"/>
      <c r="AH114" s="374"/>
      <c r="AI114" s="374"/>
      <c r="AJ114" s="374"/>
      <c r="AK114" s="374"/>
      <c r="AL114" s="374"/>
      <c r="AM114" s="374"/>
      <c r="AN114" s="374"/>
      <c r="AO114" s="374"/>
      <c r="AP114" s="374"/>
      <c r="AQ114" s="499" t="s">
        <v>1536</v>
      </c>
      <c r="AR114" s="374"/>
      <c r="AS114" s="374"/>
      <c r="AT114" s="495" t="s">
        <v>221</v>
      </c>
      <c r="AU114" s="374"/>
      <c r="AV114" s="374"/>
      <c r="AW114" s="260"/>
      <c r="AX114" s="260"/>
      <c r="AY114" s="453" t="s">
        <v>555</v>
      </c>
      <c r="AZ114" s="440" t="s">
        <v>418</v>
      </c>
      <c r="BA114" s="259" t="s">
        <v>460</v>
      </c>
      <c r="BB114" s="259" t="s">
        <v>604</v>
      </c>
      <c r="BC114" s="259" t="s">
        <v>604</v>
      </c>
      <c r="BD114" s="259" t="s">
        <v>422</v>
      </c>
      <c r="BE114" s="374">
        <f t="shared" si="100"/>
        <v>107</v>
      </c>
      <c r="BF114" s="374"/>
      <c r="BG114" s="374"/>
      <c r="BH114" s="374"/>
    </row>
    <row r="115" spans="1:60" ht="15.75" hidden="1">
      <c r="A115" s="312" t="s">
        <v>1526</v>
      </c>
      <c r="B115" s="313" t="s">
        <v>1527</v>
      </c>
      <c r="C115" s="314" t="s">
        <v>1528</v>
      </c>
      <c r="E115" s="315">
        <v>1</v>
      </c>
      <c r="F115" s="315">
        <v>2</v>
      </c>
      <c r="G115" s="315">
        <v>3</v>
      </c>
      <c r="H115" s="315">
        <v>4</v>
      </c>
      <c r="I115" s="315">
        <v>5</v>
      </c>
      <c r="J115" s="315">
        <v>6</v>
      </c>
      <c r="K115" s="315">
        <v>7</v>
      </c>
      <c r="L115" s="315">
        <v>8</v>
      </c>
      <c r="M115" s="228"/>
      <c r="N115" s="497">
        <v>60</v>
      </c>
      <c r="O115" s="374"/>
      <c r="P115" s="1539" t="s">
        <v>1529</v>
      </c>
      <c r="Q115" s="1539"/>
      <c r="R115" s="1539"/>
      <c r="S115" s="1539"/>
      <c r="T115" s="1539"/>
      <c r="U115" s="1539"/>
      <c r="V115" s="1539"/>
      <c r="W115" s="1539"/>
      <c r="X115" s="374"/>
      <c r="Y115" s="1539" t="s">
        <v>1530</v>
      </c>
      <c r="Z115" s="1539"/>
      <c r="AA115" s="1539"/>
      <c r="AB115" s="1539"/>
      <c r="AC115" s="1539"/>
      <c r="AD115" s="1539"/>
      <c r="AE115" s="1539"/>
      <c r="AF115" s="1539"/>
      <c r="AG115" s="374"/>
      <c r="AH115" s="374"/>
      <c r="AI115" s="1539" t="s">
        <v>1532</v>
      </c>
      <c r="AJ115" s="1539"/>
      <c r="AK115" s="1539"/>
      <c r="AL115" s="1539"/>
      <c r="AM115" s="1539"/>
      <c r="AN115" s="1539"/>
      <c r="AO115" s="1539"/>
      <c r="AP115" s="1539"/>
      <c r="AQ115" s="374"/>
      <c r="AR115" s="374"/>
      <c r="AS115" s="374"/>
      <c r="AT115" s="495" t="s">
        <v>223</v>
      </c>
      <c r="AU115" s="374"/>
      <c r="AV115" s="374"/>
      <c r="AW115" s="260"/>
      <c r="AX115" s="260"/>
      <c r="AY115" s="453" t="s">
        <v>558</v>
      </c>
      <c r="AZ115" s="440" t="s">
        <v>420</v>
      </c>
      <c r="BA115" s="259" t="s">
        <v>464</v>
      </c>
      <c r="BB115" s="259" t="s">
        <v>609</v>
      </c>
      <c r="BC115" s="259" t="s">
        <v>609</v>
      </c>
      <c r="BD115" s="259" t="s">
        <v>1450</v>
      </c>
      <c r="BE115" s="374">
        <f t="shared" si="100"/>
        <v>108</v>
      </c>
      <c r="BF115" s="374"/>
      <c r="BG115" s="374"/>
      <c r="BH115" s="374"/>
    </row>
    <row r="116" spans="1:60" hidden="1">
      <c r="A116" s="318">
        <f t="shared" ref="A116:A125" si="106">IF($A$26=$AU10,1,0)</f>
        <v>0</v>
      </c>
      <c r="B116" s="318">
        <f>IF($B$18=$AU10,1,0)</f>
        <v>0</v>
      </c>
      <c r="C116" s="318">
        <f t="shared" ref="C116:C131" si="107">+IF((A62+B62)=2,1,A62+B62)</f>
        <v>0</v>
      </c>
      <c r="E116" s="319">
        <f t="shared" ref="E116:L117" si="108">+MAX(P116,Y116,AI116)</f>
        <v>20460</v>
      </c>
      <c r="F116" s="319">
        <f t="shared" si="108"/>
        <v>23340</v>
      </c>
      <c r="G116" s="319">
        <f t="shared" si="108"/>
        <v>26280</v>
      </c>
      <c r="H116" s="319">
        <f t="shared" si="108"/>
        <v>29160</v>
      </c>
      <c r="I116" s="319">
        <f t="shared" si="108"/>
        <v>31500</v>
      </c>
      <c r="J116" s="319">
        <f t="shared" si="108"/>
        <v>33840</v>
      </c>
      <c r="K116" s="319">
        <f t="shared" si="108"/>
        <v>36180</v>
      </c>
      <c r="L116" s="319">
        <f t="shared" si="108"/>
        <v>38520</v>
      </c>
      <c r="N116" s="373" t="str">
        <f>CONCATENATE($AU$10,$B$11,$N$115)</f>
        <v>Before 12-31-2008060</v>
      </c>
      <c r="O116" s="374"/>
      <c r="P116" s="374">
        <v>20460</v>
      </c>
      <c r="Q116" s="374">
        <v>23340</v>
      </c>
      <c r="R116" s="374">
        <v>26280</v>
      </c>
      <c r="S116" s="374">
        <v>29160</v>
      </c>
      <c r="T116" s="374">
        <v>31500</v>
      </c>
      <c r="U116" s="374">
        <v>33840</v>
      </c>
      <c r="V116" s="374">
        <v>36180</v>
      </c>
      <c r="W116" s="374">
        <v>38520</v>
      </c>
      <c r="X116" s="374"/>
      <c r="Y116" s="374"/>
      <c r="Z116" s="374"/>
      <c r="AA116" s="374"/>
      <c r="AB116" s="374"/>
      <c r="AC116" s="374"/>
      <c r="AD116" s="374"/>
      <c r="AE116" s="374"/>
      <c r="AF116" s="374"/>
      <c r="AG116" s="374"/>
      <c r="AH116" s="374"/>
      <c r="AI116" s="374"/>
      <c r="AJ116" s="374"/>
      <c r="AK116" s="374"/>
      <c r="AL116" s="374"/>
      <c r="AM116" s="374"/>
      <c r="AN116" s="374"/>
      <c r="AO116" s="374"/>
      <c r="AP116" s="374"/>
      <c r="AQ116" s="374"/>
      <c r="AR116" s="374"/>
      <c r="AS116" s="374"/>
      <c r="AT116" s="495" t="s">
        <v>224</v>
      </c>
      <c r="AU116" s="374"/>
      <c r="AV116" s="374"/>
      <c r="AW116" s="260"/>
      <c r="AX116" s="260"/>
      <c r="AY116" s="453" t="s">
        <v>560</v>
      </c>
      <c r="AZ116" s="440" t="s">
        <v>422</v>
      </c>
      <c r="BA116" s="259" t="s">
        <v>466</v>
      </c>
      <c r="BB116" s="259" t="s">
        <v>611</v>
      </c>
      <c r="BC116" s="259" t="s">
        <v>611</v>
      </c>
      <c r="BD116" s="259" t="s">
        <v>425</v>
      </c>
      <c r="BE116" s="374">
        <f t="shared" si="100"/>
        <v>109</v>
      </c>
      <c r="BF116" s="374"/>
      <c r="BG116" s="374"/>
      <c r="BH116" s="374"/>
    </row>
    <row r="117" spans="1:60" ht="15" hidden="1" customHeight="1">
      <c r="A117" s="318">
        <f t="shared" si="106"/>
        <v>0</v>
      </c>
      <c r="B117" s="318">
        <f t="shared" ref="B117:B125" si="109">IF(OR(B62=1,$B$18=$AU11),1,0)</f>
        <v>0</v>
      </c>
      <c r="C117" s="318">
        <f t="shared" si="107"/>
        <v>0</v>
      </c>
      <c r="E117" s="319">
        <f t="shared" si="108"/>
        <v>20460</v>
      </c>
      <c r="F117" s="319">
        <f t="shared" si="108"/>
        <v>23340</v>
      </c>
      <c r="G117" s="319">
        <f t="shared" si="108"/>
        <v>26280</v>
      </c>
      <c r="H117" s="319">
        <f t="shared" si="108"/>
        <v>29160</v>
      </c>
      <c r="I117" s="319">
        <f t="shared" si="108"/>
        <v>31500</v>
      </c>
      <c r="J117" s="319">
        <f t="shared" si="108"/>
        <v>33840</v>
      </c>
      <c r="K117" s="319">
        <f t="shared" si="108"/>
        <v>36180</v>
      </c>
      <c r="L117" s="319">
        <f t="shared" si="108"/>
        <v>38520</v>
      </c>
      <c r="N117" s="373" t="str">
        <f>CONCATENATE($AU$11,$B$11,$N$115)</f>
        <v>1/1/2009 - 5/13/2010060</v>
      </c>
      <c r="O117" s="374"/>
      <c r="P117" s="374">
        <v>20460</v>
      </c>
      <c r="Q117" s="374">
        <v>23340</v>
      </c>
      <c r="R117" s="374">
        <v>26280</v>
      </c>
      <c r="S117" s="374">
        <v>29160</v>
      </c>
      <c r="T117" s="374">
        <v>31500</v>
      </c>
      <c r="U117" s="374">
        <v>33840</v>
      </c>
      <c r="V117" s="374">
        <v>36180</v>
      </c>
      <c r="W117" s="374">
        <v>38520</v>
      </c>
      <c r="X117" s="374"/>
      <c r="Y117" s="374"/>
      <c r="Z117" s="374"/>
      <c r="AA117" s="374"/>
      <c r="AB117" s="374"/>
      <c r="AC117" s="374"/>
      <c r="AD117" s="374"/>
      <c r="AE117" s="374"/>
      <c r="AF117" s="374"/>
      <c r="AG117" s="374"/>
      <c r="AH117" s="374"/>
      <c r="AI117" s="374">
        <f t="shared" ref="AI117:AP117" si="110">+AI99/5*6</f>
        <v>0</v>
      </c>
      <c r="AJ117" s="374">
        <f t="shared" si="110"/>
        <v>0</v>
      </c>
      <c r="AK117" s="374">
        <f t="shared" si="110"/>
        <v>0</v>
      </c>
      <c r="AL117" s="374">
        <f t="shared" si="110"/>
        <v>0</v>
      </c>
      <c r="AM117" s="374">
        <f t="shared" si="110"/>
        <v>0</v>
      </c>
      <c r="AN117" s="374">
        <f t="shared" si="110"/>
        <v>0</v>
      </c>
      <c r="AO117" s="374">
        <f t="shared" si="110"/>
        <v>0</v>
      </c>
      <c r="AP117" s="374">
        <f t="shared" si="110"/>
        <v>0</v>
      </c>
      <c r="AQ117" s="374"/>
      <c r="AR117" s="374"/>
      <c r="AS117" s="374"/>
      <c r="AT117" s="495" t="s">
        <v>226</v>
      </c>
      <c r="AU117" s="374"/>
      <c r="AV117" s="374"/>
      <c r="AW117" s="260"/>
      <c r="AX117" s="260"/>
      <c r="AY117" s="453" t="s">
        <v>562</v>
      </c>
      <c r="AZ117" s="440" t="s">
        <v>1450</v>
      </c>
      <c r="BA117" s="259" t="s">
        <v>143</v>
      </c>
      <c r="BB117" s="259" t="s">
        <v>612</v>
      </c>
      <c r="BC117" s="259" t="s">
        <v>612</v>
      </c>
      <c r="BD117" s="259" t="s">
        <v>431</v>
      </c>
      <c r="BE117" s="374">
        <f t="shared" si="100"/>
        <v>110</v>
      </c>
      <c r="BF117" s="374"/>
      <c r="BG117" s="374"/>
      <c r="BH117" s="374"/>
    </row>
    <row r="118" spans="1:60" ht="15" hidden="1" customHeight="1">
      <c r="A118" s="318">
        <f t="shared" si="106"/>
        <v>0</v>
      </c>
      <c r="B118" s="318">
        <f t="shared" si="109"/>
        <v>0</v>
      </c>
      <c r="C118" s="318">
        <f t="shared" si="107"/>
        <v>0</v>
      </c>
      <c r="E118" s="329">
        <f t="shared" ref="E118:L118" si="111">+MAX(E117,E119)</f>
        <v>20460</v>
      </c>
      <c r="F118" s="329">
        <f t="shared" si="111"/>
        <v>23340</v>
      </c>
      <c r="G118" s="329">
        <f t="shared" si="111"/>
        <v>26280</v>
      </c>
      <c r="H118" s="329">
        <f t="shared" si="111"/>
        <v>29160</v>
      </c>
      <c r="I118" s="329">
        <f t="shared" si="111"/>
        <v>31500</v>
      </c>
      <c r="J118" s="329">
        <f t="shared" si="111"/>
        <v>33840</v>
      </c>
      <c r="K118" s="329">
        <f t="shared" si="111"/>
        <v>36180</v>
      </c>
      <c r="L118" s="329">
        <f t="shared" si="111"/>
        <v>38520</v>
      </c>
      <c r="N118" s="373" t="s">
        <v>1533</v>
      </c>
      <c r="O118" s="374"/>
      <c r="P118" s="374"/>
      <c r="Q118" s="374"/>
      <c r="R118" s="374"/>
      <c r="S118" s="374"/>
      <c r="T118" s="374"/>
      <c r="U118" s="374"/>
      <c r="V118" s="374"/>
      <c r="W118" s="374"/>
      <c r="X118" s="374"/>
      <c r="Y118" s="374"/>
      <c r="Z118" s="374"/>
      <c r="AA118" s="374"/>
      <c r="AB118" s="374"/>
      <c r="AC118" s="374"/>
      <c r="AD118" s="374"/>
      <c r="AE118" s="374"/>
      <c r="AF118" s="374"/>
      <c r="AG118" s="374"/>
      <c r="AH118" s="374"/>
      <c r="AI118" s="374"/>
      <c r="AJ118" s="374"/>
      <c r="AK118" s="374"/>
      <c r="AL118" s="374"/>
      <c r="AM118" s="374"/>
      <c r="AN118" s="374"/>
      <c r="AO118" s="374"/>
      <c r="AP118" s="374"/>
      <c r="AQ118" s="374"/>
      <c r="AR118" s="374"/>
      <c r="AS118" s="374"/>
      <c r="AT118" s="495" t="s">
        <v>228</v>
      </c>
      <c r="AU118" s="374"/>
      <c r="AV118" s="374"/>
      <c r="AW118" s="260"/>
      <c r="AX118" s="260"/>
      <c r="AY118" s="453" t="s">
        <v>563</v>
      </c>
      <c r="AZ118" s="440" t="s">
        <v>425</v>
      </c>
      <c r="BA118" s="259" t="s">
        <v>471</v>
      </c>
      <c r="BB118" s="259" t="s">
        <v>620</v>
      </c>
      <c r="BC118" s="259" t="s">
        <v>620</v>
      </c>
      <c r="BD118" s="259" t="s">
        <v>435</v>
      </c>
      <c r="BE118" s="374">
        <f t="shared" si="100"/>
        <v>111</v>
      </c>
      <c r="BF118" s="374"/>
      <c r="BG118" s="374"/>
      <c r="BH118" s="374"/>
    </row>
    <row r="119" spans="1:60" hidden="1">
      <c r="A119" s="318">
        <f t="shared" si="106"/>
        <v>0</v>
      </c>
      <c r="B119" s="318">
        <f t="shared" si="109"/>
        <v>0</v>
      </c>
      <c r="C119" s="318">
        <f t="shared" si="107"/>
        <v>0</v>
      </c>
      <c r="E119" s="319">
        <f t="shared" ref="E119:L119" si="112">+MAX(P119,Y119,AI119)</f>
        <v>20460</v>
      </c>
      <c r="F119" s="319">
        <f t="shared" si="112"/>
        <v>23340</v>
      </c>
      <c r="G119" s="319">
        <f t="shared" si="112"/>
        <v>26280</v>
      </c>
      <c r="H119" s="319">
        <f t="shared" si="112"/>
        <v>29160</v>
      </c>
      <c r="I119" s="319">
        <f t="shared" si="112"/>
        <v>31500</v>
      </c>
      <c r="J119" s="319">
        <f t="shared" si="112"/>
        <v>33840</v>
      </c>
      <c r="K119" s="319">
        <f t="shared" si="112"/>
        <v>36180</v>
      </c>
      <c r="L119" s="319">
        <f t="shared" si="112"/>
        <v>38520</v>
      </c>
      <c r="N119" s="373" t="str">
        <f>CONCATENATE($AU$13,$B$11,$N$115)</f>
        <v>6/29/2010 - 5/30/2011060</v>
      </c>
      <c r="O119" s="374"/>
      <c r="P119" s="374">
        <v>20460</v>
      </c>
      <c r="Q119" s="374">
        <v>23340</v>
      </c>
      <c r="R119" s="374">
        <v>26280</v>
      </c>
      <c r="S119" s="374">
        <v>29160</v>
      </c>
      <c r="T119" s="374">
        <v>31500</v>
      </c>
      <c r="U119" s="374">
        <v>33840</v>
      </c>
      <c r="V119" s="374">
        <v>36180</v>
      </c>
      <c r="W119" s="374">
        <v>38520</v>
      </c>
      <c r="X119" s="374"/>
      <c r="Y119" s="374"/>
      <c r="Z119" s="374"/>
      <c r="AA119" s="374"/>
      <c r="AB119" s="374"/>
      <c r="AC119" s="374"/>
      <c r="AD119" s="374"/>
      <c r="AE119" s="374"/>
      <c r="AF119" s="374"/>
      <c r="AG119" s="374"/>
      <c r="AH119" s="374"/>
      <c r="AI119" s="374">
        <f t="shared" ref="AI119:AP119" si="113">+AI101/5*6</f>
        <v>0</v>
      </c>
      <c r="AJ119" s="374">
        <f t="shared" si="113"/>
        <v>0</v>
      </c>
      <c r="AK119" s="374">
        <f t="shared" si="113"/>
        <v>0</v>
      </c>
      <c r="AL119" s="374">
        <f t="shared" si="113"/>
        <v>0</v>
      </c>
      <c r="AM119" s="374">
        <f t="shared" si="113"/>
        <v>0</v>
      </c>
      <c r="AN119" s="374">
        <f t="shared" si="113"/>
        <v>0</v>
      </c>
      <c r="AO119" s="374">
        <f t="shared" si="113"/>
        <v>0</v>
      </c>
      <c r="AP119" s="374">
        <f t="shared" si="113"/>
        <v>0</v>
      </c>
      <c r="AQ119" s="374"/>
      <c r="AR119" s="374"/>
      <c r="AS119" s="374"/>
      <c r="AT119" s="495" t="s">
        <v>230</v>
      </c>
      <c r="AU119" s="374"/>
      <c r="AV119" s="374"/>
      <c r="AW119" s="260"/>
      <c r="AX119" s="260"/>
      <c r="AY119" s="453" t="s">
        <v>565</v>
      </c>
      <c r="AZ119" s="440" t="s">
        <v>431</v>
      </c>
      <c r="BA119" s="259" t="s">
        <v>488</v>
      </c>
      <c r="BB119" s="259" t="s">
        <v>233</v>
      </c>
      <c r="BC119" s="259" t="s">
        <v>233</v>
      </c>
      <c r="BD119" s="259" t="s">
        <v>441</v>
      </c>
      <c r="BE119" s="374">
        <f t="shared" si="100"/>
        <v>112</v>
      </c>
      <c r="BF119" s="374"/>
      <c r="BG119" s="374"/>
      <c r="BH119" s="374"/>
    </row>
    <row r="120" spans="1:60" hidden="1">
      <c r="A120" s="318">
        <f t="shared" si="106"/>
        <v>0</v>
      </c>
      <c r="B120" s="318">
        <f t="shared" si="109"/>
        <v>0</v>
      </c>
      <c r="C120" s="318">
        <f t="shared" si="107"/>
        <v>0</v>
      </c>
      <c r="E120" s="329">
        <f t="shared" ref="E120:L120" si="114">+MAX(E119,E121)</f>
        <v>21360</v>
      </c>
      <c r="F120" s="329">
        <f t="shared" si="114"/>
        <v>24420</v>
      </c>
      <c r="G120" s="329">
        <f t="shared" si="114"/>
        <v>27480</v>
      </c>
      <c r="H120" s="329">
        <f t="shared" si="114"/>
        <v>30480</v>
      </c>
      <c r="I120" s="329">
        <f t="shared" si="114"/>
        <v>32940</v>
      </c>
      <c r="J120" s="329">
        <f t="shared" si="114"/>
        <v>35400</v>
      </c>
      <c r="K120" s="329">
        <f t="shared" si="114"/>
        <v>37800</v>
      </c>
      <c r="L120" s="329">
        <f t="shared" si="114"/>
        <v>40260</v>
      </c>
      <c r="N120" s="373" t="s">
        <v>1533</v>
      </c>
      <c r="O120" s="374"/>
      <c r="P120" s="374"/>
      <c r="Q120" s="374"/>
      <c r="R120" s="374"/>
      <c r="S120" s="374"/>
      <c r="T120" s="374"/>
      <c r="U120" s="374"/>
      <c r="V120" s="374"/>
      <c r="W120" s="374"/>
      <c r="X120" s="374"/>
      <c r="Y120" s="374"/>
      <c r="Z120" s="374"/>
      <c r="AA120" s="374"/>
      <c r="AB120" s="374"/>
      <c r="AC120" s="374"/>
      <c r="AD120" s="374"/>
      <c r="AE120" s="374"/>
      <c r="AF120" s="374"/>
      <c r="AG120" s="374"/>
      <c r="AH120" s="374"/>
      <c r="AI120" s="374"/>
      <c r="AJ120" s="374"/>
      <c r="AK120" s="374"/>
      <c r="AL120" s="374"/>
      <c r="AM120" s="374"/>
      <c r="AN120" s="374"/>
      <c r="AO120" s="374"/>
      <c r="AP120" s="374"/>
      <c r="AQ120" s="374"/>
      <c r="AR120" s="374"/>
      <c r="AS120" s="374"/>
      <c r="AT120" s="495" t="s">
        <v>232</v>
      </c>
      <c r="AU120" s="374"/>
      <c r="AV120" s="374"/>
      <c r="AW120" s="260"/>
      <c r="AX120" s="260"/>
      <c r="AY120" s="453" t="s">
        <v>566</v>
      </c>
      <c r="AZ120" s="440" t="s">
        <v>435</v>
      </c>
      <c r="BA120" s="259" t="s">
        <v>490</v>
      </c>
      <c r="BB120" s="259" t="s">
        <v>626</v>
      </c>
      <c r="BC120" s="259" t="s">
        <v>626</v>
      </c>
      <c r="BD120" s="259" t="s">
        <v>452</v>
      </c>
      <c r="BE120" s="374">
        <f t="shared" si="100"/>
        <v>115</v>
      </c>
      <c r="BF120" s="374"/>
      <c r="BG120" s="374"/>
      <c r="BH120" s="374"/>
    </row>
    <row r="121" spans="1:60" hidden="1">
      <c r="A121" s="318">
        <f t="shared" si="106"/>
        <v>0</v>
      </c>
      <c r="B121" s="318">
        <f t="shared" si="109"/>
        <v>0</v>
      </c>
      <c r="C121" s="318">
        <f t="shared" si="107"/>
        <v>0</v>
      </c>
      <c r="E121" s="319">
        <f t="shared" ref="E121:L121" si="115">+MAX(P121,Y121,AI121)</f>
        <v>21360</v>
      </c>
      <c r="F121" s="319">
        <f t="shared" si="115"/>
        <v>24420</v>
      </c>
      <c r="G121" s="319">
        <f t="shared" si="115"/>
        <v>27480</v>
      </c>
      <c r="H121" s="319">
        <f t="shared" si="115"/>
        <v>30480</v>
      </c>
      <c r="I121" s="319">
        <f t="shared" si="115"/>
        <v>32940</v>
      </c>
      <c r="J121" s="319">
        <f t="shared" si="115"/>
        <v>35400</v>
      </c>
      <c r="K121" s="319">
        <f t="shared" si="115"/>
        <v>37800</v>
      </c>
      <c r="L121" s="319">
        <f t="shared" si="115"/>
        <v>40260</v>
      </c>
      <c r="N121" s="373" t="str">
        <f>CONCATENATE(AU15,$B$11)</f>
        <v>7/16/2011 - 11/31/20110</v>
      </c>
      <c r="O121" s="374"/>
      <c r="P121" s="374">
        <v>21360</v>
      </c>
      <c r="Q121" s="374">
        <v>24420</v>
      </c>
      <c r="R121" s="374">
        <v>27480</v>
      </c>
      <c r="S121" s="374">
        <v>30480</v>
      </c>
      <c r="T121" s="374">
        <v>32940</v>
      </c>
      <c r="U121" s="374">
        <v>35400</v>
      </c>
      <c r="V121" s="374">
        <v>37800</v>
      </c>
      <c r="W121" s="374">
        <v>40260</v>
      </c>
      <c r="X121" s="374"/>
      <c r="Y121" s="374">
        <v>0</v>
      </c>
      <c r="Z121" s="374">
        <v>0</v>
      </c>
      <c r="AA121" s="374">
        <v>0</v>
      </c>
      <c r="AB121" s="374">
        <v>0</v>
      </c>
      <c r="AC121" s="374">
        <v>0</v>
      </c>
      <c r="AD121" s="374">
        <v>0</v>
      </c>
      <c r="AE121" s="374">
        <v>0</v>
      </c>
      <c r="AF121" s="374">
        <v>0</v>
      </c>
      <c r="AG121" s="374"/>
      <c r="AH121" s="374"/>
      <c r="AI121" s="374">
        <f t="shared" ref="AI121:AP121" si="116">+AI103/5*6</f>
        <v>0</v>
      </c>
      <c r="AJ121" s="374">
        <f t="shared" si="116"/>
        <v>0</v>
      </c>
      <c r="AK121" s="374">
        <f t="shared" si="116"/>
        <v>0</v>
      </c>
      <c r="AL121" s="374">
        <f t="shared" si="116"/>
        <v>0</v>
      </c>
      <c r="AM121" s="374">
        <f t="shared" si="116"/>
        <v>0</v>
      </c>
      <c r="AN121" s="374">
        <f t="shared" si="116"/>
        <v>0</v>
      </c>
      <c r="AO121" s="374">
        <f t="shared" si="116"/>
        <v>0</v>
      </c>
      <c r="AP121" s="374">
        <f t="shared" si="116"/>
        <v>0</v>
      </c>
      <c r="AQ121" s="374"/>
      <c r="AR121" s="374"/>
      <c r="AS121" s="374"/>
      <c r="AT121" s="495" t="s">
        <v>233</v>
      </c>
      <c r="AU121" s="374"/>
      <c r="AV121" s="374"/>
      <c r="AW121" s="260"/>
      <c r="AX121" s="260"/>
      <c r="AY121" s="453" t="s">
        <v>567</v>
      </c>
      <c r="AZ121" s="440" t="s">
        <v>441</v>
      </c>
      <c r="BA121" s="259" t="s">
        <v>492</v>
      </c>
      <c r="BB121" s="259" t="s">
        <v>235</v>
      </c>
      <c r="BC121" s="259" t="s">
        <v>235</v>
      </c>
      <c r="BD121" s="259" t="s">
        <v>456</v>
      </c>
      <c r="BE121" s="374">
        <f t="shared" si="100"/>
        <v>116</v>
      </c>
      <c r="BF121" s="374"/>
      <c r="BG121" s="374"/>
      <c r="BH121" s="374"/>
    </row>
    <row r="122" spans="1:60" hidden="1">
      <c r="A122" s="318">
        <f t="shared" si="106"/>
        <v>0</v>
      </c>
      <c r="B122" s="318">
        <f t="shared" si="109"/>
        <v>0</v>
      </c>
      <c r="C122" s="318">
        <f t="shared" si="107"/>
        <v>0</v>
      </c>
      <c r="E122" s="329">
        <f t="shared" ref="E122:L122" si="117">+MAX(E121,E123)</f>
        <v>21660</v>
      </c>
      <c r="F122" s="329">
        <f t="shared" si="117"/>
        <v>24720</v>
      </c>
      <c r="G122" s="329">
        <f t="shared" si="117"/>
        <v>27840</v>
      </c>
      <c r="H122" s="329">
        <f t="shared" si="117"/>
        <v>30900</v>
      </c>
      <c r="I122" s="329">
        <f t="shared" si="117"/>
        <v>33420</v>
      </c>
      <c r="J122" s="329">
        <f t="shared" si="117"/>
        <v>35880</v>
      </c>
      <c r="K122" s="329">
        <f t="shared" si="117"/>
        <v>38340</v>
      </c>
      <c r="L122" s="329">
        <f t="shared" si="117"/>
        <v>40800</v>
      </c>
      <c r="N122" s="373" t="s">
        <v>1533</v>
      </c>
      <c r="O122" s="374"/>
      <c r="P122" s="374"/>
      <c r="Q122" s="374"/>
      <c r="R122" s="374"/>
      <c r="S122" s="374"/>
      <c r="T122" s="374"/>
      <c r="U122" s="374"/>
      <c r="V122" s="374"/>
      <c r="W122" s="374"/>
      <c r="X122" s="374"/>
      <c r="Y122" s="374"/>
      <c r="Z122" s="374"/>
      <c r="AA122" s="374"/>
      <c r="AB122" s="374"/>
      <c r="AC122" s="374"/>
      <c r="AD122" s="374"/>
      <c r="AE122" s="374"/>
      <c r="AF122" s="374"/>
      <c r="AG122" s="374"/>
      <c r="AH122" s="374"/>
      <c r="AI122" s="374"/>
      <c r="AJ122" s="374"/>
      <c r="AK122" s="374"/>
      <c r="AL122" s="374"/>
      <c r="AM122" s="374"/>
      <c r="AN122" s="374"/>
      <c r="AO122" s="374"/>
      <c r="AP122" s="374"/>
      <c r="AQ122" s="374"/>
      <c r="AR122" s="374"/>
      <c r="AS122" s="374"/>
      <c r="AT122" s="495" t="s">
        <v>235</v>
      </c>
      <c r="AU122" s="374"/>
      <c r="AV122" s="374"/>
      <c r="AW122" s="260"/>
      <c r="AX122" s="260"/>
      <c r="AY122" s="453"/>
      <c r="AZ122" s="440"/>
      <c r="BA122" s="259"/>
      <c r="BB122" s="259" t="s">
        <v>632</v>
      </c>
      <c r="BC122" s="259" t="s">
        <v>632</v>
      </c>
      <c r="BD122" s="259" t="s">
        <v>460</v>
      </c>
      <c r="BE122" s="374"/>
      <c r="BF122" s="374"/>
      <c r="BG122" s="374"/>
      <c r="BH122" s="374"/>
    </row>
    <row r="123" spans="1:60" hidden="1">
      <c r="A123" s="318">
        <f t="shared" si="106"/>
        <v>0</v>
      </c>
      <c r="B123" s="318">
        <f t="shared" si="109"/>
        <v>0</v>
      </c>
      <c r="C123" s="318">
        <f t="shared" si="107"/>
        <v>0</v>
      </c>
      <c r="E123" s="319">
        <f t="shared" ref="E123:L123" si="118">+MAX(P123,Y123,AI123)</f>
        <v>21660</v>
      </c>
      <c r="F123" s="319">
        <f t="shared" si="118"/>
        <v>24720</v>
      </c>
      <c r="G123" s="319">
        <f t="shared" si="118"/>
        <v>27840</v>
      </c>
      <c r="H123" s="319">
        <f t="shared" si="118"/>
        <v>30900</v>
      </c>
      <c r="I123" s="319">
        <f t="shared" si="118"/>
        <v>33420</v>
      </c>
      <c r="J123" s="319">
        <f t="shared" si="118"/>
        <v>35880</v>
      </c>
      <c r="K123" s="319">
        <f t="shared" si="118"/>
        <v>38340</v>
      </c>
      <c r="L123" s="319">
        <f t="shared" si="118"/>
        <v>40800</v>
      </c>
      <c r="N123" s="373" t="str">
        <f>CONCATENATE(AU17,$B$11)</f>
        <v>1/16/2012 - 12/3/20120</v>
      </c>
      <c r="O123" s="374"/>
      <c r="P123" s="374">
        <v>21660</v>
      </c>
      <c r="Q123" s="374">
        <v>24720</v>
      </c>
      <c r="R123" s="374">
        <v>27840</v>
      </c>
      <c r="S123" s="374">
        <v>30900</v>
      </c>
      <c r="T123" s="374">
        <v>33420</v>
      </c>
      <c r="U123" s="374">
        <v>35880</v>
      </c>
      <c r="V123" s="374">
        <v>38340</v>
      </c>
      <c r="W123" s="374">
        <v>40800</v>
      </c>
      <c r="X123" s="374"/>
      <c r="Y123" s="374">
        <v>0</v>
      </c>
      <c r="Z123" s="374">
        <v>0</v>
      </c>
      <c r="AA123" s="374">
        <v>0</v>
      </c>
      <c r="AB123" s="374">
        <v>0</v>
      </c>
      <c r="AC123" s="374">
        <v>0</v>
      </c>
      <c r="AD123" s="374">
        <v>0</v>
      </c>
      <c r="AE123" s="374">
        <v>0</v>
      </c>
      <c r="AF123" s="374">
        <v>0</v>
      </c>
      <c r="AG123" s="374"/>
      <c r="AH123" s="374"/>
      <c r="AI123" s="374">
        <f t="shared" ref="AI123:AP123" si="119">+AI105/5*6</f>
        <v>0</v>
      </c>
      <c r="AJ123" s="374">
        <f t="shared" si="119"/>
        <v>0</v>
      </c>
      <c r="AK123" s="374">
        <f t="shared" si="119"/>
        <v>0</v>
      </c>
      <c r="AL123" s="374">
        <f t="shared" si="119"/>
        <v>0</v>
      </c>
      <c r="AM123" s="374">
        <f t="shared" si="119"/>
        <v>0</v>
      </c>
      <c r="AN123" s="374">
        <f t="shared" si="119"/>
        <v>0</v>
      </c>
      <c r="AO123" s="374">
        <f t="shared" si="119"/>
        <v>0</v>
      </c>
      <c r="AP123" s="374">
        <f t="shared" si="119"/>
        <v>0</v>
      </c>
      <c r="AQ123" s="374"/>
      <c r="AR123" s="374"/>
      <c r="AS123" s="374"/>
      <c r="AT123" s="495" t="s">
        <v>237</v>
      </c>
      <c r="AU123" s="374"/>
      <c r="AV123" s="374"/>
      <c r="AW123" s="260"/>
      <c r="AX123" s="260"/>
      <c r="AY123" s="453"/>
      <c r="AZ123" s="440"/>
      <c r="BA123" s="259"/>
      <c r="BB123" s="259" t="s">
        <v>633</v>
      </c>
      <c r="BC123" s="259" t="s">
        <v>633</v>
      </c>
      <c r="BD123" s="259" t="s">
        <v>464</v>
      </c>
      <c r="BE123" s="374"/>
      <c r="BF123" s="374"/>
      <c r="BG123" s="374"/>
      <c r="BH123" s="374"/>
    </row>
    <row r="124" spans="1:60" hidden="1">
      <c r="A124" s="318">
        <f t="shared" si="106"/>
        <v>0</v>
      </c>
      <c r="B124" s="318">
        <f t="shared" si="109"/>
        <v>0</v>
      </c>
      <c r="C124" s="318">
        <f t="shared" si="107"/>
        <v>0</v>
      </c>
      <c r="E124" s="329">
        <f t="shared" ref="E124:L124" si="120">+MAX(E123,E125)</f>
        <v>21960</v>
      </c>
      <c r="F124" s="329">
        <f t="shared" si="120"/>
        <v>25080</v>
      </c>
      <c r="G124" s="329">
        <f t="shared" si="120"/>
        <v>28200</v>
      </c>
      <c r="H124" s="329">
        <f t="shared" si="120"/>
        <v>31320</v>
      </c>
      <c r="I124" s="329">
        <f t="shared" si="120"/>
        <v>33840</v>
      </c>
      <c r="J124" s="329">
        <f t="shared" si="120"/>
        <v>36360</v>
      </c>
      <c r="K124" s="329">
        <f t="shared" si="120"/>
        <v>38880</v>
      </c>
      <c r="L124" s="329">
        <f t="shared" si="120"/>
        <v>41400</v>
      </c>
      <c r="N124" s="373" t="s">
        <v>1533</v>
      </c>
      <c r="O124" s="374"/>
      <c r="P124" s="374"/>
      <c r="Q124" s="374"/>
      <c r="R124" s="374"/>
      <c r="S124" s="374"/>
      <c r="T124" s="374"/>
      <c r="U124" s="374"/>
      <c r="V124" s="374"/>
      <c r="W124" s="374"/>
      <c r="X124" s="374"/>
      <c r="Y124" s="374"/>
      <c r="Z124" s="374"/>
      <c r="AA124" s="374"/>
      <c r="AB124" s="374"/>
      <c r="AC124" s="374"/>
      <c r="AD124" s="374"/>
      <c r="AE124" s="374"/>
      <c r="AF124" s="374"/>
      <c r="AG124" s="374"/>
      <c r="AH124" s="374"/>
      <c r="AI124" s="374"/>
      <c r="AJ124" s="374"/>
      <c r="AK124" s="374"/>
      <c r="AL124" s="374"/>
      <c r="AM124" s="374"/>
      <c r="AN124" s="374"/>
      <c r="AO124" s="374"/>
      <c r="AP124" s="374"/>
      <c r="AQ124" s="374"/>
      <c r="AR124" s="374"/>
      <c r="AS124" s="374"/>
      <c r="AT124" s="495" t="s">
        <v>239</v>
      </c>
      <c r="AU124" s="374"/>
      <c r="AV124" s="374"/>
      <c r="AW124" s="260"/>
      <c r="AX124" s="260"/>
      <c r="AY124" s="453" t="s">
        <v>568</v>
      </c>
      <c r="AZ124" s="440" t="s">
        <v>452</v>
      </c>
      <c r="BA124" s="259" t="s">
        <v>496</v>
      </c>
      <c r="BB124" s="259" t="s">
        <v>634</v>
      </c>
      <c r="BC124" s="259" t="s">
        <v>634</v>
      </c>
      <c r="BD124" s="259" t="s">
        <v>466</v>
      </c>
      <c r="BE124" s="374">
        <f t="shared" ref="BE124:BE137" si="121">+MATCH(BD$10:BD$548,AZ$10:AZ$540,0)</f>
        <v>119</v>
      </c>
      <c r="BF124" s="374"/>
      <c r="BG124" s="374"/>
      <c r="BH124" s="374"/>
    </row>
    <row r="125" spans="1:60" hidden="1">
      <c r="A125" s="318">
        <f t="shared" si="106"/>
        <v>0</v>
      </c>
      <c r="B125" s="318">
        <f t="shared" si="109"/>
        <v>0</v>
      </c>
      <c r="C125" s="318">
        <f t="shared" si="107"/>
        <v>0</v>
      </c>
      <c r="E125" s="319">
        <f t="shared" ref="E125:L125" si="122">+MAX(P125,Y125,AI125)</f>
        <v>21960</v>
      </c>
      <c r="F125" s="319">
        <f t="shared" si="122"/>
        <v>25080</v>
      </c>
      <c r="G125" s="319">
        <f t="shared" si="122"/>
        <v>28200</v>
      </c>
      <c r="H125" s="319">
        <f t="shared" si="122"/>
        <v>31320</v>
      </c>
      <c r="I125" s="319">
        <f t="shared" si="122"/>
        <v>33840</v>
      </c>
      <c r="J125" s="319">
        <f t="shared" si="122"/>
        <v>36360</v>
      </c>
      <c r="K125" s="319">
        <f t="shared" si="122"/>
        <v>38880</v>
      </c>
      <c r="L125" s="319">
        <f t="shared" si="122"/>
        <v>41400</v>
      </c>
      <c r="N125" s="373" t="str">
        <f>CONCATENATE(AU19,$B$11)</f>
        <v>1/18/2013 - 12/17/20130</v>
      </c>
      <c r="O125" s="374"/>
      <c r="P125" s="374">
        <v>21960</v>
      </c>
      <c r="Q125" s="374">
        <v>25080</v>
      </c>
      <c r="R125" s="374">
        <v>28200</v>
      </c>
      <c r="S125" s="374">
        <v>31320</v>
      </c>
      <c r="T125" s="374">
        <v>33840</v>
      </c>
      <c r="U125" s="374">
        <v>36360</v>
      </c>
      <c r="V125" s="374">
        <v>38880</v>
      </c>
      <c r="W125" s="374">
        <v>41400</v>
      </c>
      <c r="X125" s="374"/>
      <c r="Y125" s="374">
        <v>0</v>
      </c>
      <c r="Z125" s="374">
        <v>0</v>
      </c>
      <c r="AA125" s="374">
        <v>0</v>
      </c>
      <c r="AB125" s="374">
        <v>0</v>
      </c>
      <c r="AC125" s="374">
        <v>0</v>
      </c>
      <c r="AD125" s="374">
        <v>0</v>
      </c>
      <c r="AE125" s="374">
        <v>0</v>
      </c>
      <c r="AF125" s="374">
        <v>0</v>
      </c>
      <c r="AG125" s="374"/>
      <c r="AH125" s="374"/>
      <c r="AI125" s="374">
        <f t="shared" ref="AI125:AP125" si="123">+AI107*1.2</f>
        <v>0</v>
      </c>
      <c r="AJ125" s="374">
        <f t="shared" si="123"/>
        <v>0</v>
      </c>
      <c r="AK125" s="374">
        <f t="shared" si="123"/>
        <v>0</v>
      </c>
      <c r="AL125" s="374">
        <f t="shared" si="123"/>
        <v>0</v>
      </c>
      <c r="AM125" s="374">
        <f t="shared" si="123"/>
        <v>0</v>
      </c>
      <c r="AN125" s="374">
        <f t="shared" si="123"/>
        <v>0</v>
      </c>
      <c r="AO125" s="374">
        <f t="shared" si="123"/>
        <v>0</v>
      </c>
      <c r="AP125" s="374">
        <f t="shared" si="123"/>
        <v>0</v>
      </c>
      <c r="AQ125" s="374"/>
      <c r="AR125" s="374"/>
      <c r="AS125" s="374"/>
      <c r="AT125" s="495" t="s">
        <v>241</v>
      </c>
      <c r="AU125" s="374"/>
      <c r="AV125" s="374"/>
      <c r="AW125" s="260"/>
      <c r="AX125" s="260"/>
      <c r="AY125" s="453" t="s">
        <v>573</v>
      </c>
      <c r="AZ125" s="440" t="s">
        <v>456</v>
      </c>
      <c r="BA125" s="259" t="s">
        <v>151</v>
      </c>
      <c r="BB125" s="259" t="s">
        <v>638</v>
      </c>
      <c r="BC125" s="259" t="s">
        <v>638</v>
      </c>
      <c r="BD125" s="259" t="s">
        <v>143</v>
      </c>
      <c r="BE125" s="374">
        <f t="shared" si="121"/>
        <v>120</v>
      </c>
      <c r="BF125" s="374"/>
      <c r="BG125" s="374"/>
      <c r="BH125" s="374"/>
    </row>
    <row r="126" spans="1:60" hidden="1">
      <c r="A126" s="332">
        <f t="shared" ref="A126:A131" si="124">IF($A$26=$AU22,1,0)</f>
        <v>0</v>
      </c>
      <c r="B126" s="332">
        <f t="shared" ref="B126:B131" si="125">IF(OR(B71=1,$B$18=$AU22),1,0)</f>
        <v>0</v>
      </c>
      <c r="C126" s="332">
        <f t="shared" si="107"/>
        <v>0</v>
      </c>
      <c r="E126" s="329">
        <f t="shared" ref="E126:L126" si="126">+MAX(E125,E127)</f>
        <v>22320</v>
      </c>
      <c r="F126" s="329">
        <f t="shared" si="126"/>
        <v>25500</v>
      </c>
      <c r="G126" s="329">
        <f t="shared" si="126"/>
        <v>28680</v>
      </c>
      <c r="H126" s="329">
        <f t="shared" si="126"/>
        <v>31860</v>
      </c>
      <c r="I126" s="329">
        <f t="shared" si="126"/>
        <v>34440</v>
      </c>
      <c r="J126" s="329">
        <f t="shared" si="126"/>
        <v>36960</v>
      </c>
      <c r="K126" s="329">
        <f t="shared" si="126"/>
        <v>39540</v>
      </c>
      <c r="L126" s="329">
        <f t="shared" si="126"/>
        <v>42060</v>
      </c>
      <c r="N126" s="373" t="s">
        <v>1533</v>
      </c>
      <c r="O126" s="374"/>
      <c r="P126" s="374"/>
      <c r="Q126" s="374"/>
      <c r="R126" s="374"/>
      <c r="S126" s="374"/>
      <c r="T126" s="374"/>
      <c r="U126" s="374"/>
      <c r="V126" s="374"/>
      <c r="W126" s="374"/>
      <c r="X126" s="374"/>
      <c r="Y126" s="374"/>
      <c r="Z126" s="374"/>
      <c r="AA126" s="374"/>
      <c r="AB126" s="374"/>
      <c r="AC126" s="374"/>
      <c r="AD126" s="374"/>
      <c r="AE126" s="374"/>
      <c r="AF126" s="374"/>
      <c r="AG126" s="374"/>
      <c r="AH126" s="374"/>
      <c r="AI126" s="374"/>
      <c r="AJ126" s="374"/>
      <c r="AK126" s="374"/>
      <c r="AL126" s="374"/>
      <c r="AM126" s="374"/>
      <c r="AN126" s="374"/>
      <c r="AO126" s="374"/>
      <c r="AP126" s="374"/>
      <c r="AQ126" s="374"/>
      <c r="AR126" s="374"/>
      <c r="AS126" s="374"/>
      <c r="AT126" s="495" t="s">
        <v>243</v>
      </c>
      <c r="AU126" s="374"/>
      <c r="AV126" s="374"/>
      <c r="AW126" s="260"/>
      <c r="AX126" s="260"/>
      <c r="AY126" s="453" t="s">
        <v>192</v>
      </c>
      <c r="AZ126" s="440" t="s">
        <v>460</v>
      </c>
      <c r="BA126" s="259" t="s">
        <v>498</v>
      </c>
      <c r="BB126" s="259" t="s">
        <v>642</v>
      </c>
      <c r="BC126" s="259" t="s">
        <v>642</v>
      </c>
      <c r="BD126" s="259" t="s">
        <v>471</v>
      </c>
      <c r="BE126" s="374">
        <f t="shared" si="121"/>
        <v>121</v>
      </c>
      <c r="BF126" s="374"/>
      <c r="BG126" s="374"/>
      <c r="BH126" s="374"/>
    </row>
    <row r="127" spans="1:60" hidden="1">
      <c r="A127" s="332">
        <f t="shared" si="124"/>
        <v>0</v>
      </c>
      <c r="B127" s="332">
        <f t="shared" si="125"/>
        <v>0</v>
      </c>
      <c r="C127" s="332">
        <f t="shared" si="107"/>
        <v>0</v>
      </c>
      <c r="E127" s="319">
        <f t="shared" ref="E127:L127" si="127">+MAX(P127,Y127,AI127)</f>
        <v>22320</v>
      </c>
      <c r="F127" s="319">
        <f t="shared" si="127"/>
        <v>25500</v>
      </c>
      <c r="G127" s="319">
        <f t="shared" si="127"/>
        <v>28680</v>
      </c>
      <c r="H127" s="319">
        <f t="shared" si="127"/>
        <v>31860</v>
      </c>
      <c r="I127" s="319">
        <f t="shared" si="127"/>
        <v>34440</v>
      </c>
      <c r="J127" s="319">
        <f t="shared" si="127"/>
        <v>36960</v>
      </c>
      <c r="K127" s="319">
        <f t="shared" si="127"/>
        <v>39540</v>
      </c>
      <c r="L127" s="319">
        <f t="shared" si="127"/>
        <v>42060</v>
      </c>
      <c r="N127" s="373" t="str">
        <f>CONCATENATE(AU23,$B$11)</f>
        <v>2/1/2014 - 3/5/20150</v>
      </c>
      <c r="O127" s="374"/>
      <c r="P127" s="374">
        <v>22320</v>
      </c>
      <c r="Q127" s="374">
        <v>25500</v>
      </c>
      <c r="R127" s="374">
        <v>28680</v>
      </c>
      <c r="S127" s="374">
        <v>31860</v>
      </c>
      <c r="T127" s="374">
        <v>34440</v>
      </c>
      <c r="U127" s="374">
        <v>36960</v>
      </c>
      <c r="V127" s="374">
        <v>39540</v>
      </c>
      <c r="W127" s="374">
        <v>42060</v>
      </c>
      <c r="X127" s="374"/>
      <c r="Y127" s="374">
        <v>0</v>
      </c>
      <c r="Z127" s="374">
        <v>0</v>
      </c>
      <c r="AA127" s="374">
        <v>0</v>
      </c>
      <c r="AB127" s="374">
        <v>0</v>
      </c>
      <c r="AC127" s="374">
        <v>0</v>
      </c>
      <c r="AD127" s="374">
        <v>0</v>
      </c>
      <c r="AE127" s="374">
        <v>0</v>
      </c>
      <c r="AF127" s="374">
        <v>0</v>
      </c>
      <c r="AG127" s="374"/>
      <c r="AH127" s="374"/>
      <c r="AI127" s="374">
        <f t="shared" ref="AI127:AP127" si="128">+AI109*1.2</f>
        <v>0</v>
      </c>
      <c r="AJ127" s="374">
        <f t="shared" si="128"/>
        <v>0</v>
      </c>
      <c r="AK127" s="374">
        <f t="shared" si="128"/>
        <v>0</v>
      </c>
      <c r="AL127" s="374">
        <f t="shared" si="128"/>
        <v>0</v>
      </c>
      <c r="AM127" s="374">
        <f t="shared" si="128"/>
        <v>0</v>
      </c>
      <c r="AN127" s="374">
        <f t="shared" si="128"/>
        <v>0</v>
      </c>
      <c r="AO127" s="374">
        <f t="shared" si="128"/>
        <v>0</v>
      </c>
      <c r="AP127" s="374">
        <f t="shared" si="128"/>
        <v>0</v>
      </c>
      <c r="AQ127" s="374"/>
      <c r="AR127" s="374"/>
      <c r="AS127" s="374"/>
      <c r="AT127" s="495" t="s">
        <v>245</v>
      </c>
      <c r="AU127" s="374"/>
      <c r="AV127" s="374"/>
      <c r="AW127" s="260"/>
      <c r="AX127" s="260"/>
      <c r="AY127" s="453" t="s">
        <v>578</v>
      </c>
      <c r="AZ127" s="440" t="s">
        <v>464</v>
      </c>
      <c r="BA127" s="259" t="s">
        <v>502</v>
      </c>
      <c r="BB127" s="259" t="s">
        <v>245</v>
      </c>
      <c r="BC127" s="259" t="s">
        <v>245</v>
      </c>
      <c r="BD127" s="259" t="s">
        <v>479</v>
      </c>
      <c r="BE127" s="374">
        <f t="shared" si="121"/>
        <v>122</v>
      </c>
      <c r="BF127" s="374"/>
      <c r="BG127" s="374"/>
      <c r="BH127" s="374"/>
    </row>
    <row r="128" spans="1:60" hidden="1">
      <c r="A128" s="332">
        <f t="shared" si="124"/>
        <v>0</v>
      </c>
      <c r="B128" s="332">
        <f t="shared" si="125"/>
        <v>0</v>
      </c>
      <c r="C128" s="332">
        <f t="shared" si="107"/>
        <v>0</v>
      </c>
      <c r="E128" s="329">
        <f t="shared" ref="E128:L128" si="129">+MAX(E127,E129)</f>
        <v>22500</v>
      </c>
      <c r="F128" s="329">
        <f t="shared" si="129"/>
        <v>25680</v>
      </c>
      <c r="G128" s="329">
        <f t="shared" si="129"/>
        <v>28920</v>
      </c>
      <c r="H128" s="329">
        <f t="shared" si="129"/>
        <v>32100</v>
      </c>
      <c r="I128" s="329">
        <f t="shared" si="129"/>
        <v>34680</v>
      </c>
      <c r="J128" s="329">
        <f t="shared" si="129"/>
        <v>37260</v>
      </c>
      <c r="K128" s="329">
        <f t="shared" si="129"/>
        <v>39840</v>
      </c>
      <c r="L128" s="329">
        <f t="shared" si="129"/>
        <v>42420</v>
      </c>
      <c r="N128" s="373" t="s">
        <v>1533</v>
      </c>
      <c r="O128" s="374"/>
      <c r="P128" s="374"/>
      <c r="Q128" s="374"/>
      <c r="R128" s="374"/>
      <c r="S128" s="374"/>
      <c r="T128" s="374"/>
      <c r="U128" s="374"/>
      <c r="V128" s="374"/>
      <c r="W128" s="374"/>
      <c r="X128" s="374"/>
      <c r="Y128" s="374"/>
      <c r="Z128" s="374"/>
      <c r="AA128" s="374"/>
      <c r="AB128" s="374"/>
      <c r="AC128" s="374"/>
      <c r="AD128" s="374"/>
      <c r="AE128" s="374"/>
      <c r="AF128" s="374"/>
      <c r="AG128" s="374"/>
      <c r="AH128" s="374"/>
      <c r="AI128" s="374"/>
      <c r="AJ128" s="374"/>
      <c r="AK128" s="374"/>
      <c r="AL128" s="374"/>
      <c r="AM128" s="374"/>
      <c r="AN128" s="374"/>
      <c r="AO128" s="374"/>
      <c r="AP128" s="374"/>
      <c r="AQ128" s="374"/>
      <c r="AR128" s="374"/>
      <c r="AS128" s="374"/>
      <c r="AT128" s="495" t="s">
        <v>247</v>
      </c>
      <c r="AU128" s="374"/>
      <c r="AV128" s="374"/>
      <c r="AW128" s="260"/>
      <c r="AX128" s="260"/>
      <c r="AY128" s="453" t="s">
        <v>581</v>
      </c>
      <c r="AZ128" s="440" t="s">
        <v>466</v>
      </c>
      <c r="BA128" s="259" t="s">
        <v>504</v>
      </c>
      <c r="BB128" s="259" t="s">
        <v>648</v>
      </c>
      <c r="BC128" s="259" t="s">
        <v>648</v>
      </c>
      <c r="BD128" s="259" t="s">
        <v>488</v>
      </c>
      <c r="BE128" s="374">
        <f t="shared" si="121"/>
        <v>123</v>
      </c>
      <c r="BF128" s="374"/>
      <c r="BG128" s="374"/>
      <c r="BH128" s="374"/>
    </row>
    <row r="129" spans="1:60" hidden="1">
      <c r="A129" s="332">
        <f t="shared" si="124"/>
        <v>0</v>
      </c>
      <c r="B129" s="332">
        <f t="shared" si="125"/>
        <v>0</v>
      </c>
      <c r="C129" s="332">
        <f t="shared" si="107"/>
        <v>0</v>
      </c>
      <c r="E129" s="336">
        <f t="shared" ref="E129:L129" si="130">+MAX(P129,Y129,AI129)</f>
        <v>22500</v>
      </c>
      <c r="F129" s="336">
        <f t="shared" si="130"/>
        <v>25680</v>
      </c>
      <c r="G129" s="336">
        <f t="shared" si="130"/>
        <v>28920</v>
      </c>
      <c r="H129" s="336">
        <f t="shared" si="130"/>
        <v>32100</v>
      </c>
      <c r="I129" s="336">
        <f t="shared" si="130"/>
        <v>34680</v>
      </c>
      <c r="J129" s="336">
        <f t="shared" si="130"/>
        <v>37260</v>
      </c>
      <c r="K129" s="336">
        <f t="shared" si="130"/>
        <v>39840</v>
      </c>
      <c r="L129" s="336">
        <f t="shared" si="130"/>
        <v>42420</v>
      </c>
      <c r="N129" s="373" t="str">
        <f>CONCATENATE(AU25,$B$11)</f>
        <v>4/21/2015 - 3/27/20160</v>
      </c>
      <c r="O129" s="374"/>
      <c r="P129" s="374">
        <v>22500</v>
      </c>
      <c r="Q129" s="374">
        <v>25680</v>
      </c>
      <c r="R129" s="374">
        <v>28920</v>
      </c>
      <c r="S129" s="374">
        <v>32100</v>
      </c>
      <c r="T129" s="374">
        <v>34680</v>
      </c>
      <c r="U129" s="374">
        <v>37260</v>
      </c>
      <c r="V129" s="374">
        <v>39840</v>
      </c>
      <c r="W129" s="374">
        <v>42420</v>
      </c>
      <c r="X129" s="374"/>
      <c r="Y129" s="374">
        <v>0</v>
      </c>
      <c r="Z129" s="374">
        <v>0</v>
      </c>
      <c r="AA129" s="374">
        <v>0</v>
      </c>
      <c r="AB129" s="374">
        <v>0</v>
      </c>
      <c r="AC129" s="374">
        <v>0</v>
      </c>
      <c r="AD129" s="374">
        <v>0</v>
      </c>
      <c r="AE129" s="374">
        <v>0</v>
      </c>
      <c r="AF129" s="374">
        <v>0</v>
      </c>
      <c r="AG129" s="374"/>
      <c r="AH129" s="374"/>
      <c r="AI129" s="374">
        <f t="shared" ref="AI129:AP129" si="131">+AI111*1.2</f>
        <v>0</v>
      </c>
      <c r="AJ129" s="374">
        <f t="shared" si="131"/>
        <v>0</v>
      </c>
      <c r="AK129" s="374">
        <f t="shared" si="131"/>
        <v>0</v>
      </c>
      <c r="AL129" s="374">
        <f t="shared" si="131"/>
        <v>0</v>
      </c>
      <c r="AM129" s="374">
        <f t="shared" si="131"/>
        <v>0</v>
      </c>
      <c r="AN129" s="374">
        <f t="shared" si="131"/>
        <v>0</v>
      </c>
      <c r="AO129" s="374">
        <f t="shared" si="131"/>
        <v>0</v>
      </c>
      <c r="AP129" s="374">
        <f t="shared" si="131"/>
        <v>0</v>
      </c>
      <c r="AQ129" s="374"/>
      <c r="AR129" s="374"/>
      <c r="AS129" s="374"/>
      <c r="AT129" s="495" t="s">
        <v>249</v>
      </c>
      <c r="AU129" s="374"/>
      <c r="AV129" s="374"/>
      <c r="AW129" s="260"/>
      <c r="AX129" s="260"/>
      <c r="AY129" s="453" t="s">
        <v>587</v>
      </c>
      <c r="AZ129" s="440" t="s">
        <v>143</v>
      </c>
      <c r="BA129" s="259" t="s">
        <v>505</v>
      </c>
      <c r="BB129" s="259" t="s">
        <v>651</v>
      </c>
      <c r="BC129" s="259" t="s">
        <v>651</v>
      </c>
      <c r="BD129" s="259" t="s">
        <v>490</v>
      </c>
      <c r="BE129" s="374">
        <f t="shared" si="121"/>
        <v>124</v>
      </c>
      <c r="BF129" s="374"/>
      <c r="BG129" s="374"/>
      <c r="BH129" s="374"/>
    </row>
    <row r="130" spans="1:60" hidden="1">
      <c r="A130" s="337">
        <f t="shared" si="124"/>
        <v>0</v>
      </c>
      <c r="B130" s="337">
        <f t="shared" si="125"/>
        <v>0</v>
      </c>
      <c r="C130" s="337">
        <f t="shared" si="107"/>
        <v>0</v>
      </c>
      <c r="E130" s="329">
        <f t="shared" ref="E130:L130" si="132">+MAX(E129,E131)</f>
        <v>22500</v>
      </c>
      <c r="F130" s="329">
        <f t="shared" si="132"/>
        <v>25680</v>
      </c>
      <c r="G130" s="329">
        <f t="shared" si="132"/>
        <v>28920</v>
      </c>
      <c r="H130" s="329">
        <f t="shared" si="132"/>
        <v>32100</v>
      </c>
      <c r="I130" s="329">
        <f t="shared" si="132"/>
        <v>34680</v>
      </c>
      <c r="J130" s="329">
        <f t="shared" si="132"/>
        <v>37260</v>
      </c>
      <c r="K130" s="329">
        <f t="shared" si="132"/>
        <v>39840</v>
      </c>
      <c r="L130" s="329">
        <f t="shared" si="132"/>
        <v>42420</v>
      </c>
      <c r="N130" s="373" t="s">
        <v>1533</v>
      </c>
      <c r="O130" s="374"/>
      <c r="P130" s="374"/>
      <c r="Q130" s="374"/>
      <c r="R130" s="374"/>
      <c r="S130" s="374"/>
      <c r="T130" s="374"/>
      <c r="U130" s="374"/>
      <c r="V130" s="374"/>
      <c r="W130" s="374"/>
      <c r="X130" s="374"/>
      <c r="Y130" s="374"/>
      <c r="Z130" s="374"/>
      <c r="AA130" s="374"/>
      <c r="AB130" s="374"/>
      <c r="AC130" s="374"/>
      <c r="AD130" s="374"/>
      <c r="AE130" s="374"/>
      <c r="AF130" s="374"/>
      <c r="AG130" s="374"/>
      <c r="AH130" s="374"/>
      <c r="AI130" s="374"/>
      <c r="AJ130" s="374"/>
      <c r="AK130" s="374"/>
      <c r="AL130" s="374"/>
      <c r="AM130" s="374"/>
      <c r="AN130" s="374"/>
      <c r="AO130" s="374"/>
      <c r="AP130" s="374"/>
      <c r="AQ130" s="374"/>
      <c r="AR130" s="374"/>
      <c r="AS130" s="374"/>
      <c r="AT130" s="495" t="s">
        <v>251</v>
      </c>
      <c r="AU130" s="374"/>
      <c r="AV130" s="374"/>
      <c r="AW130" s="260"/>
      <c r="AX130" s="260"/>
      <c r="AY130" s="453" t="s">
        <v>591</v>
      </c>
      <c r="AZ130" s="440" t="s">
        <v>471</v>
      </c>
      <c r="BA130" s="259" t="s">
        <v>506</v>
      </c>
      <c r="BB130" s="259" t="s">
        <v>652</v>
      </c>
      <c r="BC130" s="259" t="s">
        <v>652</v>
      </c>
      <c r="BD130" s="259" t="s">
        <v>492</v>
      </c>
      <c r="BE130" s="374">
        <f t="shared" si="121"/>
        <v>125</v>
      </c>
      <c r="BF130" s="374"/>
      <c r="BG130" s="374"/>
      <c r="BH130" s="374"/>
    </row>
    <row r="131" spans="1:60" hidden="1">
      <c r="A131" s="338">
        <f t="shared" si="124"/>
        <v>0</v>
      </c>
      <c r="B131" s="338">
        <f t="shared" si="125"/>
        <v>0</v>
      </c>
      <c r="C131" s="338">
        <f t="shared" si="107"/>
        <v>0</v>
      </c>
      <c r="E131" s="346">
        <f t="shared" ref="E131:L131" si="133">+MAX(P131,Y131,AI131)</f>
        <v>22020</v>
      </c>
      <c r="F131" s="346">
        <f t="shared" si="133"/>
        <v>25200</v>
      </c>
      <c r="G131" s="346">
        <f t="shared" si="133"/>
        <v>28320</v>
      </c>
      <c r="H131" s="346">
        <f t="shared" si="133"/>
        <v>31440</v>
      </c>
      <c r="I131" s="346">
        <f t="shared" si="133"/>
        <v>33960</v>
      </c>
      <c r="J131" s="346">
        <f t="shared" si="133"/>
        <v>36480</v>
      </c>
      <c r="K131" s="346">
        <f t="shared" si="133"/>
        <v>39000</v>
      </c>
      <c r="L131" s="346">
        <f t="shared" si="133"/>
        <v>41520</v>
      </c>
      <c r="N131" s="373" t="str">
        <f>CONCATENATE(AU27,$B$11)</f>
        <v>On or After  5/13/20160</v>
      </c>
      <c r="O131" s="374"/>
      <c r="P131" s="374">
        <v>22020</v>
      </c>
      <c r="Q131" s="374">
        <v>25200</v>
      </c>
      <c r="R131" s="374">
        <v>28320</v>
      </c>
      <c r="S131" s="374">
        <v>31440</v>
      </c>
      <c r="T131" s="374">
        <v>33960</v>
      </c>
      <c r="U131" s="374">
        <v>36480</v>
      </c>
      <c r="V131" s="374">
        <v>39000</v>
      </c>
      <c r="W131" s="374">
        <v>41520</v>
      </c>
      <c r="X131" s="374"/>
      <c r="Y131" s="374">
        <v>0</v>
      </c>
      <c r="Z131" s="374">
        <v>0</v>
      </c>
      <c r="AA131" s="374">
        <v>0</v>
      </c>
      <c r="AB131" s="374">
        <v>0</v>
      </c>
      <c r="AC131" s="374">
        <v>0</v>
      </c>
      <c r="AD131" s="374">
        <v>0</v>
      </c>
      <c r="AE131" s="374">
        <v>0</v>
      </c>
      <c r="AF131" s="374">
        <v>0</v>
      </c>
      <c r="AG131" s="374"/>
      <c r="AH131" s="374"/>
      <c r="AI131" s="374">
        <f t="shared" ref="AI131:AP131" si="134">+AI113*1.2</f>
        <v>0</v>
      </c>
      <c r="AJ131" s="374">
        <f t="shared" si="134"/>
        <v>0</v>
      </c>
      <c r="AK131" s="374">
        <f t="shared" si="134"/>
        <v>0</v>
      </c>
      <c r="AL131" s="374">
        <f t="shared" si="134"/>
        <v>0</v>
      </c>
      <c r="AM131" s="374">
        <f t="shared" si="134"/>
        <v>0</v>
      </c>
      <c r="AN131" s="374">
        <f t="shared" si="134"/>
        <v>0</v>
      </c>
      <c r="AO131" s="374">
        <f t="shared" si="134"/>
        <v>0</v>
      </c>
      <c r="AP131" s="374">
        <f t="shared" si="134"/>
        <v>0</v>
      </c>
      <c r="AQ131" s="374"/>
      <c r="AR131" s="374"/>
      <c r="AS131" s="374"/>
      <c r="AT131" s="495" t="s">
        <v>252</v>
      </c>
      <c r="AU131" s="374"/>
      <c r="AV131" s="374"/>
      <c r="AW131" s="260"/>
      <c r="AX131" s="260"/>
      <c r="AY131" s="453" t="s">
        <v>596</v>
      </c>
      <c r="AZ131" s="440" t="s">
        <v>479</v>
      </c>
      <c r="BA131" s="259" t="s">
        <v>508</v>
      </c>
      <c r="BB131" s="259" t="s">
        <v>653</v>
      </c>
      <c r="BC131" s="259" t="s">
        <v>653</v>
      </c>
      <c r="BD131" s="259" t="s">
        <v>496</v>
      </c>
      <c r="BE131" s="374">
        <f t="shared" si="121"/>
        <v>126</v>
      </c>
      <c r="BF131" s="374"/>
      <c r="BG131" s="374"/>
      <c r="BH131" s="374"/>
    </row>
    <row r="132" spans="1:60" hidden="1">
      <c r="A132" s="340"/>
      <c r="B132" s="341"/>
      <c r="C132" s="342"/>
      <c r="D132" s="341"/>
      <c r="E132" s="341"/>
      <c r="F132" s="341"/>
      <c r="G132" s="341"/>
      <c r="H132" s="341"/>
      <c r="I132" s="341"/>
      <c r="J132" s="341"/>
      <c r="K132" s="341"/>
      <c r="L132" s="341"/>
      <c r="M132" s="341"/>
      <c r="N132" s="374"/>
      <c r="O132" s="374"/>
      <c r="P132" s="374"/>
      <c r="Q132" s="374"/>
      <c r="R132" s="374"/>
      <c r="S132" s="374"/>
      <c r="T132" s="374"/>
      <c r="U132" s="374"/>
      <c r="V132" s="374"/>
      <c r="W132" s="374"/>
      <c r="X132" s="374"/>
      <c r="Y132" s="374"/>
      <c r="Z132" s="374"/>
      <c r="AA132" s="374"/>
      <c r="AB132" s="374"/>
      <c r="AC132" s="374"/>
      <c r="AD132" s="374"/>
      <c r="AE132" s="374"/>
      <c r="AF132" s="374"/>
      <c r="AG132" s="374"/>
      <c r="AH132" s="374"/>
      <c r="AI132" s="374"/>
      <c r="AJ132" s="374"/>
      <c r="AK132" s="374"/>
      <c r="AL132" s="374"/>
      <c r="AM132" s="374"/>
      <c r="AN132" s="374"/>
      <c r="AO132" s="374"/>
      <c r="AP132" s="374"/>
      <c r="AQ132" s="499" t="s">
        <v>1536</v>
      </c>
      <c r="AR132" s="374"/>
      <c r="AS132" s="374"/>
      <c r="AT132" s="495" t="s">
        <v>253</v>
      </c>
      <c r="AU132" s="374"/>
      <c r="AV132" s="374"/>
      <c r="AW132" s="260"/>
      <c r="AX132" s="260"/>
      <c r="AY132" s="453" t="s">
        <v>598</v>
      </c>
      <c r="AZ132" s="440" t="s">
        <v>488</v>
      </c>
      <c r="BA132" s="259" t="s">
        <v>509</v>
      </c>
      <c r="BB132" s="259" t="s">
        <v>654</v>
      </c>
      <c r="BC132" s="259" t="s">
        <v>654</v>
      </c>
      <c r="BD132" s="259" t="s">
        <v>151</v>
      </c>
      <c r="BE132" s="374">
        <f t="shared" si="121"/>
        <v>127</v>
      </c>
      <c r="BF132" s="374"/>
      <c r="BG132" s="374"/>
      <c r="BH132" s="374"/>
    </row>
    <row r="133" spans="1:60" ht="15.75" hidden="1">
      <c r="A133" s="312" t="s">
        <v>1526</v>
      </c>
      <c r="B133" s="313" t="s">
        <v>1527</v>
      </c>
      <c r="C133" s="314" t="s">
        <v>1528</v>
      </c>
      <c r="E133" s="315">
        <v>1</v>
      </c>
      <c r="F133" s="315">
        <v>2</v>
      </c>
      <c r="G133" s="315">
        <v>3</v>
      </c>
      <c r="H133" s="315">
        <v>4</v>
      </c>
      <c r="I133" s="315">
        <v>5</v>
      </c>
      <c r="J133" s="315">
        <v>6</v>
      </c>
      <c r="K133" s="315">
        <v>7</v>
      </c>
      <c r="L133" s="315">
        <v>8</v>
      </c>
      <c r="M133" s="228"/>
      <c r="N133" s="497">
        <v>80</v>
      </c>
      <c r="O133" s="374"/>
      <c r="P133" s="1539" t="s">
        <v>1529</v>
      </c>
      <c r="Q133" s="1539"/>
      <c r="R133" s="1539"/>
      <c r="S133" s="1539"/>
      <c r="T133" s="1539"/>
      <c r="U133" s="1539"/>
      <c r="V133" s="1539"/>
      <c r="W133" s="1539"/>
      <c r="X133" s="374"/>
      <c r="Y133" s="1539" t="s">
        <v>1530</v>
      </c>
      <c r="Z133" s="1539"/>
      <c r="AA133" s="1539"/>
      <c r="AB133" s="1539"/>
      <c r="AC133" s="1539"/>
      <c r="AD133" s="1539"/>
      <c r="AE133" s="1539"/>
      <c r="AF133" s="1539"/>
      <c r="AG133" s="374"/>
      <c r="AH133" s="374"/>
      <c r="AI133" s="1539" t="s">
        <v>1532</v>
      </c>
      <c r="AJ133" s="1539"/>
      <c r="AK133" s="1539"/>
      <c r="AL133" s="1539"/>
      <c r="AM133" s="1539"/>
      <c r="AN133" s="1539"/>
      <c r="AO133" s="1539"/>
      <c r="AP133" s="1539"/>
      <c r="AQ133" s="374"/>
      <c r="AR133" s="374"/>
      <c r="AS133" s="374"/>
      <c r="AT133" s="495" t="s">
        <v>255</v>
      </c>
      <c r="AU133" s="374"/>
      <c r="AV133" s="374"/>
      <c r="AW133" s="260"/>
      <c r="AX133" s="260"/>
      <c r="AY133" s="453" t="s">
        <v>599</v>
      </c>
      <c r="AZ133" s="440" t="s">
        <v>490</v>
      </c>
      <c r="BA133" s="259" t="s">
        <v>513</v>
      </c>
      <c r="BB133" s="259" t="s">
        <v>655</v>
      </c>
      <c r="BC133" s="259" t="s">
        <v>655</v>
      </c>
      <c r="BD133" s="259" t="s">
        <v>498</v>
      </c>
      <c r="BE133" s="374">
        <f t="shared" si="121"/>
        <v>128</v>
      </c>
      <c r="BF133" s="374"/>
      <c r="BG133" s="374"/>
      <c r="BH133" s="374"/>
    </row>
    <row r="134" spans="1:60" hidden="1">
      <c r="A134" s="318">
        <f t="shared" ref="A134:A143" si="135">IF($A$26=$AU10,1,0)</f>
        <v>0</v>
      </c>
      <c r="B134" s="318">
        <f>IF($B$18=$AU10,1,0)</f>
        <v>0</v>
      </c>
      <c r="C134" s="318">
        <f t="shared" ref="C134:C149" si="136">+IF((A62+B62)=2,1,A62+B62)</f>
        <v>0</v>
      </c>
      <c r="E134" s="319">
        <f t="shared" ref="E134:L135" si="137">+MAX(P134,Y134,AI134)</f>
        <v>27280</v>
      </c>
      <c r="F134" s="319">
        <f t="shared" si="137"/>
        <v>31120</v>
      </c>
      <c r="G134" s="319">
        <f t="shared" si="137"/>
        <v>35040</v>
      </c>
      <c r="H134" s="319">
        <f t="shared" si="137"/>
        <v>38880</v>
      </c>
      <c r="I134" s="319">
        <f t="shared" si="137"/>
        <v>42000</v>
      </c>
      <c r="J134" s="319">
        <f t="shared" si="137"/>
        <v>45120</v>
      </c>
      <c r="K134" s="319">
        <f t="shared" si="137"/>
        <v>48240</v>
      </c>
      <c r="L134" s="319">
        <f t="shared" si="137"/>
        <v>51360</v>
      </c>
      <c r="N134" s="373" t="str">
        <f>CONCATENATE($AU$10,$B$11,$N$133)</f>
        <v>Before 12-31-2008080</v>
      </c>
      <c r="O134" s="374"/>
      <c r="P134" s="374">
        <v>27280</v>
      </c>
      <c r="Q134" s="374">
        <v>31120</v>
      </c>
      <c r="R134" s="374">
        <v>35040</v>
      </c>
      <c r="S134" s="374">
        <v>38880</v>
      </c>
      <c r="T134" s="374">
        <v>42000</v>
      </c>
      <c r="U134" s="374">
        <v>45120</v>
      </c>
      <c r="V134" s="374">
        <v>48240</v>
      </c>
      <c r="W134" s="374">
        <v>51360</v>
      </c>
      <c r="X134" s="374"/>
      <c r="Y134" s="374"/>
      <c r="Z134" s="374"/>
      <c r="AA134" s="374"/>
      <c r="AB134" s="374"/>
      <c r="AC134" s="374"/>
      <c r="AD134" s="374"/>
      <c r="AE134" s="374"/>
      <c r="AF134" s="374"/>
      <c r="AG134" s="374"/>
      <c r="AH134" s="374"/>
      <c r="AI134" s="374"/>
      <c r="AJ134" s="374"/>
      <c r="AK134" s="374"/>
      <c r="AL134" s="374"/>
      <c r="AM134" s="374"/>
      <c r="AN134" s="374"/>
      <c r="AO134" s="374"/>
      <c r="AP134" s="374"/>
      <c r="AQ134" s="374"/>
      <c r="AR134" s="374"/>
      <c r="AS134" s="374"/>
      <c r="AT134" s="495" t="s">
        <v>257</v>
      </c>
      <c r="AU134" s="374"/>
      <c r="AV134" s="374"/>
      <c r="AW134" s="260"/>
      <c r="AX134" s="260"/>
      <c r="AY134" s="453" t="s">
        <v>600</v>
      </c>
      <c r="AZ134" s="440" t="s">
        <v>492</v>
      </c>
      <c r="BA134" s="259" t="s">
        <v>515</v>
      </c>
      <c r="BB134" s="259" t="s">
        <v>663</v>
      </c>
      <c r="BC134" s="259" t="s">
        <v>663</v>
      </c>
      <c r="BD134" s="259" t="s">
        <v>502</v>
      </c>
      <c r="BE134" s="374">
        <f t="shared" si="121"/>
        <v>131</v>
      </c>
      <c r="BF134" s="374"/>
      <c r="BG134" s="374"/>
      <c r="BH134" s="374"/>
    </row>
    <row r="135" spans="1:60" hidden="1">
      <c r="A135" s="318">
        <f t="shared" si="135"/>
        <v>0</v>
      </c>
      <c r="B135" s="318">
        <f t="shared" ref="B135:B143" si="138">IF(OR(B62=1,$B$18=$AU11),1,0)</f>
        <v>0</v>
      </c>
      <c r="C135" s="318">
        <f t="shared" si="136"/>
        <v>0</v>
      </c>
      <c r="E135" s="319">
        <f t="shared" si="137"/>
        <v>27280</v>
      </c>
      <c r="F135" s="319">
        <f t="shared" si="137"/>
        <v>31120</v>
      </c>
      <c r="G135" s="319">
        <f t="shared" si="137"/>
        <v>35040</v>
      </c>
      <c r="H135" s="319">
        <f t="shared" si="137"/>
        <v>38880</v>
      </c>
      <c r="I135" s="319">
        <f t="shared" si="137"/>
        <v>42000</v>
      </c>
      <c r="J135" s="319">
        <f t="shared" si="137"/>
        <v>45120</v>
      </c>
      <c r="K135" s="319">
        <f t="shared" si="137"/>
        <v>48240</v>
      </c>
      <c r="L135" s="319">
        <f t="shared" si="137"/>
        <v>51360</v>
      </c>
      <c r="N135" s="373" t="str">
        <f>CONCATENATE($AU$11,$B$11,$N$133)</f>
        <v>1/1/2009 - 5/13/2010080</v>
      </c>
      <c r="O135" s="374"/>
      <c r="P135" s="374">
        <v>27280</v>
      </c>
      <c r="Q135" s="374">
        <v>31120</v>
      </c>
      <c r="R135" s="374">
        <v>35040</v>
      </c>
      <c r="S135" s="374">
        <v>38880</v>
      </c>
      <c r="T135" s="374">
        <v>42000</v>
      </c>
      <c r="U135" s="374">
        <v>45120</v>
      </c>
      <c r="V135" s="374">
        <v>48240</v>
      </c>
      <c r="W135" s="374">
        <v>51360</v>
      </c>
      <c r="X135" s="374"/>
      <c r="Y135" s="374"/>
      <c r="Z135" s="374"/>
      <c r="AA135" s="374"/>
      <c r="AB135" s="374"/>
      <c r="AC135" s="374"/>
      <c r="AD135" s="374"/>
      <c r="AE135" s="374"/>
      <c r="AF135" s="374"/>
      <c r="AG135" s="374"/>
      <c r="AH135" s="374"/>
      <c r="AI135" s="374">
        <f t="shared" ref="AI135:AP135" si="139">+AI99/5*8</f>
        <v>0</v>
      </c>
      <c r="AJ135" s="374">
        <f t="shared" si="139"/>
        <v>0</v>
      </c>
      <c r="AK135" s="374">
        <f t="shared" si="139"/>
        <v>0</v>
      </c>
      <c r="AL135" s="374">
        <f t="shared" si="139"/>
        <v>0</v>
      </c>
      <c r="AM135" s="374">
        <f t="shared" si="139"/>
        <v>0</v>
      </c>
      <c r="AN135" s="374">
        <f t="shared" si="139"/>
        <v>0</v>
      </c>
      <c r="AO135" s="374">
        <f t="shared" si="139"/>
        <v>0</v>
      </c>
      <c r="AP135" s="374">
        <f t="shared" si="139"/>
        <v>0</v>
      </c>
      <c r="AQ135" s="374"/>
      <c r="AR135" s="374"/>
      <c r="AS135" s="374"/>
      <c r="AT135" s="495" t="s">
        <v>258</v>
      </c>
      <c r="AU135" s="374"/>
      <c r="AV135" s="374"/>
      <c r="AW135" s="260"/>
      <c r="AX135" s="260"/>
      <c r="AY135" s="453" t="s">
        <v>604</v>
      </c>
      <c r="AZ135" s="440" t="s">
        <v>496</v>
      </c>
      <c r="BA135" s="259" t="s">
        <v>519</v>
      </c>
      <c r="BB135" s="259" t="s">
        <v>669</v>
      </c>
      <c r="BC135" s="259" t="s">
        <v>669</v>
      </c>
      <c r="BD135" s="259" t="s">
        <v>503</v>
      </c>
      <c r="BE135" s="374">
        <f t="shared" si="121"/>
        <v>132</v>
      </c>
      <c r="BF135" s="374"/>
      <c r="BG135" s="374"/>
      <c r="BH135" s="374"/>
    </row>
    <row r="136" spans="1:60" hidden="1">
      <c r="A136" s="318">
        <f t="shared" si="135"/>
        <v>0</v>
      </c>
      <c r="B136" s="318">
        <f t="shared" si="138"/>
        <v>0</v>
      </c>
      <c r="C136" s="318">
        <f t="shared" si="136"/>
        <v>0</v>
      </c>
      <c r="E136" s="329">
        <f t="shared" ref="E136:L136" si="140">+MAX(E135,E137)</f>
        <v>27280</v>
      </c>
      <c r="F136" s="329">
        <f t="shared" si="140"/>
        <v>31120</v>
      </c>
      <c r="G136" s="329">
        <f t="shared" si="140"/>
        <v>35040</v>
      </c>
      <c r="H136" s="329">
        <f t="shared" si="140"/>
        <v>38880</v>
      </c>
      <c r="I136" s="329">
        <f t="shared" si="140"/>
        <v>42000</v>
      </c>
      <c r="J136" s="329">
        <f t="shared" si="140"/>
        <v>45120</v>
      </c>
      <c r="K136" s="329">
        <f t="shared" si="140"/>
        <v>48240</v>
      </c>
      <c r="L136" s="329">
        <f t="shared" si="140"/>
        <v>51360</v>
      </c>
      <c r="N136" s="373" t="s">
        <v>1533</v>
      </c>
      <c r="O136" s="374"/>
      <c r="P136" s="374"/>
      <c r="Q136" s="374"/>
      <c r="R136" s="374"/>
      <c r="S136" s="374"/>
      <c r="T136" s="374"/>
      <c r="U136" s="374"/>
      <c r="V136" s="374"/>
      <c r="W136" s="374"/>
      <c r="X136" s="374"/>
      <c r="Y136" s="374"/>
      <c r="Z136" s="374"/>
      <c r="AA136" s="374"/>
      <c r="AB136" s="374"/>
      <c r="AC136" s="374"/>
      <c r="AD136" s="374"/>
      <c r="AE136" s="374"/>
      <c r="AF136" s="374"/>
      <c r="AG136" s="374"/>
      <c r="AH136" s="374"/>
      <c r="AI136" s="374"/>
      <c r="AJ136" s="374"/>
      <c r="AK136" s="374"/>
      <c r="AL136" s="374"/>
      <c r="AM136" s="374"/>
      <c r="AN136" s="374"/>
      <c r="AO136" s="374"/>
      <c r="AP136" s="374"/>
      <c r="AQ136" s="374"/>
      <c r="AR136" s="374"/>
      <c r="AS136" s="374"/>
      <c r="AT136" s="495" t="s">
        <v>260</v>
      </c>
      <c r="AU136" s="374"/>
      <c r="AV136" s="374"/>
      <c r="AW136" s="260"/>
      <c r="AX136" s="260"/>
      <c r="AY136" s="453" t="s">
        <v>607</v>
      </c>
      <c r="AZ136" s="440" t="s">
        <v>151</v>
      </c>
      <c r="BA136" s="259" t="s">
        <v>521</v>
      </c>
      <c r="BB136" s="259" t="s">
        <v>670</v>
      </c>
      <c r="BC136" s="259" t="s">
        <v>670</v>
      </c>
      <c r="BD136" s="259" t="s">
        <v>504</v>
      </c>
      <c r="BE136" s="374">
        <f t="shared" si="121"/>
        <v>133</v>
      </c>
      <c r="BF136" s="374"/>
      <c r="BG136" s="374"/>
      <c r="BH136" s="374"/>
    </row>
    <row r="137" spans="1:60" hidden="1">
      <c r="A137" s="318">
        <f t="shared" si="135"/>
        <v>0</v>
      </c>
      <c r="B137" s="318">
        <f t="shared" si="138"/>
        <v>0</v>
      </c>
      <c r="C137" s="318">
        <f t="shared" si="136"/>
        <v>0</v>
      </c>
      <c r="E137" s="319">
        <f t="shared" ref="E137:L137" si="141">+MAX(P137,Y137,AI137)</f>
        <v>27280</v>
      </c>
      <c r="F137" s="319">
        <f t="shared" si="141"/>
        <v>31120</v>
      </c>
      <c r="G137" s="319">
        <f t="shared" si="141"/>
        <v>35040</v>
      </c>
      <c r="H137" s="319">
        <f t="shared" si="141"/>
        <v>38880</v>
      </c>
      <c r="I137" s="319">
        <f t="shared" si="141"/>
        <v>42000</v>
      </c>
      <c r="J137" s="319">
        <f t="shared" si="141"/>
        <v>45120</v>
      </c>
      <c r="K137" s="319">
        <f t="shared" si="141"/>
        <v>48240</v>
      </c>
      <c r="L137" s="319">
        <f t="shared" si="141"/>
        <v>51360</v>
      </c>
      <c r="N137" s="373" t="str">
        <f>CONCATENATE($AU$13,$B$11,$N$133)</f>
        <v>6/29/2010 - 5/30/2011080</v>
      </c>
      <c r="O137" s="374"/>
      <c r="P137" s="374">
        <v>27280</v>
      </c>
      <c r="Q137" s="374">
        <v>31120</v>
      </c>
      <c r="R137" s="374">
        <v>35040</v>
      </c>
      <c r="S137" s="374">
        <v>38880</v>
      </c>
      <c r="T137" s="374">
        <v>42000</v>
      </c>
      <c r="U137" s="374">
        <v>45120</v>
      </c>
      <c r="V137" s="374">
        <v>48240</v>
      </c>
      <c r="W137" s="374">
        <v>51360</v>
      </c>
      <c r="X137" s="374"/>
      <c r="Y137" s="374"/>
      <c r="Z137" s="374"/>
      <c r="AA137" s="374"/>
      <c r="AB137" s="374"/>
      <c r="AC137" s="374"/>
      <c r="AD137" s="374"/>
      <c r="AE137" s="374"/>
      <c r="AF137" s="374"/>
      <c r="AG137" s="374"/>
      <c r="AH137" s="374"/>
      <c r="AI137" s="374">
        <f t="shared" ref="AI137:AP137" si="142">+AI101/5*8</f>
        <v>0</v>
      </c>
      <c r="AJ137" s="374">
        <f t="shared" si="142"/>
        <v>0</v>
      </c>
      <c r="AK137" s="374">
        <f t="shared" si="142"/>
        <v>0</v>
      </c>
      <c r="AL137" s="374">
        <f t="shared" si="142"/>
        <v>0</v>
      </c>
      <c r="AM137" s="374">
        <f t="shared" si="142"/>
        <v>0</v>
      </c>
      <c r="AN137" s="374">
        <f t="shared" si="142"/>
        <v>0</v>
      </c>
      <c r="AO137" s="374">
        <f t="shared" si="142"/>
        <v>0</v>
      </c>
      <c r="AP137" s="374">
        <f t="shared" si="142"/>
        <v>0</v>
      </c>
      <c r="AQ137" s="374"/>
      <c r="AR137" s="374"/>
      <c r="AS137" s="374"/>
      <c r="AT137" s="495" t="s">
        <v>261</v>
      </c>
      <c r="AU137" s="374"/>
      <c r="AV137" s="374"/>
      <c r="AW137" s="260"/>
      <c r="AX137" s="260"/>
      <c r="AY137" s="453" t="s">
        <v>609</v>
      </c>
      <c r="AZ137" s="440" t="s">
        <v>498</v>
      </c>
      <c r="BA137" s="259" t="s">
        <v>524</v>
      </c>
      <c r="BB137" s="259" t="s">
        <v>675</v>
      </c>
      <c r="BC137" s="259" t="s">
        <v>675</v>
      </c>
      <c r="BD137" s="259" t="s">
        <v>505</v>
      </c>
      <c r="BE137" s="374">
        <f t="shared" si="121"/>
        <v>134</v>
      </c>
      <c r="BF137" s="374"/>
      <c r="BG137" s="374"/>
      <c r="BH137" s="374"/>
    </row>
    <row r="138" spans="1:60" hidden="1">
      <c r="A138" s="318">
        <f t="shared" si="135"/>
        <v>0</v>
      </c>
      <c r="B138" s="318">
        <f t="shared" si="138"/>
        <v>0</v>
      </c>
      <c r="C138" s="318">
        <f t="shared" si="136"/>
        <v>0</v>
      </c>
      <c r="E138" s="329">
        <f t="shared" ref="E138:L138" si="143">+MAX(E137,E139)</f>
        <v>28480</v>
      </c>
      <c r="F138" s="329">
        <f t="shared" si="143"/>
        <v>32560</v>
      </c>
      <c r="G138" s="329">
        <f t="shared" si="143"/>
        <v>36640</v>
      </c>
      <c r="H138" s="329">
        <f t="shared" si="143"/>
        <v>40640</v>
      </c>
      <c r="I138" s="329">
        <f t="shared" si="143"/>
        <v>43920</v>
      </c>
      <c r="J138" s="329">
        <f t="shared" si="143"/>
        <v>47200</v>
      </c>
      <c r="K138" s="329">
        <f t="shared" si="143"/>
        <v>50400</v>
      </c>
      <c r="L138" s="329">
        <f t="shared" si="143"/>
        <v>53680</v>
      </c>
      <c r="N138" s="373" t="s">
        <v>1533</v>
      </c>
      <c r="O138" s="374"/>
      <c r="P138" s="374"/>
      <c r="Q138" s="374"/>
      <c r="R138" s="374"/>
      <c r="S138" s="374"/>
      <c r="T138" s="374"/>
      <c r="U138" s="374"/>
      <c r="V138" s="374"/>
      <c r="W138" s="374"/>
      <c r="X138" s="374"/>
      <c r="Y138" s="374"/>
      <c r="Z138" s="374"/>
      <c r="AA138" s="374"/>
      <c r="AB138" s="374"/>
      <c r="AC138" s="374"/>
      <c r="AD138" s="374"/>
      <c r="AE138" s="374"/>
      <c r="AF138" s="374"/>
      <c r="AG138" s="374"/>
      <c r="AH138" s="374"/>
      <c r="AI138" s="374"/>
      <c r="AJ138" s="374"/>
      <c r="AK138" s="374"/>
      <c r="AL138" s="374"/>
      <c r="AM138" s="374"/>
      <c r="AN138" s="374"/>
      <c r="AO138" s="374"/>
      <c r="AP138" s="374"/>
      <c r="AQ138" s="374"/>
      <c r="AR138" s="374"/>
      <c r="AS138" s="374"/>
      <c r="AT138" s="495" t="s">
        <v>263</v>
      </c>
      <c r="AU138" s="374"/>
      <c r="AV138" s="374"/>
      <c r="AW138" s="260"/>
      <c r="AX138" s="260"/>
      <c r="AY138" s="453"/>
      <c r="AZ138" s="440"/>
      <c r="BA138" s="259"/>
      <c r="BB138" s="259" t="s">
        <v>680</v>
      </c>
      <c r="BC138" s="259" t="s">
        <v>680</v>
      </c>
      <c r="BD138" s="259" t="s">
        <v>506</v>
      </c>
      <c r="BE138" s="374"/>
      <c r="BF138" s="374"/>
      <c r="BG138" s="374"/>
      <c r="BH138" s="374"/>
    </row>
    <row r="139" spans="1:60" hidden="1">
      <c r="A139" s="318">
        <f t="shared" si="135"/>
        <v>0</v>
      </c>
      <c r="B139" s="318">
        <f t="shared" si="138"/>
        <v>0</v>
      </c>
      <c r="C139" s="318">
        <f t="shared" si="136"/>
        <v>0</v>
      </c>
      <c r="E139" s="319">
        <f t="shared" ref="E139:L139" si="144">+MAX(P139,Y139,AI139)</f>
        <v>28480</v>
      </c>
      <c r="F139" s="319">
        <f t="shared" si="144"/>
        <v>32560</v>
      </c>
      <c r="G139" s="319">
        <f t="shared" si="144"/>
        <v>36640</v>
      </c>
      <c r="H139" s="319">
        <f t="shared" si="144"/>
        <v>40640</v>
      </c>
      <c r="I139" s="319">
        <f t="shared" si="144"/>
        <v>43920</v>
      </c>
      <c r="J139" s="319">
        <f t="shared" si="144"/>
        <v>47200</v>
      </c>
      <c r="K139" s="319">
        <f t="shared" si="144"/>
        <v>50400</v>
      </c>
      <c r="L139" s="319">
        <f t="shared" si="144"/>
        <v>53680</v>
      </c>
      <c r="N139" s="498" t="s">
        <v>1509</v>
      </c>
      <c r="O139" s="374"/>
      <c r="P139" s="374">
        <f t="shared" ref="P139:W139" si="145">+P103/5*8</f>
        <v>28480</v>
      </c>
      <c r="Q139" s="374">
        <f t="shared" si="145"/>
        <v>32560</v>
      </c>
      <c r="R139" s="374">
        <f t="shared" si="145"/>
        <v>36640</v>
      </c>
      <c r="S139" s="374">
        <f t="shared" si="145"/>
        <v>40640</v>
      </c>
      <c r="T139" s="374">
        <f t="shared" si="145"/>
        <v>43920</v>
      </c>
      <c r="U139" s="374">
        <f t="shared" si="145"/>
        <v>47200</v>
      </c>
      <c r="V139" s="374">
        <f t="shared" si="145"/>
        <v>50400</v>
      </c>
      <c r="W139" s="374">
        <f t="shared" si="145"/>
        <v>53680</v>
      </c>
      <c r="X139" s="374"/>
      <c r="Y139" s="374">
        <f t="shared" ref="Y139:AF139" si="146">+Y103/5*8</f>
        <v>0</v>
      </c>
      <c r="Z139" s="374">
        <f t="shared" si="146"/>
        <v>0</v>
      </c>
      <c r="AA139" s="374">
        <f t="shared" si="146"/>
        <v>0</v>
      </c>
      <c r="AB139" s="374">
        <f t="shared" si="146"/>
        <v>0</v>
      </c>
      <c r="AC139" s="374">
        <f t="shared" si="146"/>
        <v>0</v>
      </c>
      <c r="AD139" s="374">
        <f t="shared" si="146"/>
        <v>0</v>
      </c>
      <c r="AE139" s="374">
        <f t="shared" si="146"/>
        <v>0</v>
      </c>
      <c r="AF139" s="374">
        <f t="shared" si="146"/>
        <v>0</v>
      </c>
      <c r="AG139" s="374"/>
      <c r="AH139" s="374"/>
      <c r="AI139" s="374">
        <f t="shared" ref="AI139:AP139" si="147">+AI103/5*8</f>
        <v>0</v>
      </c>
      <c r="AJ139" s="374">
        <f t="shared" si="147"/>
        <v>0</v>
      </c>
      <c r="AK139" s="374">
        <f t="shared" si="147"/>
        <v>0</v>
      </c>
      <c r="AL139" s="374">
        <f t="shared" si="147"/>
        <v>0</v>
      </c>
      <c r="AM139" s="374">
        <f t="shared" si="147"/>
        <v>0</v>
      </c>
      <c r="AN139" s="374">
        <f t="shared" si="147"/>
        <v>0</v>
      </c>
      <c r="AO139" s="374">
        <f t="shared" si="147"/>
        <v>0</v>
      </c>
      <c r="AP139" s="374">
        <f t="shared" si="147"/>
        <v>0</v>
      </c>
      <c r="AQ139" s="374"/>
      <c r="AR139" s="374"/>
      <c r="AS139" s="374"/>
      <c r="AT139" s="495" t="s">
        <v>265</v>
      </c>
      <c r="AU139" s="374"/>
      <c r="AV139" s="374"/>
      <c r="AW139" s="260"/>
      <c r="AX139" s="260"/>
      <c r="AY139" s="453"/>
      <c r="AZ139" s="440"/>
      <c r="BA139" s="259"/>
      <c r="BB139" s="259" t="s">
        <v>684</v>
      </c>
      <c r="BC139" s="259" t="s">
        <v>684</v>
      </c>
      <c r="BD139" s="259" t="s">
        <v>507</v>
      </c>
      <c r="BE139" s="374"/>
      <c r="BF139" s="374"/>
      <c r="BG139" s="374"/>
      <c r="BH139" s="374"/>
    </row>
    <row r="140" spans="1:60" hidden="1">
      <c r="A140" s="318">
        <f t="shared" si="135"/>
        <v>0</v>
      </c>
      <c r="B140" s="318">
        <f t="shared" si="138"/>
        <v>0</v>
      </c>
      <c r="C140" s="318">
        <f t="shared" si="136"/>
        <v>0</v>
      </c>
      <c r="E140" s="329">
        <f t="shared" ref="E140:L140" si="148">+MAX(E139,E141)</f>
        <v>28880</v>
      </c>
      <c r="F140" s="329">
        <f t="shared" si="148"/>
        <v>32960</v>
      </c>
      <c r="G140" s="329">
        <f t="shared" si="148"/>
        <v>37120</v>
      </c>
      <c r="H140" s="329">
        <f t="shared" si="148"/>
        <v>41200</v>
      </c>
      <c r="I140" s="329">
        <f t="shared" si="148"/>
        <v>44560</v>
      </c>
      <c r="J140" s="329">
        <f t="shared" si="148"/>
        <v>47840</v>
      </c>
      <c r="K140" s="329">
        <f t="shared" si="148"/>
        <v>51120</v>
      </c>
      <c r="L140" s="329">
        <f t="shared" si="148"/>
        <v>54400</v>
      </c>
      <c r="N140" s="373" t="s">
        <v>1533</v>
      </c>
      <c r="O140" s="374"/>
      <c r="P140" s="374"/>
      <c r="Q140" s="374"/>
      <c r="R140" s="374"/>
      <c r="S140" s="374"/>
      <c r="T140" s="374"/>
      <c r="U140" s="374"/>
      <c r="V140" s="374"/>
      <c r="W140" s="374"/>
      <c r="X140" s="374"/>
      <c r="Y140" s="374"/>
      <c r="Z140" s="374"/>
      <c r="AA140" s="374"/>
      <c r="AB140" s="374"/>
      <c r="AC140" s="374"/>
      <c r="AD140" s="374"/>
      <c r="AE140" s="374"/>
      <c r="AF140" s="374"/>
      <c r="AG140" s="374"/>
      <c r="AH140" s="374"/>
      <c r="AI140" s="374"/>
      <c r="AJ140" s="374"/>
      <c r="AK140" s="374"/>
      <c r="AL140" s="374"/>
      <c r="AM140" s="374"/>
      <c r="AN140" s="374"/>
      <c r="AO140" s="374"/>
      <c r="AP140" s="374"/>
      <c r="AQ140" s="374"/>
      <c r="AR140" s="374"/>
      <c r="AS140" s="374"/>
      <c r="AT140" s="495" t="s">
        <v>267</v>
      </c>
      <c r="AU140" s="374"/>
      <c r="AV140" s="374"/>
      <c r="AW140" s="260"/>
      <c r="AX140" s="260"/>
      <c r="AY140" s="453" t="s">
        <v>611</v>
      </c>
      <c r="AZ140" s="440" t="s">
        <v>502</v>
      </c>
      <c r="BA140" s="259" t="s">
        <v>525</v>
      </c>
      <c r="BB140" s="259" t="s">
        <v>685</v>
      </c>
      <c r="BC140" s="259" t="s">
        <v>685</v>
      </c>
      <c r="BD140" s="259" t="s">
        <v>508</v>
      </c>
      <c r="BE140" s="374">
        <f t="shared" ref="BE140:BE153" si="149">+MATCH(BD$10:BD$548,AZ$10:AZ$540,0)</f>
        <v>137</v>
      </c>
      <c r="BF140" s="374"/>
      <c r="BG140" s="374"/>
      <c r="BH140" s="374"/>
    </row>
    <row r="141" spans="1:60" hidden="1">
      <c r="A141" s="318">
        <f t="shared" si="135"/>
        <v>0</v>
      </c>
      <c r="B141" s="318">
        <f t="shared" si="138"/>
        <v>0</v>
      </c>
      <c r="C141" s="318">
        <f t="shared" si="136"/>
        <v>0</v>
      </c>
      <c r="E141" s="319">
        <f t="shared" ref="E141:L141" si="150">+MAX(P141,Y141,AI141)</f>
        <v>28880</v>
      </c>
      <c r="F141" s="319">
        <f t="shared" si="150"/>
        <v>32960</v>
      </c>
      <c r="G141" s="319">
        <f t="shared" si="150"/>
        <v>37120</v>
      </c>
      <c r="H141" s="319">
        <f t="shared" si="150"/>
        <v>41200</v>
      </c>
      <c r="I141" s="319">
        <f t="shared" si="150"/>
        <v>44560</v>
      </c>
      <c r="J141" s="319">
        <f t="shared" si="150"/>
        <v>47840</v>
      </c>
      <c r="K141" s="319">
        <f t="shared" si="150"/>
        <v>51120</v>
      </c>
      <c r="L141" s="319">
        <f t="shared" si="150"/>
        <v>54400</v>
      </c>
      <c r="N141" s="498" t="s">
        <v>1534</v>
      </c>
      <c r="O141" s="374"/>
      <c r="P141" s="374">
        <f t="shared" ref="P141:W141" si="151">+P105/5*8</f>
        <v>28880</v>
      </c>
      <c r="Q141" s="374">
        <f t="shared" si="151"/>
        <v>32960</v>
      </c>
      <c r="R141" s="374">
        <f t="shared" si="151"/>
        <v>37120</v>
      </c>
      <c r="S141" s="374">
        <f t="shared" si="151"/>
        <v>41200</v>
      </c>
      <c r="T141" s="374">
        <f t="shared" si="151"/>
        <v>44560</v>
      </c>
      <c r="U141" s="374">
        <f t="shared" si="151"/>
        <v>47840</v>
      </c>
      <c r="V141" s="374">
        <f t="shared" si="151"/>
        <v>51120</v>
      </c>
      <c r="W141" s="374">
        <f t="shared" si="151"/>
        <v>54400</v>
      </c>
      <c r="X141" s="374"/>
      <c r="Y141" s="374">
        <f t="shared" ref="Y141:AF141" si="152">+Y105/5*8</f>
        <v>0</v>
      </c>
      <c r="Z141" s="374">
        <f t="shared" si="152"/>
        <v>0</v>
      </c>
      <c r="AA141" s="374">
        <f t="shared" si="152"/>
        <v>0</v>
      </c>
      <c r="AB141" s="374">
        <f t="shared" si="152"/>
        <v>0</v>
      </c>
      <c r="AC141" s="374">
        <f t="shared" si="152"/>
        <v>0</v>
      </c>
      <c r="AD141" s="374">
        <f t="shared" si="152"/>
        <v>0</v>
      </c>
      <c r="AE141" s="374">
        <f t="shared" si="152"/>
        <v>0</v>
      </c>
      <c r="AF141" s="374">
        <f t="shared" si="152"/>
        <v>0</v>
      </c>
      <c r="AG141" s="374"/>
      <c r="AH141" s="374"/>
      <c r="AI141" s="374">
        <f t="shared" ref="AI141:AP141" si="153">+AI105/5*8</f>
        <v>0</v>
      </c>
      <c r="AJ141" s="374">
        <f t="shared" si="153"/>
        <v>0</v>
      </c>
      <c r="AK141" s="374">
        <f t="shared" si="153"/>
        <v>0</v>
      </c>
      <c r="AL141" s="374">
        <f t="shared" si="153"/>
        <v>0</v>
      </c>
      <c r="AM141" s="374">
        <f t="shared" si="153"/>
        <v>0</v>
      </c>
      <c r="AN141" s="374">
        <f t="shared" si="153"/>
        <v>0</v>
      </c>
      <c r="AO141" s="374">
        <f t="shared" si="153"/>
        <v>0</v>
      </c>
      <c r="AP141" s="374">
        <f t="shared" si="153"/>
        <v>0</v>
      </c>
      <c r="AQ141" s="374"/>
      <c r="AR141" s="374"/>
      <c r="AS141" s="374"/>
      <c r="AT141" s="495" t="s">
        <v>269</v>
      </c>
      <c r="AU141" s="374"/>
      <c r="AV141" s="374"/>
      <c r="AW141" s="260"/>
      <c r="AX141" s="260"/>
      <c r="AY141" s="453" t="s">
        <v>612</v>
      </c>
      <c r="AZ141" s="440" t="s">
        <v>503</v>
      </c>
      <c r="BA141" s="259" t="s">
        <v>167</v>
      </c>
      <c r="BB141" s="259" t="s">
        <v>686</v>
      </c>
      <c r="BC141" s="259" t="s">
        <v>686</v>
      </c>
      <c r="BD141" s="259" t="s">
        <v>509</v>
      </c>
      <c r="BE141" s="374">
        <f t="shared" si="149"/>
        <v>138</v>
      </c>
      <c r="BF141" s="374"/>
      <c r="BG141" s="374"/>
      <c r="BH141" s="374"/>
    </row>
    <row r="142" spans="1:60" hidden="1">
      <c r="A142" s="318">
        <f t="shared" si="135"/>
        <v>0</v>
      </c>
      <c r="B142" s="318">
        <f t="shared" si="138"/>
        <v>0</v>
      </c>
      <c r="C142" s="318">
        <f t="shared" si="136"/>
        <v>0</v>
      </c>
      <c r="E142" s="329">
        <f t="shared" ref="E142:L142" si="154">+MAX(E141,E143)</f>
        <v>29280</v>
      </c>
      <c r="F142" s="329">
        <f t="shared" si="154"/>
        <v>33440</v>
      </c>
      <c r="G142" s="329">
        <f t="shared" si="154"/>
        <v>37600</v>
      </c>
      <c r="H142" s="329">
        <f t="shared" si="154"/>
        <v>41760</v>
      </c>
      <c r="I142" s="329">
        <f t="shared" si="154"/>
        <v>45120</v>
      </c>
      <c r="J142" s="329">
        <f t="shared" si="154"/>
        <v>48480</v>
      </c>
      <c r="K142" s="329">
        <f t="shared" si="154"/>
        <v>51840</v>
      </c>
      <c r="L142" s="329">
        <f t="shared" si="154"/>
        <v>55200</v>
      </c>
      <c r="N142" s="373" t="s">
        <v>1533</v>
      </c>
      <c r="O142" s="374"/>
      <c r="P142" s="374"/>
      <c r="Q142" s="374"/>
      <c r="R142" s="374"/>
      <c r="S142" s="374"/>
      <c r="T142" s="374"/>
      <c r="U142" s="374"/>
      <c r="V142" s="374"/>
      <c r="W142" s="374"/>
      <c r="X142" s="374"/>
      <c r="Y142" s="374"/>
      <c r="Z142" s="374"/>
      <c r="AA142" s="374"/>
      <c r="AB142" s="374"/>
      <c r="AC142" s="374"/>
      <c r="AD142" s="374"/>
      <c r="AE142" s="374"/>
      <c r="AF142" s="374"/>
      <c r="AG142" s="374"/>
      <c r="AH142" s="374"/>
      <c r="AI142" s="374"/>
      <c r="AJ142" s="374"/>
      <c r="AK142" s="374"/>
      <c r="AL142" s="374"/>
      <c r="AM142" s="374"/>
      <c r="AN142" s="374"/>
      <c r="AO142" s="374"/>
      <c r="AP142" s="374"/>
      <c r="AQ142" s="374"/>
      <c r="AR142" s="374"/>
      <c r="AS142" s="374"/>
      <c r="AT142" s="495" t="s">
        <v>271</v>
      </c>
      <c r="AU142" s="374"/>
      <c r="AV142" s="374"/>
      <c r="AW142" s="260"/>
      <c r="AX142" s="260"/>
      <c r="AY142" s="453" t="s">
        <v>614</v>
      </c>
      <c r="AZ142" s="440" t="s">
        <v>504</v>
      </c>
      <c r="BA142" s="259" t="s">
        <v>533</v>
      </c>
      <c r="BB142" s="259" t="s">
        <v>692</v>
      </c>
      <c r="BC142" s="259" t="s">
        <v>692</v>
      </c>
      <c r="BD142" s="259" t="s">
        <v>513</v>
      </c>
      <c r="BE142" s="374">
        <f t="shared" si="149"/>
        <v>139</v>
      </c>
      <c r="BF142" s="374"/>
      <c r="BG142" s="374"/>
      <c r="BH142" s="374"/>
    </row>
    <row r="143" spans="1:60" hidden="1">
      <c r="A143" s="318">
        <f t="shared" si="135"/>
        <v>0</v>
      </c>
      <c r="B143" s="318">
        <f t="shared" si="138"/>
        <v>0</v>
      </c>
      <c r="C143" s="318">
        <f t="shared" si="136"/>
        <v>0</v>
      </c>
      <c r="E143" s="319">
        <f t="shared" ref="E143:L143" si="155">+MAX(P143,Y143,AI143)</f>
        <v>29280</v>
      </c>
      <c r="F143" s="319">
        <f t="shared" si="155"/>
        <v>33440</v>
      </c>
      <c r="G143" s="319">
        <f t="shared" si="155"/>
        <v>37600</v>
      </c>
      <c r="H143" s="319">
        <f t="shared" si="155"/>
        <v>41760</v>
      </c>
      <c r="I143" s="319">
        <f t="shared" si="155"/>
        <v>45120</v>
      </c>
      <c r="J143" s="319">
        <f t="shared" si="155"/>
        <v>48480</v>
      </c>
      <c r="K143" s="319">
        <f t="shared" si="155"/>
        <v>51840</v>
      </c>
      <c r="L143" s="319">
        <f t="shared" si="155"/>
        <v>55200</v>
      </c>
      <c r="N143" s="498" t="s">
        <v>1389</v>
      </c>
      <c r="O143" s="374"/>
      <c r="P143" s="374">
        <f t="shared" ref="P143:W143" si="156">+P107/5*8</f>
        <v>29280</v>
      </c>
      <c r="Q143" s="374">
        <f t="shared" si="156"/>
        <v>33440</v>
      </c>
      <c r="R143" s="374">
        <f t="shared" si="156"/>
        <v>37600</v>
      </c>
      <c r="S143" s="374">
        <f t="shared" si="156"/>
        <v>41760</v>
      </c>
      <c r="T143" s="374">
        <f t="shared" si="156"/>
        <v>45120</v>
      </c>
      <c r="U143" s="374">
        <f t="shared" si="156"/>
        <v>48480</v>
      </c>
      <c r="V143" s="374">
        <f t="shared" si="156"/>
        <v>51840</v>
      </c>
      <c r="W143" s="374">
        <f t="shared" si="156"/>
        <v>55200</v>
      </c>
      <c r="X143" s="374"/>
      <c r="Y143" s="374">
        <f t="shared" ref="Y143:AF143" si="157">+Y107/5*8</f>
        <v>0</v>
      </c>
      <c r="Z143" s="374">
        <f t="shared" si="157"/>
        <v>0</v>
      </c>
      <c r="AA143" s="374">
        <f t="shared" si="157"/>
        <v>0</v>
      </c>
      <c r="AB143" s="374">
        <f t="shared" si="157"/>
        <v>0</v>
      </c>
      <c r="AC143" s="374">
        <f t="shared" si="157"/>
        <v>0</v>
      </c>
      <c r="AD143" s="374">
        <f t="shared" si="157"/>
        <v>0</v>
      </c>
      <c r="AE143" s="374">
        <f t="shared" si="157"/>
        <v>0</v>
      </c>
      <c r="AF143" s="374">
        <f t="shared" si="157"/>
        <v>0</v>
      </c>
      <c r="AG143" s="374"/>
      <c r="AH143" s="374"/>
      <c r="AI143" s="374">
        <f t="shared" ref="AI143:AP143" si="158">+AI107*1.6</f>
        <v>0</v>
      </c>
      <c r="AJ143" s="374">
        <f t="shared" si="158"/>
        <v>0</v>
      </c>
      <c r="AK143" s="374">
        <f t="shared" si="158"/>
        <v>0</v>
      </c>
      <c r="AL143" s="374">
        <f t="shared" si="158"/>
        <v>0</v>
      </c>
      <c r="AM143" s="374">
        <f t="shared" si="158"/>
        <v>0</v>
      </c>
      <c r="AN143" s="374">
        <f t="shared" si="158"/>
        <v>0</v>
      </c>
      <c r="AO143" s="374">
        <f t="shared" si="158"/>
        <v>0</v>
      </c>
      <c r="AP143" s="374">
        <f t="shared" si="158"/>
        <v>0</v>
      </c>
      <c r="AQ143" s="374"/>
      <c r="AR143" s="374"/>
      <c r="AS143" s="374"/>
      <c r="AT143" s="495" t="s">
        <v>273</v>
      </c>
      <c r="AU143" s="374"/>
      <c r="AV143" s="374"/>
      <c r="AW143" s="260"/>
      <c r="AX143" s="260"/>
      <c r="AY143" s="453" t="s">
        <v>618</v>
      </c>
      <c r="AZ143" s="440" t="s">
        <v>505</v>
      </c>
      <c r="BA143" s="259" t="s">
        <v>534</v>
      </c>
      <c r="BB143" s="259" t="s">
        <v>695</v>
      </c>
      <c r="BC143" s="259" t="s">
        <v>695</v>
      </c>
      <c r="BD143" s="259" t="s">
        <v>514</v>
      </c>
      <c r="BE143" s="374" t="e">
        <f t="shared" si="149"/>
        <v>#N/A</v>
      </c>
      <c r="BF143" s="374"/>
      <c r="BG143" s="374"/>
      <c r="BH143" s="374"/>
    </row>
    <row r="144" spans="1:60" hidden="1">
      <c r="A144" s="332">
        <f t="shared" ref="A144:A149" si="159">IF($A$26=$AU22,1,0)</f>
        <v>0</v>
      </c>
      <c r="B144" s="332">
        <f t="shared" ref="B144:B149" si="160">IF(OR(B71=1,$B$18=$AU22),1,0)</f>
        <v>0</v>
      </c>
      <c r="C144" s="332">
        <f t="shared" si="136"/>
        <v>0</v>
      </c>
      <c r="E144" s="329">
        <f t="shared" ref="E144:L144" si="161">+MAX(E143,E145)</f>
        <v>29760</v>
      </c>
      <c r="F144" s="329">
        <f t="shared" si="161"/>
        <v>34000</v>
      </c>
      <c r="G144" s="329">
        <f t="shared" si="161"/>
        <v>38240</v>
      </c>
      <c r="H144" s="329">
        <f t="shared" si="161"/>
        <v>42480</v>
      </c>
      <c r="I144" s="329">
        <f t="shared" si="161"/>
        <v>45920</v>
      </c>
      <c r="J144" s="329">
        <f t="shared" si="161"/>
        <v>49280</v>
      </c>
      <c r="K144" s="329">
        <f t="shared" si="161"/>
        <v>52720</v>
      </c>
      <c r="L144" s="329">
        <f t="shared" si="161"/>
        <v>56080</v>
      </c>
      <c r="N144" s="373" t="s">
        <v>1533</v>
      </c>
      <c r="O144" s="374"/>
      <c r="P144" s="374"/>
      <c r="Q144" s="374"/>
      <c r="R144" s="374"/>
      <c r="S144" s="374"/>
      <c r="T144" s="374"/>
      <c r="U144" s="374"/>
      <c r="V144" s="374"/>
      <c r="W144" s="374"/>
      <c r="X144" s="374"/>
      <c r="Y144" s="374"/>
      <c r="Z144" s="374"/>
      <c r="AA144" s="374"/>
      <c r="AB144" s="374"/>
      <c r="AC144" s="374"/>
      <c r="AD144" s="374"/>
      <c r="AE144" s="374"/>
      <c r="AF144" s="374"/>
      <c r="AG144" s="374"/>
      <c r="AH144" s="374"/>
      <c r="AI144" s="374"/>
      <c r="AJ144" s="374"/>
      <c r="AK144" s="374"/>
      <c r="AL144" s="374"/>
      <c r="AM144" s="374"/>
      <c r="AN144" s="374"/>
      <c r="AO144" s="374"/>
      <c r="AP144" s="374"/>
      <c r="AQ144" s="374"/>
      <c r="AR144" s="374"/>
      <c r="AS144" s="374"/>
      <c r="AT144" s="495" t="s">
        <v>274</v>
      </c>
      <c r="AU144" s="374"/>
      <c r="AV144" s="374"/>
      <c r="AW144" s="260"/>
      <c r="AX144" s="260"/>
      <c r="AY144" s="453" t="s">
        <v>619</v>
      </c>
      <c r="AZ144" s="440" t="s">
        <v>506</v>
      </c>
      <c r="BA144" s="259" t="s">
        <v>535</v>
      </c>
      <c r="BB144" s="259" t="s">
        <v>696</v>
      </c>
      <c r="BC144" s="259" t="s">
        <v>696</v>
      </c>
      <c r="BD144" s="259" t="s">
        <v>515</v>
      </c>
      <c r="BE144" s="374">
        <f t="shared" si="149"/>
        <v>140</v>
      </c>
      <c r="BF144" s="374"/>
      <c r="BG144" s="374"/>
      <c r="BH144" s="374"/>
    </row>
    <row r="145" spans="1:60" hidden="1">
      <c r="A145" s="332">
        <f t="shared" si="159"/>
        <v>0</v>
      </c>
      <c r="B145" s="332">
        <f t="shared" si="160"/>
        <v>0</v>
      </c>
      <c r="C145" s="332">
        <f t="shared" si="136"/>
        <v>0</v>
      </c>
      <c r="E145" s="319">
        <f t="shared" ref="E145:L145" si="162">+MAX(P145,Y145,AI145)</f>
        <v>29760</v>
      </c>
      <c r="F145" s="319">
        <f t="shared" si="162"/>
        <v>34000</v>
      </c>
      <c r="G145" s="319">
        <f t="shared" si="162"/>
        <v>38240</v>
      </c>
      <c r="H145" s="319">
        <f t="shared" si="162"/>
        <v>42480</v>
      </c>
      <c r="I145" s="319">
        <f t="shared" si="162"/>
        <v>45920</v>
      </c>
      <c r="J145" s="319">
        <f t="shared" si="162"/>
        <v>49280</v>
      </c>
      <c r="K145" s="319">
        <f t="shared" si="162"/>
        <v>52720</v>
      </c>
      <c r="L145" s="319">
        <f t="shared" si="162"/>
        <v>56080</v>
      </c>
      <c r="N145" s="373" t="s">
        <v>1429</v>
      </c>
      <c r="O145" s="374"/>
      <c r="P145" s="374">
        <f t="shared" ref="P145:W145" si="163">+P109/5*8</f>
        <v>29760</v>
      </c>
      <c r="Q145" s="374">
        <f t="shared" si="163"/>
        <v>34000</v>
      </c>
      <c r="R145" s="374">
        <f t="shared" si="163"/>
        <v>38240</v>
      </c>
      <c r="S145" s="374">
        <f t="shared" si="163"/>
        <v>42480</v>
      </c>
      <c r="T145" s="374">
        <f t="shared" si="163"/>
        <v>45920</v>
      </c>
      <c r="U145" s="374">
        <f t="shared" si="163"/>
        <v>49280</v>
      </c>
      <c r="V145" s="374">
        <f t="shared" si="163"/>
        <v>52720</v>
      </c>
      <c r="W145" s="374">
        <f t="shared" si="163"/>
        <v>56080</v>
      </c>
      <c r="X145" s="374"/>
      <c r="Y145" s="374">
        <f t="shared" ref="Y145:AF145" si="164">+Y109/5*8</f>
        <v>0</v>
      </c>
      <c r="Z145" s="374">
        <f t="shared" si="164"/>
        <v>0</v>
      </c>
      <c r="AA145" s="374">
        <f t="shared" si="164"/>
        <v>0</v>
      </c>
      <c r="AB145" s="374">
        <f t="shared" si="164"/>
        <v>0</v>
      </c>
      <c r="AC145" s="374">
        <f t="shared" si="164"/>
        <v>0</v>
      </c>
      <c r="AD145" s="374">
        <f t="shared" si="164"/>
        <v>0</v>
      </c>
      <c r="AE145" s="374">
        <f t="shared" si="164"/>
        <v>0</v>
      </c>
      <c r="AF145" s="374">
        <f t="shared" si="164"/>
        <v>0</v>
      </c>
      <c r="AG145" s="374"/>
      <c r="AH145" s="374"/>
      <c r="AI145" s="374">
        <f t="shared" ref="AI145:AP145" si="165">+AI109*1.6</f>
        <v>0</v>
      </c>
      <c r="AJ145" s="374">
        <f t="shared" si="165"/>
        <v>0</v>
      </c>
      <c r="AK145" s="374">
        <f t="shared" si="165"/>
        <v>0</v>
      </c>
      <c r="AL145" s="374">
        <f t="shared" si="165"/>
        <v>0</v>
      </c>
      <c r="AM145" s="374">
        <f t="shared" si="165"/>
        <v>0</v>
      </c>
      <c r="AN145" s="374">
        <f t="shared" si="165"/>
        <v>0</v>
      </c>
      <c r="AO145" s="374">
        <f t="shared" si="165"/>
        <v>0</v>
      </c>
      <c r="AP145" s="374">
        <f t="shared" si="165"/>
        <v>0</v>
      </c>
      <c r="AQ145" s="374"/>
      <c r="AR145" s="374"/>
      <c r="AS145" s="374"/>
      <c r="AT145" s="495" t="s">
        <v>276</v>
      </c>
      <c r="AU145" s="374"/>
      <c r="AV145" s="374"/>
      <c r="AW145" s="260"/>
      <c r="AX145" s="260"/>
      <c r="AY145" s="453" t="s">
        <v>620</v>
      </c>
      <c r="AZ145" s="440" t="s">
        <v>507</v>
      </c>
      <c r="BA145" s="259" t="s">
        <v>537</v>
      </c>
      <c r="BB145" s="259" t="s">
        <v>699</v>
      </c>
      <c r="BC145" s="259" t="s">
        <v>699</v>
      </c>
      <c r="BD145" s="259" t="s">
        <v>519</v>
      </c>
      <c r="BE145" s="374">
        <f t="shared" si="149"/>
        <v>141</v>
      </c>
      <c r="BF145" s="374"/>
      <c r="BG145" s="374"/>
      <c r="BH145" s="374"/>
    </row>
    <row r="146" spans="1:60" hidden="1">
      <c r="A146" s="332">
        <f t="shared" si="159"/>
        <v>0</v>
      </c>
      <c r="B146" s="332">
        <f t="shared" si="160"/>
        <v>0</v>
      </c>
      <c r="C146" s="332">
        <f t="shared" si="136"/>
        <v>0</v>
      </c>
      <c r="E146" s="329">
        <f t="shared" ref="E146:L146" si="166">+MAX(E145,E147)</f>
        <v>30000</v>
      </c>
      <c r="F146" s="329">
        <f t="shared" si="166"/>
        <v>34240</v>
      </c>
      <c r="G146" s="329">
        <f t="shared" si="166"/>
        <v>38560</v>
      </c>
      <c r="H146" s="329">
        <f t="shared" si="166"/>
        <v>42800</v>
      </c>
      <c r="I146" s="329">
        <f t="shared" si="166"/>
        <v>46240</v>
      </c>
      <c r="J146" s="329">
        <f t="shared" si="166"/>
        <v>49680</v>
      </c>
      <c r="K146" s="329">
        <f t="shared" si="166"/>
        <v>53120</v>
      </c>
      <c r="L146" s="329">
        <f t="shared" si="166"/>
        <v>56560</v>
      </c>
      <c r="N146" s="373" t="s">
        <v>1533</v>
      </c>
      <c r="O146" s="374"/>
      <c r="P146" s="374"/>
      <c r="Q146" s="374"/>
      <c r="R146" s="374"/>
      <c r="S146" s="374"/>
      <c r="T146" s="374"/>
      <c r="U146" s="374"/>
      <c r="V146" s="374"/>
      <c r="W146" s="374"/>
      <c r="X146" s="374"/>
      <c r="Y146" s="374"/>
      <c r="Z146" s="374"/>
      <c r="AA146" s="374"/>
      <c r="AB146" s="374"/>
      <c r="AC146" s="374"/>
      <c r="AD146" s="374"/>
      <c r="AE146" s="374"/>
      <c r="AF146" s="374"/>
      <c r="AG146" s="374"/>
      <c r="AH146" s="374"/>
      <c r="AI146" s="374"/>
      <c r="AJ146" s="374"/>
      <c r="AK146" s="374"/>
      <c r="AL146" s="374"/>
      <c r="AM146" s="374"/>
      <c r="AN146" s="374"/>
      <c r="AO146" s="374"/>
      <c r="AP146" s="374"/>
      <c r="AQ146" s="374"/>
      <c r="AR146" s="374"/>
      <c r="AS146" s="374"/>
      <c r="AT146" s="495" t="s">
        <v>277</v>
      </c>
      <c r="AU146" s="374"/>
      <c r="AV146" s="374"/>
      <c r="AW146" s="260"/>
      <c r="AX146" s="260"/>
      <c r="AY146" s="453" t="s">
        <v>622</v>
      </c>
      <c r="AZ146" s="440" t="s">
        <v>508</v>
      </c>
      <c r="BA146" s="259" t="s">
        <v>538</v>
      </c>
      <c r="BB146" s="259" t="s">
        <v>700</v>
      </c>
      <c r="BC146" s="259" t="s">
        <v>700</v>
      </c>
      <c r="BD146" s="259" t="s">
        <v>521</v>
      </c>
      <c r="BE146" s="374">
        <f t="shared" si="149"/>
        <v>142</v>
      </c>
      <c r="BF146" s="374"/>
      <c r="BG146" s="374"/>
      <c r="BH146" s="374"/>
    </row>
    <row r="147" spans="1:60" hidden="1">
      <c r="A147" s="332">
        <f t="shared" si="159"/>
        <v>0</v>
      </c>
      <c r="B147" s="332">
        <f t="shared" si="160"/>
        <v>0</v>
      </c>
      <c r="C147" s="332">
        <f t="shared" si="136"/>
        <v>0</v>
      </c>
      <c r="E147" s="336">
        <f t="shared" ref="E147:L147" si="167">+MAX(P147,Y147,AI147)</f>
        <v>30000</v>
      </c>
      <c r="F147" s="336">
        <f t="shared" si="167"/>
        <v>34240</v>
      </c>
      <c r="G147" s="336">
        <f t="shared" si="167"/>
        <v>38560</v>
      </c>
      <c r="H147" s="336">
        <f t="shared" si="167"/>
        <v>42800</v>
      </c>
      <c r="I147" s="336">
        <f t="shared" si="167"/>
        <v>46240</v>
      </c>
      <c r="J147" s="336">
        <f t="shared" si="167"/>
        <v>49680</v>
      </c>
      <c r="K147" s="336">
        <f t="shared" si="167"/>
        <v>53120</v>
      </c>
      <c r="L147" s="336">
        <f t="shared" si="167"/>
        <v>56560</v>
      </c>
      <c r="N147" s="373" t="s">
        <v>1431</v>
      </c>
      <c r="O147" s="374"/>
      <c r="P147" s="374">
        <f t="shared" ref="P147:W147" si="168">+P111/5*8</f>
        <v>30000</v>
      </c>
      <c r="Q147" s="374">
        <f t="shared" si="168"/>
        <v>34240</v>
      </c>
      <c r="R147" s="374">
        <f t="shared" si="168"/>
        <v>38560</v>
      </c>
      <c r="S147" s="374">
        <f t="shared" si="168"/>
        <v>42800</v>
      </c>
      <c r="T147" s="374">
        <f t="shared" si="168"/>
        <v>46240</v>
      </c>
      <c r="U147" s="374">
        <f t="shared" si="168"/>
        <v>49680</v>
      </c>
      <c r="V147" s="374">
        <f t="shared" si="168"/>
        <v>53120</v>
      </c>
      <c r="W147" s="374">
        <f t="shared" si="168"/>
        <v>56560</v>
      </c>
      <c r="X147" s="374"/>
      <c r="Y147" s="374">
        <f t="shared" ref="Y147:AF147" si="169">+Y111/5*8</f>
        <v>0</v>
      </c>
      <c r="Z147" s="374">
        <f t="shared" si="169"/>
        <v>0</v>
      </c>
      <c r="AA147" s="374">
        <f t="shared" si="169"/>
        <v>0</v>
      </c>
      <c r="AB147" s="374">
        <f t="shared" si="169"/>
        <v>0</v>
      </c>
      <c r="AC147" s="374">
        <f t="shared" si="169"/>
        <v>0</v>
      </c>
      <c r="AD147" s="374">
        <f t="shared" si="169"/>
        <v>0</v>
      </c>
      <c r="AE147" s="374">
        <f t="shared" si="169"/>
        <v>0</v>
      </c>
      <c r="AF147" s="374">
        <f t="shared" si="169"/>
        <v>0</v>
      </c>
      <c r="AG147" s="374"/>
      <c r="AH147" s="374"/>
      <c r="AI147" s="374">
        <f t="shared" ref="AI147:AP147" si="170">+AI111*1.6</f>
        <v>0</v>
      </c>
      <c r="AJ147" s="374">
        <f t="shared" si="170"/>
        <v>0</v>
      </c>
      <c r="AK147" s="374">
        <f t="shared" si="170"/>
        <v>0</v>
      </c>
      <c r="AL147" s="374">
        <f t="shared" si="170"/>
        <v>0</v>
      </c>
      <c r="AM147" s="374">
        <f t="shared" si="170"/>
        <v>0</v>
      </c>
      <c r="AN147" s="374">
        <f t="shared" si="170"/>
        <v>0</v>
      </c>
      <c r="AO147" s="374">
        <f t="shared" si="170"/>
        <v>0</v>
      </c>
      <c r="AP147" s="374">
        <f t="shared" si="170"/>
        <v>0</v>
      </c>
      <c r="AQ147" s="374"/>
      <c r="AR147" s="374"/>
      <c r="AS147" s="374"/>
      <c r="AT147" s="495" t="s">
        <v>278</v>
      </c>
      <c r="AU147" s="374"/>
      <c r="AV147" s="374"/>
      <c r="AW147" s="260"/>
      <c r="AX147" s="260"/>
      <c r="AY147" s="453" t="s">
        <v>626</v>
      </c>
      <c r="AZ147" s="440" t="s">
        <v>509</v>
      </c>
      <c r="BA147" s="259" t="s">
        <v>540</v>
      </c>
      <c r="BB147" s="259" t="s">
        <v>707</v>
      </c>
      <c r="BC147" s="259" t="s">
        <v>707</v>
      </c>
      <c r="BD147" s="259" t="s">
        <v>524</v>
      </c>
      <c r="BE147" s="374">
        <f t="shared" si="149"/>
        <v>143</v>
      </c>
      <c r="BF147" s="374"/>
      <c r="BG147" s="374"/>
      <c r="BH147" s="374"/>
    </row>
    <row r="148" spans="1:60" hidden="1">
      <c r="A148" s="337">
        <f t="shared" si="159"/>
        <v>0</v>
      </c>
      <c r="B148" s="337">
        <f t="shared" si="160"/>
        <v>0</v>
      </c>
      <c r="C148" s="337">
        <f t="shared" si="136"/>
        <v>0</v>
      </c>
      <c r="E148" s="329">
        <f t="shared" ref="E148:L148" si="171">+MAX(E147,E149)</f>
        <v>30000</v>
      </c>
      <c r="F148" s="329">
        <f t="shared" si="171"/>
        <v>34240</v>
      </c>
      <c r="G148" s="329">
        <f t="shared" si="171"/>
        <v>38560</v>
      </c>
      <c r="H148" s="329">
        <f t="shared" si="171"/>
        <v>42800</v>
      </c>
      <c r="I148" s="329">
        <f t="shared" si="171"/>
        <v>46240</v>
      </c>
      <c r="J148" s="329">
        <f t="shared" si="171"/>
        <v>49680</v>
      </c>
      <c r="K148" s="329">
        <f t="shared" si="171"/>
        <v>53120</v>
      </c>
      <c r="L148" s="329">
        <f t="shared" si="171"/>
        <v>56560</v>
      </c>
      <c r="N148" s="373" t="s">
        <v>1533</v>
      </c>
      <c r="O148" s="374"/>
      <c r="P148" s="374"/>
      <c r="Q148" s="374"/>
      <c r="R148" s="374"/>
      <c r="S148" s="374"/>
      <c r="T148" s="374"/>
      <c r="U148" s="374"/>
      <c r="V148" s="374"/>
      <c r="W148" s="374"/>
      <c r="X148" s="374"/>
      <c r="Y148" s="374"/>
      <c r="Z148" s="374"/>
      <c r="AA148" s="374"/>
      <c r="AB148" s="374"/>
      <c r="AC148" s="374"/>
      <c r="AD148" s="374"/>
      <c r="AE148" s="374"/>
      <c r="AF148" s="374"/>
      <c r="AG148" s="374"/>
      <c r="AH148" s="374"/>
      <c r="AI148" s="374"/>
      <c r="AJ148" s="374"/>
      <c r="AK148" s="374"/>
      <c r="AL148" s="374"/>
      <c r="AM148" s="374"/>
      <c r="AN148" s="374"/>
      <c r="AO148" s="374"/>
      <c r="AP148" s="374"/>
      <c r="AQ148" s="374"/>
      <c r="AR148" s="374"/>
      <c r="AS148" s="374"/>
      <c r="AT148" s="495" t="s">
        <v>280</v>
      </c>
      <c r="AU148" s="374"/>
      <c r="AV148" s="374"/>
      <c r="AW148" s="260"/>
      <c r="AX148" s="260"/>
      <c r="AY148" s="453" t="s">
        <v>627</v>
      </c>
      <c r="AZ148" s="440" t="s">
        <v>513</v>
      </c>
      <c r="BA148" s="259" t="s">
        <v>541</v>
      </c>
      <c r="BB148" s="259" t="s">
        <v>711</v>
      </c>
      <c r="BC148" s="259" t="s">
        <v>711</v>
      </c>
      <c r="BD148" s="259" t="s">
        <v>525</v>
      </c>
      <c r="BE148" s="374">
        <f t="shared" si="149"/>
        <v>144</v>
      </c>
      <c r="BF148" s="374"/>
      <c r="BG148" s="374"/>
      <c r="BH148" s="374"/>
    </row>
    <row r="149" spans="1:60" hidden="1">
      <c r="A149" s="338">
        <f t="shared" si="159"/>
        <v>0</v>
      </c>
      <c r="B149" s="338">
        <f t="shared" si="160"/>
        <v>0</v>
      </c>
      <c r="C149" s="338">
        <f t="shared" si="136"/>
        <v>0</v>
      </c>
      <c r="E149" s="346">
        <f t="shared" ref="E149:L149" si="172">+MAX(P149,Y149,AI149)</f>
        <v>29360</v>
      </c>
      <c r="F149" s="346">
        <f t="shared" si="172"/>
        <v>33600</v>
      </c>
      <c r="G149" s="346">
        <f t="shared" si="172"/>
        <v>37760</v>
      </c>
      <c r="H149" s="346">
        <f t="shared" si="172"/>
        <v>41920</v>
      </c>
      <c r="I149" s="346">
        <f t="shared" si="172"/>
        <v>45280</v>
      </c>
      <c r="J149" s="346">
        <f t="shared" si="172"/>
        <v>48640</v>
      </c>
      <c r="K149" s="346">
        <f t="shared" si="172"/>
        <v>52000</v>
      </c>
      <c r="L149" s="346">
        <f t="shared" si="172"/>
        <v>55360</v>
      </c>
      <c r="N149" s="373" t="s">
        <v>1535</v>
      </c>
      <c r="O149" s="374"/>
      <c r="P149" s="374">
        <f t="shared" ref="P149:W149" si="173">+P113*1.6</f>
        <v>29360</v>
      </c>
      <c r="Q149" s="374">
        <f t="shared" si="173"/>
        <v>33600</v>
      </c>
      <c r="R149" s="374">
        <f t="shared" si="173"/>
        <v>37760</v>
      </c>
      <c r="S149" s="374">
        <f t="shared" si="173"/>
        <v>41920</v>
      </c>
      <c r="T149" s="374">
        <f t="shared" si="173"/>
        <v>45280</v>
      </c>
      <c r="U149" s="374">
        <f t="shared" si="173"/>
        <v>48640</v>
      </c>
      <c r="V149" s="374">
        <f t="shared" si="173"/>
        <v>52000</v>
      </c>
      <c r="W149" s="374">
        <f t="shared" si="173"/>
        <v>55360</v>
      </c>
      <c r="X149" s="374"/>
      <c r="Y149" s="374">
        <f t="shared" ref="Y149:AF149" si="174">+Y113*1.6</f>
        <v>0</v>
      </c>
      <c r="Z149" s="374">
        <f t="shared" si="174"/>
        <v>0</v>
      </c>
      <c r="AA149" s="374">
        <f t="shared" si="174"/>
        <v>0</v>
      </c>
      <c r="AB149" s="374">
        <f t="shared" si="174"/>
        <v>0</v>
      </c>
      <c r="AC149" s="374">
        <f t="shared" si="174"/>
        <v>0</v>
      </c>
      <c r="AD149" s="374">
        <f t="shared" si="174"/>
        <v>0</v>
      </c>
      <c r="AE149" s="374">
        <f t="shared" si="174"/>
        <v>0</v>
      </c>
      <c r="AF149" s="374">
        <f t="shared" si="174"/>
        <v>0</v>
      </c>
      <c r="AG149" s="374"/>
      <c r="AH149" s="374"/>
      <c r="AI149" s="374">
        <f t="shared" ref="AI149:AP149" si="175">+AI113*1.6</f>
        <v>0</v>
      </c>
      <c r="AJ149" s="374">
        <f t="shared" si="175"/>
        <v>0</v>
      </c>
      <c r="AK149" s="374">
        <f t="shared" si="175"/>
        <v>0</v>
      </c>
      <c r="AL149" s="374">
        <f t="shared" si="175"/>
        <v>0</v>
      </c>
      <c r="AM149" s="374">
        <f t="shared" si="175"/>
        <v>0</v>
      </c>
      <c r="AN149" s="374">
        <f t="shared" si="175"/>
        <v>0</v>
      </c>
      <c r="AO149" s="374">
        <f t="shared" si="175"/>
        <v>0</v>
      </c>
      <c r="AP149" s="374">
        <f t="shared" si="175"/>
        <v>0</v>
      </c>
      <c r="AQ149" s="374"/>
      <c r="AR149" s="374"/>
      <c r="AS149" s="374"/>
      <c r="AT149" s="495" t="s">
        <v>282</v>
      </c>
      <c r="AU149" s="374"/>
      <c r="AV149" s="374"/>
      <c r="AW149" s="260"/>
      <c r="AX149" s="260"/>
      <c r="AY149" s="453" t="s">
        <v>632</v>
      </c>
      <c r="AZ149" s="440" t="s">
        <v>515</v>
      </c>
      <c r="BA149" s="259" t="s">
        <v>543</v>
      </c>
      <c r="BB149" s="259" t="s">
        <v>712</v>
      </c>
      <c r="BC149" s="259" t="s">
        <v>712</v>
      </c>
      <c r="BD149" s="259" t="s">
        <v>167</v>
      </c>
      <c r="BE149" s="374">
        <f t="shared" si="149"/>
        <v>146</v>
      </c>
      <c r="BF149" s="374"/>
      <c r="BG149" s="374"/>
      <c r="BH149" s="374"/>
    </row>
    <row r="150" spans="1:60" hidden="1">
      <c r="A150" s="340"/>
      <c r="B150" s="341"/>
      <c r="C150" s="342"/>
      <c r="D150" s="341"/>
      <c r="E150" s="341"/>
      <c r="F150" s="341"/>
      <c r="G150" s="341"/>
      <c r="H150" s="341"/>
      <c r="I150" s="341"/>
      <c r="J150" s="341"/>
      <c r="K150" s="341"/>
      <c r="L150" s="341"/>
      <c r="M150" s="341"/>
      <c r="N150" s="374"/>
      <c r="O150" s="374"/>
      <c r="P150" s="374"/>
      <c r="Q150" s="374"/>
      <c r="R150" s="374"/>
      <c r="S150" s="374"/>
      <c r="T150" s="374"/>
      <c r="U150" s="374"/>
      <c r="V150" s="374"/>
      <c r="W150" s="374"/>
      <c r="X150" s="374"/>
      <c r="Y150" s="374"/>
      <c r="Z150" s="374"/>
      <c r="AA150" s="374"/>
      <c r="AB150" s="374"/>
      <c r="AC150" s="374"/>
      <c r="AD150" s="374"/>
      <c r="AE150" s="374"/>
      <c r="AF150" s="374"/>
      <c r="AG150" s="374"/>
      <c r="AH150" s="374"/>
      <c r="AI150" s="374"/>
      <c r="AJ150" s="374"/>
      <c r="AK150" s="374"/>
      <c r="AL150" s="374"/>
      <c r="AM150" s="374"/>
      <c r="AN150" s="374"/>
      <c r="AO150" s="374"/>
      <c r="AP150" s="374"/>
      <c r="AQ150" s="499" t="s">
        <v>1536</v>
      </c>
      <c r="AR150" s="374"/>
      <c r="AS150" s="374"/>
      <c r="AT150" s="495" t="s">
        <v>284</v>
      </c>
      <c r="AU150" s="374"/>
      <c r="AV150" s="374"/>
      <c r="AW150" s="260"/>
      <c r="AX150" s="260"/>
      <c r="AY150" s="453" t="s">
        <v>633</v>
      </c>
      <c r="AZ150" s="440" t="s">
        <v>519</v>
      </c>
      <c r="BA150" s="259" t="s">
        <v>545</v>
      </c>
      <c r="BB150" s="259" t="s">
        <v>713</v>
      </c>
      <c r="BC150" s="259" t="s">
        <v>713</v>
      </c>
      <c r="BD150" s="259" t="s">
        <v>533</v>
      </c>
      <c r="BE150" s="374" t="e">
        <f t="shared" si="149"/>
        <v>#N/A</v>
      </c>
      <c r="BF150" s="374"/>
      <c r="BG150" s="374"/>
      <c r="BH150" s="374"/>
    </row>
    <row r="151" spans="1:60" ht="15" hidden="1" customHeight="1">
      <c r="A151" s="350"/>
      <c r="B151" s="351"/>
      <c r="C151" s="351"/>
      <c r="D151" s="351"/>
      <c r="E151" s="351"/>
      <c r="F151" s="351"/>
      <c r="G151" s="351"/>
      <c r="H151" s="351"/>
      <c r="I151" s="351"/>
      <c r="J151" s="351"/>
      <c r="K151" s="351"/>
      <c r="L151" s="352"/>
      <c r="N151" s="497" t="s">
        <v>1538</v>
      </c>
      <c r="O151" s="374"/>
      <c r="P151" s="1539" t="s">
        <v>1538</v>
      </c>
      <c r="Q151" s="1539"/>
      <c r="R151" s="1539"/>
      <c r="S151" s="1539"/>
      <c r="T151" s="1539"/>
      <c r="U151" s="1539"/>
      <c r="V151" s="1539"/>
      <c r="W151" s="1539"/>
      <c r="X151" s="374"/>
      <c r="Y151" s="374"/>
      <c r="Z151" s="374"/>
      <c r="AA151" s="374"/>
      <c r="AB151" s="374"/>
      <c r="AC151" s="374"/>
      <c r="AD151" s="374"/>
      <c r="AE151" s="374"/>
      <c r="AF151" s="374"/>
      <c r="AG151" s="374"/>
      <c r="AH151" s="374"/>
      <c r="AI151" s="1539" t="s">
        <v>1539</v>
      </c>
      <c r="AJ151" s="1539"/>
      <c r="AK151" s="1539"/>
      <c r="AL151" s="1539"/>
      <c r="AM151" s="1539"/>
      <c r="AN151" s="1539"/>
      <c r="AO151" s="1539"/>
      <c r="AP151" s="1539"/>
      <c r="AQ151" s="374"/>
      <c r="AR151" s="374"/>
      <c r="AS151" s="374"/>
      <c r="AT151" s="495" t="s">
        <v>285</v>
      </c>
      <c r="AU151" s="374"/>
      <c r="AV151" s="374"/>
      <c r="AW151" s="260"/>
      <c r="AX151" s="260"/>
      <c r="AY151" s="453" t="s">
        <v>634</v>
      </c>
      <c r="AZ151" s="440" t="s">
        <v>521</v>
      </c>
      <c r="BA151" s="259" t="s">
        <v>547</v>
      </c>
      <c r="BB151" s="259" t="s">
        <v>714</v>
      </c>
      <c r="BC151" s="259" t="s">
        <v>714</v>
      </c>
      <c r="BD151" s="259" t="s">
        <v>534</v>
      </c>
      <c r="BE151" s="374">
        <f t="shared" si="149"/>
        <v>147</v>
      </c>
      <c r="BF151" s="374"/>
      <c r="BG151" s="374"/>
      <c r="BH151" s="374"/>
    </row>
    <row r="152" spans="1:60" ht="15" hidden="1" customHeight="1">
      <c r="A152" s="354"/>
      <c r="B152" s="355"/>
      <c r="C152" s="355"/>
      <c r="D152" s="355"/>
      <c r="E152" s="355"/>
      <c r="F152" s="355"/>
      <c r="G152" s="355"/>
      <c r="H152" s="355"/>
      <c r="I152" s="355"/>
      <c r="J152" s="355"/>
      <c r="K152" s="355"/>
      <c r="L152" s="356"/>
      <c r="N152" s="373" t="str">
        <f>CONCATENATE($AU$10,$B$11,$N$115)</f>
        <v>Before 12-31-2008060</v>
      </c>
      <c r="O152" s="374"/>
      <c r="P152" s="374"/>
      <c r="Q152" s="374"/>
      <c r="R152" s="374"/>
      <c r="S152" s="374"/>
      <c r="T152" s="374"/>
      <c r="U152" s="374"/>
      <c r="V152" s="374"/>
      <c r="W152" s="374"/>
      <c r="X152" s="374"/>
      <c r="Y152" s="374"/>
      <c r="Z152" s="374"/>
      <c r="AA152" s="374"/>
      <c r="AB152" s="374"/>
      <c r="AC152" s="374"/>
      <c r="AD152" s="374"/>
      <c r="AE152" s="374"/>
      <c r="AF152" s="374"/>
      <c r="AG152" s="374"/>
      <c r="AH152" s="374"/>
      <c r="AI152" s="374"/>
      <c r="AJ152" s="374" t="s">
        <v>1440</v>
      </c>
      <c r="AK152" s="374"/>
      <c r="AL152" s="374"/>
      <c r="AM152" s="374"/>
      <c r="AN152" s="374"/>
      <c r="AO152" s="374"/>
      <c r="AP152" s="374"/>
      <c r="AQ152" s="374"/>
      <c r="AR152" s="374"/>
      <c r="AS152" s="374"/>
      <c r="AT152" s="495" t="s">
        <v>286</v>
      </c>
      <c r="AU152" s="374"/>
      <c r="AV152" s="374"/>
      <c r="AW152" s="260"/>
      <c r="AX152" s="260"/>
      <c r="AY152" s="453" t="s">
        <v>635</v>
      </c>
      <c r="AZ152" s="440" t="s">
        <v>524</v>
      </c>
      <c r="BA152" s="259" t="s">
        <v>548</v>
      </c>
      <c r="BB152" s="259" t="s">
        <v>718</v>
      </c>
      <c r="BC152" s="259" t="s">
        <v>718</v>
      </c>
      <c r="BD152" s="259" t="s">
        <v>535</v>
      </c>
      <c r="BE152" s="374">
        <f t="shared" si="149"/>
        <v>148</v>
      </c>
      <c r="BF152" s="374"/>
      <c r="BG152" s="374"/>
      <c r="BH152" s="374"/>
    </row>
    <row r="153" spans="1:60" hidden="1">
      <c r="A153" s="354"/>
      <c r="B153" s="355"/>
      <c r="C153" s="355"/>
      <c r="D153" s="355"/>
      <c r="E153" s="355"/>
      <c r="F153" s="355"/>
      <c r="G153" s="355"/>
      <c r="H153" s="355"/>
      <c r="I153" s="355"/>
      <c r="J153" s="355"/>
      <c r="K153" s="355"/>
      <c r="L153" s="356"/>
      <c r="N153" s="373" t="str">
        <f>CONCATENATE($AU$11,$B$11,$N$115)</f>
        <v>1/1/2009 - 5/13/2010060</v>
      </c>
      <c r="O153" s="374"/>
      <c r="P153" s="374"/>
      <c r="Q153" s="374"/>
      <c r="R153" s="374"/>
      <c r="S153" s="374">
        <f>+S99/5*10</f>
        <v>48600</v>
      </c>
      <c r="T153" s="374"/>
      <c r="U153" s="374"/>
      <c r="V153" s="374"/>
      <c r="W153" s="374"/>
      <c r="X153" s="374"/>
      <c r="Y153" s="374"/>
      <c r="Z153" s="374"/>
      <c r="AA153" s="374"/>
      <c r="AB153" s="374"/>
      <c r="AC153" s="374"/>
      <c r="AD153" s="374"/>
      <c r="AE153" s="374"/>
      <c r="AF153" s="374"/>
      <c r="AG153" s="374"/>
      <c r="AH153" s="374"/>
      <c r="AI153" s="374"/>
      <c r="AJ153" s="374"/>
      <c r="AK153" s="374"/>
      <c r="AL153" s="374">
        <v>51600</v>
      </c>
      <c r="AM153" s="374"/>
      <c r="AN153" s="374"/>
      <c r="AO153" s="374"/>
      <c r="AP153" s="374"/>
      <c r="AQ153" s="374"/>
      <c r="AR153" s="374"/>
      <c r="AS153" s="374"/>
      <c r="AT153" s="495" t="s">
        <v>288</v>
      </c>
      <c r="AU153" s="374"/>
      <c r="AV153" s="374"/>
      <c r="AW153" s="260"/>
      <c r="AX153" s="260"/>
      <c r="AY153" s="453" t="s">
        <v>637</v>
      </c>
      <c r="AZ153" s="440" t="s">
        <v>525</v>
      </c>
      <c r="BA153" s="259" t="s">
        <v>549</v>
      </c>
      <c r="BB153" s="259" t="s">
        <v>720</v>
      </c>
      <c r="BC153" s="259" t="s">
        <v>720</v>
      </c>
      <c r="BD153" s="259" t="s">
        <v>537</v>
      </c>
      <c r="BE153" s="374">
        <f t="shared" si="149"/>
        <v>149</v>
      </c>
      <c r="BF153" s="374"/>
      <c r="BG153" s="374"/>
      <c r="BH153" s="374"/>
    </row>
    <row r="154" spans="1:60" hidden="1">
      <c r="A154" s="354"/>
      <c r="B154" s="355"/>
      <c r="C154" s="355"/>
      <c r="D154" s="355"/>
      <c r="E154" s="355"/>
      <c r="F154" s="355"/>
      <c r="G154" s="355"/>
      <c r="H154" s="355"/>
      <c r="I154" s="355"/>
      <c r="J154" s="355"/>
      <c r="K154" s="355"/>
      <c r="L154" s="356"/>
      <c r="N154" s="373"/>
      <c r="O154" s="374"/>
      <c r="P154" s="374"/>
      <c r="Q154" s="374"/>
      <c r="R154" s="374"/>
      <c r="S154" s="501">
        <f>+MAX(S153,S155)</f>
        <v>48600</v>
      </c>
      <c r="T154" s="374"/>
      <c r="U154" s="374"/>
      <c r="V154" s="374"/>
      <c r="W154" s="374"/>
      <c r="X154" s="374"/>
      <c r="Y154" s="374"/>
      <c r="Z154" s="374"/>
      <c r="AA154" s="374"/>
      <c r="AB154" s="374"/>
      <c r="AC154" s="374"/>
      <c r="AD154" s="374"/>
      <c r="AE154" s="374"/>
      <c r="AF154" s="374"/>
      <c r="AG154" s="374"/>
      <c r="AH154" s="374"/>
      <c r="AI154" s="374"/>
      <c r="AJ154" s="374"/>
      <c r="AK154" s="374"/>
      <c r="AL154" s="374"/>
      <c r="AM154" s="374"/>
      <c r="AN154" s="374"/>
      <c r="AO154" s="374"/>
      <c r="AP154" s="374"/>
      <c r="AQ154" s="374"/>
      <c r="AR154" s="374"/>
      <c r="AS154" s="374"/>
      <c r="AT154" s="495" t="s">
        <v>290</v>
      </c>
      <c r="AU154" s="374"/>
      <c r="AV154" s="374"/>
      <c r="AW154" s="260"/>
      <c r="AX154" s="260"/>
      <c r="AY154" s="453"/>
      <c r="AZ154" s="440"/>
      <c r="BA154" s="259"/>
      <c r="BB154" s="259" t="s">
        <v>726</v>
      </c>
      <c r="BC154" s="259" t="s">
        <v>726</v>
      </c>
      <c r="BD154" s="259" t="s">
        <v>538</v>
      </c>
      <c r="BE154" s="374"/>
      <c r="BF154" s="374"/>
      <c r="BG154" s="374"/>
      <c r="BH154" s="374"/>
    </row>
    <row r="155" spans="1:60" hidden="1">
      <c r="A155" s="354"/>
      <c r="B155" s="355"/>
      <c r="C155" s="355"/>
      <c r="D155" s="355"/>
      <c r="E155" s="355"/>
      <c r="F155" s="355"/>
      <c r="G155" s="355"/>
      <c r="H155" s="355"/>
      <c r="I155" s="355"/>
      <c r="J155" s="355"/>
      <c r="K155" s="355"/>
      <c r="L155" s="356"/>
      <c r="N155" s="373" t="str">
        <f>CONCATENATE($AU$13,$B$11,$N$115)</f>
        <v>6/29/2010 - 5/30/2011060</v>
      </c>
      <c r="O155" s="374"/>
      <c r="P155" s="374"/>
      <c r="Q155" s="374"/>
      <c r="R155" s="374"/>
      <c r="S155" s="374">
        <f>+S101/5*10</f>
        <v>48600</v>
      </c>
      <c r="T155" s="374"/>
      <c r="U155" s="374"/>
      <c r="V155" s="374"/>
      <c r="W155" s="374"/>
      <c r="X155" s="374"/>
      <c r="Y155" s="374"/>
      <c r="Z155" s="374"/>
      <c r="AA155" s="374"/>
      <c r="AB155" s="374"/>
      <c r="AC155" s="374"/>
      <c r="AD155" s="374"/>
      <c r="AE155" s="374"/>
      <c r="AF155" s="374"/>
      <c r="AG155" s="374"/>
      <c r="AH155" s="374"/>
      <c r="AI155" s="374"/>
      <c r="AJ155" s="374"/>
      <c r="AK155" s="374"/>
      <c r="AL155" s="374">
        <v>51600</v>
      </c>
      <c r="AM155" s="374"/>
      <c r="AN155" s="374"/>
      <c r="AO155" s="374"/>
      <c r="AP155" s="374"/>
      <c r="AQ155" s="374"/>
      <c r="AR155" s="374"/>
      <c r="AS155" s="374"/>
      <c r="AT155" s="495" t="s">
        <v>292</v>
      </c>
      <c r="AU155" s="374"/>
      <c r="AV155" s="374"/>
      <c r="AW155" s="260"/>
      <c r="AX155" s="260"/>
      <c r="AY155" s="453" t="s">
        <v>642</v>
      </c>
      <c r="AZ155" s="440" t="s">
        <v>167</v>
      </c>
      <c r="BA155" s="259" t="s">
        <v>553</v>
      </c>
      <c r="BB155" s="259" t="s">
        <v>728</v>
      </c>
      <c r="BC155" s="259" t="s">
        <v>728</v>
      </c>
      <c r="BD155" s="259" t="s">
        <v>540</v>
      </c>
      <c r="BE155" s="374">
        <f t="shared" ref="BE155:BE218" si="176">+MATCH(BD$10:BD$548,AZ$10:AZ$540,0)</f>
        <v>151</v>
      </c>
      <c r="BF155" s="374"/>
      <c r="BG155" s="374"/>
      <c r="BH155" s="374"/>
    </row>
    <row r="156" spans="1:60" hidden="1">
      <c r="A156" s="354"/>
      <c r="B156" s="355"/>
      <c r="C156" s="355"/>
      <c r="D156" s="355"/>
      <c r="E156" s="355"/>
      <c r="F156" s="355"/>
      <c r="G156" s="355"/>
      <c r="H156" s="355"/>
      <c r="I156" s="355"/>
      <c r="J156" s="355"/>
      <c r="K156" s="355"/>
      <c r="L156" s="356"/>
      <c r="N156" s="373"/>
      <c r="O156" s="374"/>
      <c r="P156" s="374"/>
      <c r="Q156" s="374"/>
      <c r="R156" s="374"/>
      <c r="S156" s="501">
        <f>+MAX(S155,S157)</f>
        <v>50800</v>
      </c>
      <c r="T156" s="374"/>
      <c r="U156" s="374"/>
      <c r="V156" s="374"/>
      <c r="W156" s="374"/>
      <c r="X156" s="374"/>
      <c r="Y156" s="374"/>
      <c r="Z156" s="374"/>
      <c r="AA156" s="374"/>
      <c r="AB156" s="374"/>
      <c r="AC156" s="374"/>
      <c r="AD156" s="374"/>
      <c r="AE156" s="374"/>
      <c r="AF156" s="374"/>
      <c r="AG156" s="374"/>
      <c r="AH156" s="374"/>
      <c r="AI156" s="374"/>
      <c r="AJ156" s="374"/>
      <c r="AK156" s="374"/>
      <c r="AL156" s="374"/>
      <c r="AM156" s="374"/>
      <c r="AN156" s="374"/>
      <c r="AO156" s="374"/>
      <c r="AP156" s="374"/>
      <c r="AQ156" s="374"/>
      <c r="AR156" s="374"/>
      <c r="AS156" s="374"/>
      <c r="AT156" s="495" t="s">
        <v>293</v>
      </c>
      <c r="AU156" s="374"/>
      <c r="AV156" s="374"/>
      <c r="AW156" s="260"/>
      <c r="AX156" s="260"/>
      <c r="AY156" s="453" t="s">
        <v>245</v>
      </c>
      <c r="AZ156" s="440" t="s">
        <v>534</v>
      </c>
      <c r="BA156" s="259" t="s">
        <v>555</v>
      </c>
      <c r="BB156" s="259" t="s">
        <v>731</v>
      </c>
      <c r="BC156" s="259" t="s">
        <v>731</v>
      </c>
      <c r="BD156" s="259" t="s">
        <v>541</v>
      </c>
      <c r="BE156" s="374">
        <f t="shared" si="176"/>
        <v>152</v>
      </c>
      <c r="BF156" s="374"/>
      <c r="BG156" s="374"/>
      <c r="BH156" s="374"/>
    </row>
    <row r="157" spans="1:60" hidden="1">
      <c r="A157" s="354"/>
      <c r="B157" s="355"/>
      <c r="C157" s="355"/>
      <c r="D157" s="355"/>
      <c r="E157" s="355"/>
      <c r="F157" s="355"/>
      <c r="G157" s="355"/>
      <c r="H157" s="355"/>
      <c r="I157" s="355"/>
      <c r="J157" s="355"/>
      <c r="K157" s="355"/>
      <c r="L157" s="356"/>
      <c r="N157" s="373" t="str">
        <f>CONCATENATE(AU15,$B$11)</f>
        <v>7/16/2011 - 11/31/20110</v>
      </c>
      <c r="O157" s="374"/>
      <c r="P157" s="374"/>
      <c r="Q157" s="374"/>
      <c r="R157" s="374"/>
      <c r="S157" s="374">
        <v>50800</v>
      </c>
      <c r="T157" s="374"/>
      <c r="U157" s="374"/>
      <c r="V157" s="374"/>
      <c r="W157" s="374"/>
      <c r="X157" s="374"/>
      <c r="Y157" s="374"/>
      <c r="Z157" s="374"/>
      <c r="AA157" s="374"/>
      <c r="AB157" s="374"/>
      <c r="AC157" s="374"/>
      <c r="AD157" s="374"/>
      <c r="AE157" s="374"/>
      <c r="AF157" s="374"/>
      <c r="AG157" s="374"/>
      <c r="AH157" s="374"/>
      <c r="AI157" s="374"/>
      <c r="AJ157" s="374"/>
      <c r="AK157" s="374"/>
      <c r="AL157" s="374">
        <v>51600</v>
      </c>
      <c r="AM157" s="374"/>
      <c r="AN157" s="374"/>
      <c r="AO157" s="374"/>
      <c r="AP157" s="374"/>
      <c r="AQ157" s="374"/>
      <c r="AR157" s="374"/>
      <c r="AS157" s="374"/>
      <c r="AT157" s="495" t="s">
        <v>295</v>
      </c>
      <c r="AU157" s="374"/>
      <c r="AV157" s="374"/>
      <c r="AW157" s="260"/>
      <c r="AX157" s="260"/>
      <c r="AY157" s="453" t="s">
        <v>647</v>
      </c>
      <c r="AZ157" s="440" t="s">
        <v>535</v>
      </c>
      <c r="BA157" s="259" t="s">
        <v>556</v>
      </c>
      <c r="BB157" s="259" t="s">
        <v>739</v>
      </c>
      <c r="BC157" s="259" t="s">
        <v>739</v>
      </c>
      <c r="BD157" s="259" t="s">
        <v>543</v>
      </c>
      <c r="BE157" s="374">
        <f t="shared" si="176"/>
        <v>153</v>
      </c>
      <c r="BF157" s="374"/>
      <c r="BG157" s="374"/>
      <c r="BH157" s="374"/>
    </row>
    <row r="158" spans="1:60" hidden="1">
      <c r="A158" s="354"/>
      <c r="B158" s="355"/>
      <c r="C158" s="355"/>
      <c r="D158" s="355"/>
      <c r="E158" s="355"/>
      <c r="F158" s="355"/>
      <c r="G158" s="355"/>
      <c r="H158" s="355"/>
      <c r="I158" s="355"/>
      <c r="J158" s="355"/>
      <c r="K158" s="355"/>
      <c r="L158" s="356"/>
      <c r="N158" s="373"/>
      <c r="O158" s="374"/>
      <c r="P158" s="374"/>
      <c r="Q158" s="374"/>
      <c r="R158" s="374"/>
      <c r="S158" s="501">
        <f>+MAX(S157,S159)</f>
        <v>51500</v>
      </c>
      <c r="T158" s="374"/>
      <c r="U158" s="374"/>
      <c r="V158" s="374"/>
      <c r="W158" s="374"/>
      <c r="X158" s="374"/>
      <c r="Y158" s="374"/>
      <c r="Z158" s="374"/>
      <c r="AA158" s="374"/>
      <c r="AB158" s="374"/>
      <c r="AC158" s="374"/>
      <c r="AD158" s="374"/>
      <c r="AE158" s="374"/>
      <c r="AF158" s="374"/>
      <c r="AG158" s="374"/>
      <c r="AH158" s="374"/>
      <c r="AI158" s="374"/>
      <c r="AJ158" s="374"/>
      <c r="AK158" s="374"/>
      <c r="AL158" s="374"/>
      <c r="AM158" s="374"/>
      <c r="AN158" s="374"/>
      <c r="AO158" s="374"/>
      <c r="AP158" s="374"/>
      <c r="AQ158" s="374"/>
      <c r="AR158" s="374"/>
      <c r="AS158" s="374"/>
      <c r="AT158" s="495" t="s">
        <v>297</v>
      </c>
      <c r="AU158" s="374"/>
      <c r="AV158" s="374"/>
      <c r="AW158" s="260"/>
      <c r="AX158" s="260"/>
      <c r="AY158" s="453" t="s">
        <v>648</v>
      </c>
      <c r="AZ158" s="440" t="s">
        <v>537</v>
      </c>
      <c r="BA158" s="259" t="s">
        <v>558</v>
      </c>
      <c r="BB158" s="259" t="s">
        <v>740</v>
      </c>
      <c r="BC158" s="259" t="s">
        <v>740</v>
      </c>
      <c r="BD158" s="259" t="s">
        <v>545</v>
      </c>
      <c r="BE158" s="374">
        <f t="shared" si="176"/>
        <v>154</v>
      </c>
      <c r="BF158" s="374"/>
      <c r="BG158" s="374"/>
      <c r="BH158" s="374"/>
    </row>
    <row r="159" spans="1:60" ht="15" hidden="1" customHeight="1">
      <c r="A159" s="354"/>
      <c r="B159" s="355"/>
      <c r="C159" s="355"/>
      <c r="D159" s="355"/>
      <c r="E159" s="355"/>
      <c r="F159" s="355"/>
      <c r="G159" s="355"/>
      <c r="H159" s="355"/>
      <c r="I159" s="355"/>
      <c r="J159" s="355"/>
      <c r="K159" s="355"/>
      <c r="L159" s="356"/>
      <c r="N159" s="373" t="str">
        <f>CONCATENATE(AU17,$B$11)</f>
        <v>1/16/2012 - 12/3/20120</v>
      </c>
      <c r="O159" s="374"/>
      <c r="P159" s="374"/>
      <c r="Q159" s="374"/>
      <c r="R159" s="374"/>
      <c r="S159" s="374">
        <v>51500</v>
      </c>
      <c r="T159" s="374"/>
      <c r="U159" s="374"/>
      <c r="V159" s="374"/>
      <c r="W159" s="374"/>
      <c r="X159" s="374"/>
      <c r="Y159" s="374"/>
      <c r="Z159" s="374"/>
      <c r="AA159" s="374"/>
      <c r="AB159" s="374"/>
      <c r="AC159" s="374"/>
      <c r="AD159" s="374"/>
      <c r="AE159" s="374"/>
      <c r="AF159" s="374"/>
      <c r="AG159" s="374"/>
      <c r="AH159" s="374"/>
      <c r="AI159" s="374"/>
      <c r="AJ159" s="374"/>
      <c r="AK159" s="374"/>
      <c r="AL159" s="374">
        <v>52400</v>
      </c>
      <c r="AM159" s="374"/>
      <c r="AN159" s="374"/>
      <c r="AO159" s="374"/>
      <c r="AP159" s="374"/>
      <c r="AQ159" s="374"/>
      <c r="AR159" s="374"/>
      <c r="AS159" s="374"/>
      <c r="AT159" s="495" t="s">
        <v>299</v>
      </c>
      <c r="AU159" s="374"/>
      <c r="AV159" s="374"/>
      <c r="AW159" s="260"/>
      <c r="AX159" s="260"/>
      <c r="AY159" s="453" t="s">
        <v>651</v>
      </c>
      <c r="AZ159" s="440" t="s">
        <v>538</v>
      </c>
      <c r="BA159" s="259" t="s">
        <v>560</v>
      </c>
      <c r="BB159" s="259" t="s">
        <v>741</v>
      </c>
      <c r="BC159" s="259" t="s">
        <v>741</v>
      </c>
      <c r="BD159" s="259" t="s">
        <v>547</v>
      </c>
      <c r="BE159" s="374">
        <f t="shared" si="176"/>
        <v>155</v>
      </c>
      <c r="BF159" s="374"/>
      <c r="BG159" s="374"/>
      <c r="BH159" s="374"/>
    </row>
    <row r="160" spans="1:60" ht="15" hidden="1" customHeight="1">
      <c r="A160" s="354"/>
      <c r="B160" s="355"/>
      <c r="C160" s="355"/>
      <c r="D160" s="355"/>
      <c r="E160" s="355"/>
      <c r="F160" s="355"/>
      <c r="G160" s="355"/>
      <c r="H160" s="355"/>
      <c r="I160" s="355"/>
      <c r="J160" s="355"/>
      <c r="K160" s="355"/>
      <c r="L160" s="356"/>
      <c r="N160" s="373"/>
      <c r="O160" s="374"/>
      <c r="P160" s="374"/>
      <c r="Q160" s="374"/>
      <c r="R160" s="374"/>
      <c r="S160" s="501">
        <f>+MAX(S159,S161)</f>
        <v>52200</v>
      </c>
      <c r="T160" s="374"/>
      <c r="U160" s="374"/>
      <c r="V160" s="374"/>
      <c r="W160" s="374"/>
      <c r="X160" s="374"/>
      <c r="Y160" s="374"/>
      <c r="Z160" s="374"/>
      <c r="AA160" s="374"/>
      <c r="AB160" s="374"/>
      <c r="AC160" s="374"/>
      <c r="AD160" s="374"/>
      <c r="AE160" s="374"/>
      <c r="AF160" s="374"/>
      <c r="AG160" s="374"/>
      <c r="AH160" s="374"/>
      <c r="AI160" s="374"/>
      <c r="AJ160" s="374"/>
      <c r="AK160" s="374"/>
      <c r="AL160" s="374"/>
      <c r="AM160" s="374"/>
      <c r="AN160" s="374"/>
      <c r="AO160" s="374"/>
      <c r="AP160" s="374"/>
      <c r="AQ160" s="374"/>
      <c r="AR160" s="374"/>
      <c r="AS160" s="374"/>
      <c r="AT160" s="495" t="s">
        <v>301</v>
      </c>
      <c r="AU160" s="374"/>
      <c r="AV160" s="374"/>
      <c r="AW160" s="260"/>
      <c r="AX160" s="260"/>
      <c r="AY160" s="453" t="s">
        <v>652</v>
      </c>
      <c r="AZ160" s="440" t="s">
        <v>540</v>
      </c>
      <c r="BA160" s="259" t="s">
        <v>562</v>
      </c>
      <c r="BB160" s="259" t="s">
        <v>749</v>
      </c>
      <c r="BC160" s="259" t="s">
        <v>749</v>
      </c>
      <c r="BD160" s="259" t="s">
        <v>548</v>
      </c>
      <c r="BE160" s="374">
        <f t="shared" si="176"/>
        <v>156</v>
      </c>
      <c r="BF160" s="374"/>
      <c r="BG160" s="374"/>
      <c r="BH160" s="374"/>
    </row>
    <row r="161" spans="1:60" hidden="1">
      <c r="A161" s="354"/>
      <c r="B161" s="355"/>
      <c r="C161" s="355"/>
      <c r="D161" s="355"/>
      <c r="E161" s="355"/>
      <c r="F161" s="355"/>
      <c r="G161" s="355"/>
      <c r="H161" s="355"/>
      <c r="I161" s="355"/>
      <c r="J161" s="355"/>
      <c r="K161" s="355"/>
      <c r="L161" s="356"/>
      <c r="N161" s="373" t="str">
        <f>CONCATENATE(AU19,$B$11)</f>
        <v>1/18/2013 - 12/17/20130</v>
      </c>
      <c r="O161" s="374"/>
      <c r="P161" s="374"/>
      <c r="Q161" s="374"/>
      <c r="R161" s="374"/>
      <c r="S161" s="374">
        <v>52200</v>
      </c>
      <c r="T161" s="374"/>
      <c r="U161" s="374"/>
      <c r="V161" s="374"/>
      <c r="W161" s="374"/>
      <c r="X161" s="374"/>
      <c r="Y161" s="374"/>
      <c r="Z161" s="374"/>
      <c r="AA161" s="374"/>
      <c r="AB161" s="374"/>
      <c r="AC161" s="374"/>
      <c r="AD161" s="374"/>
      <c r="AE161" s="374"/>
      <c r="AF161" s="374"/>
      <c r="AG161" s="374"/>
      <c r="AH161" s="374"/>
      <c r="AI161" s="374"/>
      <c r="AJ161" s="374"/>
      <c r="AK161" s="374"/>
      <c r="AL161" s="374">
        <v>52400</v>
      </c>
      <c r="AM161" s="374"/>
      <c r="AN161" s="374"/>
      <c r="AO161" s="374"/>
      <c r="AP161" s="374"/>
      <c r="AQ161" s="374"/>
      <c r="AR161" s="374"/>
      <c r="AS161" s="374"/>
      <c r="AT161" s="495" t="s">
        <v>303</v>
      </c>
      <c r="AU161" s="374"/>
      <c r="AV161" s="374"/>
      <c r="AW161" s="260"/>
      <c r="AX161" s="260"/>
      <c r="AY161" s="453" t="s">
        <v>653</v>
      </c>
      <c r="AZ161" s="440" t="s">
        <v>541</v>
      </c>
      <c r="BA161" s="259" t="s">
        <v>563</v>
      </c>
      <c r="BB161" s="259" t="s">
        <v>750</v>
      </c>
      <c r="BC161" s="259" t="s">
        <v>750</v>
      </c>
      <c r="BD161" s="259" t="s">
        <v>549</v>
      </c>
      <c r="BE161" s="374">
        <f t="shared" si="176"/>
        <v>157</v>
      </c>
      <c r="BF161" s="374"/>
      <c r="BG161" s="374"/>
      <c r="BH161" s="374"/>
    </row>
    <row r="162" spans="1:60" hidden="1">
      <c r="A162" s="354"/>
      <c r="B162" s="355"/>
      <c r="C162" s="355"/>
      <c r="D162" s="355"/>
      <c r="E162" s="355"/>
      <c r="F162" s="355"/>
      <c r="G162" s="355"/>
      <c r="H162" s="355"/>
      <c r="I162" s="355"/>
      <c r="J162" s="355"/>
      <c r="K162" s="355"/>
      <c r="L162" s="356"/>
      <c r="N162" s="373" t="s">
        <v>1533</v>
      </c>
      <c r="O162" s="374"/>
      <c r="P162" s="374"/>
      <c r="Q162" s="374"/>
      <c r="R162" s="374"/>
      <c r="S162" s="374">
        <f>+MAX(S161,S163)</f>
        <v>53100</v>
      </c>
      <c r="T162" s="374"/>
      <c r="U162" s="374"/>
      <c r="V162" s="374"/>
      <c r="W162" s="374"/>
      <c r="X162" s="374"/>
      <c r="Y162" s="374"/>
      <c r="Z162" s="374"/>
      <c r="AA162" s="374"/>
      <c r="AB162" s="374"/>
      <c r="AC162" s="374"/>
      <c r="AD162" s="374"/>
      <c r="AE162" s="374"/>
      <c r="AF162" s="374"/>
      <c r="AG162" s="374"/>
      <c r="AH162" s="374"/>
      <c r="AI162" s="374"/>
      <c r="AJ162" s="374"/>
      <c r="AK162" s="374"/>
      <c r="AL162" s="374"/>
      <c r="AM162" s="374"/>
      <c r="AN162" s="374"/>
      <c r="AO162" s="374"/>
      <c r="AP162" s="374"/>
      <c r="AQ162" s="374"/>
      <c r="AR162" s="374"/>
      <c r="AS162" s="374"/>
      <c r="AT162" s="495" t="s">
        <v>305</v>
      </c>
      <c r="AU162" s="374"/>
      <c r="AV162" s="374"/>
      <c r="AW162" s="260"/>
      <c r="AX162" s="260"/>
      <c r="AY162" s="453" t="s">
        <v>654</v>
      </c>
      <c r="AZ162" s="440" t="s">
        <v>543</v>
      </c>
      <c r="BA162" s="259" t="s">
        <v>565</v>
      </c>
      <c r="BB162" s="259" t="s">
        <v>751</v>
      </c>
      <c r="BC162" s="259" t="s">
        <v>751</v>
      </c>
      <c r="BD162" s="259" t="s">
        <v>553</v>
      </c>
      <c r="BE162" s="374">
        <f t="shared" si="176"/>
        <v>158</v>
      </c>
      <c r="BF162" s="374"/>
      <c r="BG162" s="374"/>
      <c r="BH162" s="374"/>
    </row>
    <row r="163" spans="1:60" hidden="1">
      <c r="A163" s="354"/>
      <c r="B163" s="355"/>
      <c r="C163" s="355"/>
      <c r="D163" s="355"/>
      <c r="E163" s="355"/>
      <c r="F163" s="355"/>
      <c r="G163" s="355"/>
      <c r="H163" s="355"/>
      <c r="I163" s="355"/>
      <c r="J163" s="355"/>
      <c r="K163" s="355"/>
      <c r="L163" s="356"/>
      <c r="N163" s="373" t="str">
        <f>CONCATENATE(AU23,$B$11)</f>
        <v>2/1/2014 - 3/5/20150</v>
      </c>
      <c r="O163" s="374"/>
      <c r="P163" s="374"/>
      <c r="Q163" s="374"/>
      <c r="R163" s="374"/>
      <c r="S163" s="374">
        <v>53100</v>
      </c>
      <c r="T163" s="374"/>
      <c r="U163" s="374"/>
      <c r="V163" s="374"/>
      <c r="W163" s="374"/>
      <c r="X163" s="374"/>
      <c r="Y163" s="374"/>
      <c r="Z163" s="374"/>
      <c r="AA163" s="374"/>
      <c r="AB163" s="374"/>
      <c r="AC163" s="374"/>
      <c r="AD163" s="374"/>
      <c r="AE163" s="374"/>
      <c r="AF163" s="374"/>
      <c r="AG163" s="374"/>
      <c r="AH163" s="374"/>
      <c r="AI163" s="374"/>
      <c r="AJ163" s="374"/>
      <c r="AK163" s="374"/>
      <c r="AL163" s="374">
        <v>52500</v>
      </c>
      <c r="AM163" s="374"/>
      <c r="AN163" s="374"/>
      <c r="AO163" s="374"/>
      <c r="AP163" s="374"/>
      <c r="AQ163" s="374"/>
      <c r="AR163" s="374"/>
      <c r="AS163" s="374"/>
      <c r="AT163" s="495" t="s">
        <v>306</v>
      </c>
      <c r="AU163" s="374"/>
      <c r="AV163" s="374"/>
      <c r="AW163" s="260"/>
      <c r="AX163" s="260"/>
      <c r="AY163" s="453" t="s">
        <v>655</v>
      </c>
      <c r="AZ163" s="440" t="s">
        <v>545</v>
      </c>
      <c r="BA163" s="259" t="s">
        <v>566</v>
      </c>
      <c r="BB163" s="259" t="s">
        <v>752</v>
      </c>
      <c r="BC163" s="259" t="s">
        <v>752</v>
      </c>
      <c r="BD163" s="259" t="s">
        <v>555</v>
      </c>
      <c r="BE163" s="374">
        <f t="shared" si="176"/>
        <v>159</v>
      </c>
      <c r="BF163" s="374"/>
      <c r="BG163" s="374"/>
      <c r="BH163" s="374"/>
    </row>
    <row r="164" spans="1:60" hidden="1">
      <c r="A164" s="354"/>
      <c r="B164" s="355"/>
      <c r="C164" s="355"/>
      <c r="D164" s="355"/>
      <c r="E164" s="355"/>
      <c r="F164" s="355"/>
      <c r="G164" s="355"/>
      <c r="H164" s="355"/>
      <c r="I164" s="355"/>
      <c r="J164" s="355"/>
      <c r="K164" s="355"/>
      <c r="L164" s="356"/>
      <c r="N164" s="373" t="s">
        <v>1533</v>
      </c>
      <c r="O164" s="374"/>
      <c r="P164" s="374"/>
      <c r="Q164" s="374"/>
      <c r="R164" s="374"/>
      <c r="S164" s="500">
        <f>+MAX(S163,S165)</f>
        <v>53500</v>
      </c>
      <c r="T164" s="374"/>
      <c r="U164" s="374"/>
      <c r="V164" s="374"/>
      <c r="W164" s="374"/>
      <c r="X164" s="374"/>
      <c r="Y164" s="374"/>
      <c r="Z164" s="374"/>
      <c r="AA164" s="374"/>
      <c r="AB164" s="374"/>
      <c r="AC164" s="374"/>
      <c r="AD164" s="374"/>
      <c r="AE164" s="374"/>
      <c r="AF164" s="374"/>
      <c r="AG164" s="374"/>
      <c r="AH164" s="374"/>
      <c r="AI164" s="374"/>
      <c r="AJ164" s="374"/>
      <c r="AK164" s="374"/>
      <c r="AL164" s="374"/>
      <c r="AM164" s="374"/>
      <c r="AN164" s="374"/>
      <c r="AO164" s="374"/>
      <c r="AP164" s="374"/>
      <c r="AQ164" s="374"/>
      <c r="AR164" s="374"/>
      <c r="AS164" s="374"/>
      <c r="AT164" s="495" t="s">
        <v>308</v>
      </c>
      <c r="AU164" s="374"/>
      <c r="AV164" s="374"/>
      <c r="AW164" s="260"/>
      <c r="AX164" s="260"/>
      <c r="AY164" s="453" t="s">
        <v>659</v>
      </c>
      <c r="AZ164" s="440" t="s">
        <v>547</v>
      </c>
      <c r="BA164" s="259" t="s">
        <v>567</v>
      </c>
      <c r="BB164" s="259" t="s">
        <v>306</v>
      </c>
      <c r="BC164" s="259" t="s">
        <v>306</v>
      </c>
      <c r="BD164" s="259" t="s">
        <v>556</v>
      </c>
      <c r="BE164" s="374">
        <f t="shared" si="176"/>
        <v>160</v>
      </c>
      <c r="BF164" s="374"/>
      <c r="BG164" s="374"/>
      <c r="BH164" s="374"/>
    </row>
    <row r="165" spans="1:60" ht="15" hidden="1" customHeight="1">
      <c r="A165" s="355"/>
      <c r="B165" s="355"/>
      <c r="C165" s="355"/>
      <c r="D165" s="355"/>
      <c r="E165" s="355"/>
      <c r="F165" s="355"/>
      <c r="G165" s="355"/>
      <c r="H165" s="355"/>
      <c r="I165" s="355"/>
      <c r="J165" s="355"/>
      <c r="K165" s="355"/>
      <c r="L165" s="356"/>
      <c r="N165" s="373" t="str">
        <f>CONCATENATE(AU25,$B$11)</f>
        <v>4/21/2015 - 3/27/20160</v>
      </c>
      <c r="O165" s="374"/>
      <c r="P165" s="374"/>
      <c r="Q165" s="374"/>
      <c r="R165" s="374"/>
      <c r="S165" s="374">
        <v>53500</v>
      </c>
      <c r="T165" s="374"/>
      <c r="U165" s="374"/>
      <c r="V165" s="374"/>
      <c r="W165" s="374"/>
      <c r="X165" s="374"/>
      <c r="Y165" s="374"/>
      <c r="Z165" s="374"/>
      <c r="AA165" s="374"/>
      <c r="AB165" s="374"/>
      <c r="AC165" s="374"/>
      <c r="AD165" s="374"/>
      <c r="AE165" s="374"/>
      <c r="AF165" s="374"/>
      <c r="AG165" s="374"/>
      <c r="AH165" s="374"/>
      <c r="AI165" s="374"/>
      <c r="AJ165" s="374"/>
      <c r="AK165" s="374"/>
      <c r="AL165" s="374">
        <v>54100</v>
      </c>
      <c r="AM165" s="374"/>
      <c r="AN165" s="374"/>
      <c r="AO165" s="374"/>
      <c r="AP165" s="374"/>
      <c r="AQ165" s="374"/>
      <c r="AR165" s="374"/>
      <c r="AS165" s="374"/>
      <c r="AT165" s="495" t="s">
        <v>310</v>
      </c>
      <c r="AU165" s="374"/>
      <c r="AV165" s="374"/>
      <c r="AW165" s="260"/>
      <c r="AX165" s="260"/>
      <c r="AY165" s="453" t="s">
        <v>663</v>
      </c>
      <c r="AZ165" s="440" t="s">
        <v>548</v>
      </c>
      <c r="BA165" s="259" t="s">
        <v>568</v>
      </c>
      <c r="BB165" s="259" t="s">
        <v>762</v>
      </c>
      <c r="BC165" s="259" t="s">
        <v>762</v>
      </c>
      <c r="BD165" s="259" t="s">
        <v>558</v>
      </c>
      <c r="BE165" s="374">
        <f t="shared" si="176"/>
        <v>161</v>
      </c>
      <c r="BF165" s="374"/>
      <c r="BG165" s="374"/>
      <c r="BH165" s="374"/>
    </row>
    <row r="166" spans="1:60" hidden="1">
      <c r="A166" s="355"/>
      <c r="B166" s="355"/>
      <c r="C166" s="355"/>
      <c r="D166" s="355"/>
      <c r="E166" s="355"/>
      <c r="F166" s="355"/>
      <c r="G166" s="355"/>
      <c r="H166" s="355"/>
      <c r="I166" s="355"/>
      <c r="J166" s="355"/>
      <c r="K166" s="355"/>
      <c r="L166" s="356"/>
      <c r="N166" s="373" t="s">
        <v>1533</v>
      </c>
      <c r="O166" s="374"/>
      <c r="P166" s="374"/>
      <c r="Q166" s="374"/>
      <c r="R166" s="374"/>
      <c r="S166" s="500">
        <f>+MAX(S165,S167)</f>
        <v>53500</v>
      </c>
      <c r="T166" s="374"/>
      <c r="U166" s="374"/>
      <c r="V166" s="374"/>
      <c r="W166" s="374"/>
      <c r="X166" s="374"/>
      <c r="Y166" s="374"/>
      <c r="Z166" s="374"/>
      <c r="AA166" s="374"/>
      <c r="AB166" s="374"/>
      <c r="AC166" s="374"/>
      <c r="AD166" s="374"/>
      <c r="AE166" s="374"/>
      <c r="AF166" s="374"/>
      <c r="AG166" s="374"/>
      <c r="AH166" s="374"/>
      <c r="AI166" s="374"/>
      <c r="AJ166" s="374"/>
      <c r="AK166" s="374"/>
      <c r="AL166" s="374"/>
      <c r="AM166" s="374"/>
      <c r="AN166" s="374"/>
      <c r="AO166" s="374"/>
      <c r="AP166" s="374"/>
      <c r="AQ166" s="374"/>
      <c r="AR166" s="374"/>
      <c r="AS166" s="374"/>
      <c r="AT166" s="495" t="s">
        <v>312</v>
      </c>
      <c r="AU166" s="374"/>
      <c r="AV166" s="374"/>
      <c r="AW166" s="260"/>
      <c r="AX166" s="260"/>
      <c r="AY166" s="453" t="s">
        <v>664</v>
      </c>
      <c r="AZ166" s="440" t="s">
        <v>549</v>
      </c>
      <c r="BA166" s="259" t="s">
        <v>573</v>
      </c>
      <c r="BB166" s="259" t="s">
        <v>768</v>
      </c>
      <c r="BC166" s="259" t="s">
        <v>768</v>
      </c>
      <c r="BD166" s="259" t="s">
        <v>560</v>
      </c>
      <c r="BE166" s="374">
        <f t="shared" si="176"/>
        <v>162</v>
      </c>
      <c r="BF166" s="374"/>
      <c r="BG166" s="374"/>
      <c r="BH166" s="374"/>
    </row>
    <row r="167" spans="1:60" ht="15" hidden="1" customHeight="1">
      <c r="A167" s="367"/>
      <c r="B167" s="368"/>
      <c r="C167" s="368"/>
      <c r="D167" s="368"/>
      <c r="E167" s="368"/>
      <c r="F167" s="368"/>
      <c r="G167" s="368"/>
      <c r="H167" s="368"/>
      <c r="I167" s="368"/>
      <c r="J167" s="368"/>
      <c r="K167" s="368"/>
      <c r="L167" s="369"/>
      <c r="N167" s="373" t="str">
        <f>CONCATENATE(AU27,$B$11)</f>
        <v>On or After  5/13/20160</v>
      </c>
      <c r="O167" s="374"/>
      <c r="P167" s="374"/>
      <c r="Q167" s="374"/>
      <c r="R167" s="374"/>
      <c r="S167" s="374">
        <v>48700</v>
      </c>
      <c r="T167" s="374"/>
      <c r="U167" s="374"/>
      <c r="V167" s="374"/>
      <c r="W167" s="374"/>
      <c r="X167" s="374"/>
      <c r="Y167" s="374"/>
      <c r="Z167" s="374"/>
      <c r="AA167" s="374"/>
      <c r="AB167" s="374"/>
      <c r="AC167" s="374"/>
      <c r="AD167" s="374"/>
      <c r="AE167" s="374"/>
      <c r="AF167" s="374"/>
      <c r="AG167" s="374"/>
      <c r="AH167" s="374"/>
      <c r="AI167" s="374"/>
      <c r="AJ167" s="374"/>
      <c r="AK167" s="374"/>
      <c r="AL167" s="374">
        <v>53300</v>
      </c>
      <c r="AM167" s="374"/>
      <c r="AN167" s="374"/>
      <c r="AO167" s="374"/>
      <c r="AP167" s="374"/>
      <c r="AQ167" s="374"/>
      <c r="AR167" s="374"/>
      <c r="AS167" s="374"/>
      <c r="AT167" s="495" t="s">
        <v>314</v>
      </c>
      <c r="AU167" s="374"/>
      <c r="AV167" s="374"/>
      <c r="AW167" s="260"/>
      <c r="AX167" s="260"/>
      <c r="AY167" s="453" t="s">
        <v>1540</v>
      </c>
      <c r="AZ167" s="440" t="s">
        <v>553</v>
      </c>
      <c r="BA167" s="259" t="s">
        <v>192</v>
      </c>
      <c r="BB167" s="259" t="s">
        <v>770</v>
      </c>
      <c r="BC167" s="259" t="s">
        <v>770</v>
      </c>
      <c r="BD167" s="259" t="s">
        <v>562</v>
      </c>
      <c r="BE167" s="374">
        <f t="shared" si="176"/>
        <v>163</v>
      </c>
      <c r="BF167" s="374"/>
      <c r="BG167" s="374"/>
      <c r="BH167" s="374"/>
    </row>
    <row r="168" spans="1:60" hidden="1">
      <c r="M168" s="227"/>
      <c r="N168" s="373"/>
      <c r="O168" s="374"/>
      <c r="P168" s="374"/>
      <c r="Q168" s="374"/>
      <c r="R168" s="374"/>
      <c r="S168" s="374"/>
      <c r="T168" s="374"/>
      <c r="U168" s="374"/>
      <c r="V168" s="374"/>
      <c r="W168" s="374"/>
      <c r="X168" s="374"/>
      <c r="Y168" s="374"/>
      <c r="Z168" s="374"/>
      <c r="AA168" s="374"/>
      <c r="AB168" s="374"/>
      <c r="AC168" s="374"/>
      <c r="AD168" s="374"/>
      <c r="AE168" s="374"/>
      <c r="AF168" s="374"/>
      <c r="AG168" s="374"/>
      <c r="AH168" s="374"/>
      <c r="AI168" s="374"/>
      <c r="AJ168" s="374"/>
      <c r="AK168" s="374"/>
      <c r="AL168" s="374"/>
      <c r="AM168" s="374"/>
      <c r="AN168" s="374"/>
      <c r="AO168" s="374"/>
      <c r="AP168" s="374"/>
      <c r="AQ168" s="374"/>
      <c r="AR168" s="374"/>
      <c r="AS168" s="374"/>
      <c r="AT168" s="495" t="s">
        <v>315</v>
      </c>
      <c r="AU168" s="374"/>
      <c r="AV168" s="374"/>
      <c r="AW168" s="260"/>
      <c r="AX168" s="260"/>
      <c r="AY168" s="453" t="s">
        <v>669</v>
      </c>
      <c r="AZ168" s="440" t="s">
        <v>555</v>
      </c>
      <c r="BA168" s="259" t="s">
        <v>575</v>
      </c>
      <c r="BB168" s="259" t="s">
        <v>776</v>
      </c>
      <c r="BC168" s="259" t="s">
        <v>776</v>
      </c>
      <c r="BD168" s="259" t="s">
        <v>563</v>
      </c>
      <c r="BE168" s="374">
        <f t="shared" si="176"/>
        <v>171</v>
      </c>
      <c r="BF168" s="374"/>
      <c r="BG168" s="374"/>
      <c r="BH168" s="374"/>
    </row>
    <row r="169" spans="1:60" ht="15" hidden="1" customHeight="1">
      <c r="A169" s="1533" t="s">
        <v>1541</v>
      </c>
      <c r="B169" s="375"/>
      <c r="C169" s="376"/>
      <c r="D169" s="377" t="s">
        <v>1542</v>
      </c>
      <c r="E169" s="378"/>
      <c r="F169" s="378"/>
      <c r="G169" s="378"/>
      <c r="H169" s="378"/>
      <c r="I169" s="378"/>
      <c r="J169" s="378"/>
      <c r="K169" s="378"/>
      <c r="L169" s="378"/>
      <c r="M169" s="350"/>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374"/>
      <c r="AL169" s="374"/>
      <c r="AM169" s="374"/>
      <c r="AN169" s="374"/>
      <c r="AO169" s="374"/>
      <c r="AP169" s="374"/>
      <c r="AQ169" s="374"/>
      <c r="AR169" s="374"/>
      <c r="AS169" s="374"/>
      <c r="AT169" s="495" t="s">
        <v>317</v>
      </c>
      <c r="AU169" s="374"/>
      <c r="AV169" s="374"/>
      <c r="AW169" s="260"/>
      <c r="AX169" s="260"/>
      <c r="AY169" s="453" t="s">
        <v>670</v>
      </c>
      <c r="AZ169" s="440" t="s">
        <v>556</v>
      </c>
      <c r="BA169" s="259" t="s">
        <v>577</v>
      </c>
      <c r="BB169" s="259" t="s">
        <v>312</v>
      </c>
      <c r="BC169" s="259" t="s">
        <v>312</v>
      </c>
      <c r="BD169" s="259" t="s">
        <v>565</v>
      </c>
      <c r="BE169" s="374">
        <f t="shared" si="176"/>
        <v>172</v>
      </c>
      <c r="BF169" s="374"/>
      <c r="BG169" s="374"/>
      <c r="BH169" s="374"/>
    </row>
    <row r="170" spans="1:60" hidden="1">
      <c r="A170" s="1534"/>
      <c r="B170" s="381"/>
      <c r="C170" s="382"/>
      <c r="D170" s="383"/>
      <c r="E170" s="384">
        <v>1</v>
      </c>
      <c r="F170" s="384">
        <v>2</v>
      </c>
      <c r="G170" s="384">
        <v>3</v>
      </c>
      <c r="H170" s="384">
        <v>4</v>
      </c>
      <c r="I170" s="384">
        <v>5</v>
      </c>
      <c r="J170" s="384">
        <v>6</v>
      </c>
      <c r="K170" s="384">
        <v>7</v>
      </c>
      <c r="L170" s="384">
        <v>8</v>
      </c>
      <c r="M170" s="35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374"/>
      <c r="AL170" s="374"/>
      <c r="AM170" s="374"/>
      <c r="AN170" s="374"/>
      <c r="AO170" s="374"/>
      <c r="AP170" s="374"/>
      <c r="AQ170" s="374"/>
      <c r="AR170" s="374"/>
      <c r="AS170" s="374"/>
      <c r="AT170" s="495" t="s">
        <v>319</v>
      </c>
      <c r="AU170" s="374"/>
      <c r="AV170" s="374"/>
      <c r="AW170" s="260"/>
      <c r="AX170" s="260"/>
      <c r="AY170" s="453" t="s">
        <v>672</v>
      </c>
      <c r="AZ170" s="440" t="s">
        <v>558</v>
      </c>
      <c r="BA170" s="259" t="s">
        <v>578</v>
      </c>
      <c r="BB170" s="259" t="s">
        <v>780</v>
      </c>
      <c r="BC170" s="259" t="s">
        <v>780</v>
      </c>
      <c r="BD170" s="259" t="s">
        <v>566</v>
      </c>
      <c r="BE170" s="374">
        <f t="shared" si="176"/>
        <v>173</v>
      </c>
      <c r="BF170" s="374"/>
      <c r="BG170" s="374"/>
      <c r="BH170" s="374"/>
    </row>
    <row r="171" spans="1:60" hidden="1">
      <c r="A171" s="1534"/>
      <c r="B171" s="381"/>
      <c r="C171" s="382"/>
      <c r="D171" s="387">
        <v>30</v>
      </c>
      <c r="E171" s="388">
        <v>11000</v>
      </c>
      <c r="F171" s="388">
        <v>12600</v>
      </c>
      <c r="G171" s="388">
        <v>14150</v>
      </c>
      <c r="H171" s="388">
        <v>15700</v>
      </c>
      <c r="I171" s="388">
        <v>17000</v>
      </c>
      <c r="J171" s="388">
        <v>18250</v>
      </c>
      <c r="K171" s="388">
        <v>19500</v>
      </c>
      <c r="L171" s="388">
        <v>20750</v>
      </c>
      <c r="M171" s="354"/>
      <c r="N171" s="374">
        <f t="shared" ref="N171:N176" si="177">+B$11</f>
        <v>0</v>
      </c>
      <c r="O171" s="374"/>
      <c r="P171" s="374"/>
      <c r="Q171" s="374"/>
      <c r="R171" s="374"/>
      <c r="S171" s="374"/>
      <c r="T171" s="374"/>
      <c r="U171" s="374"/>
      <c r="V171" s="374"/>
      <c r="W171" s="374"/>
      <c r="X171" s="374"/>
      <c r="Y171" s="374"/>
      <c r="Z171" s="374"/>
      <c r="AA171" s="374"/>
      <c r="AB171" s="374"/>
      <c r="AC171" s="374"/>
      <c r="AD171" s="374"/>
      <c r="AE171" s="374"/>
      <c r="AF171" s="374"/>
      <c r="AG171" s="374"/>
      <c r="AH171" s="374"/>
      <c r="AI171" s="374"/>
      <c r="AJ171" s="374"/>
      <c r="AK171" s="374"/>
      <c r="AL171" s="374"/>
      <c r="AM171" s="374"/>
      <c r="AN171" s="374"/>
      <c r="AO171" s="374"/>
      <c r="AP171" s="374"/>
      <c r="AQ171" s="374"/>
      <c r="AR171" s="374"/>
      <c r="AS171" s="374"/>
      <c r="AT171" s="495" t="s">
        <v>321</v>
      </c>
      <c r="AU171" s="374"/>
      <c r="AV171" s="374"/>
      <c r="AW171" s="260"/>
      <c r="AX171" s="260"/>
      <c r="AY171" s="453" t="s">
        <v>675</v>
      </c>
      <c r="AZ171" s="440" t="s">
        <v>560</v>
      </c>
      <c r="BA171" s="259" t="s">
        <v>579</v>
      </c>
      <c r="BB171" s="259" t="s">
        <v>788</v>
      </c>
      <c r="BC171" s="259" t="s">
        <v>788</v>
      </c>
      <c r="BD171" s="259" t="s">
        <v>567</v>
      </c>
      <c r="BE171" s="374">
        <f t="shared" si="176"/>
        <v>174</v>
      </c>
      <c r="BF171" s="374"/>
      <c r="BG171" s="374"/>
      <c r="BH171" s="374"/>
    </row>
    <row r="172" spans="1:60" hidden="1">
      <c r="A172" s="1534"/>
      <c r="B172" s="381"/>
      <c r="C172" s="382"/>
      <c r="D172" s="389">
        <v>40</v>
      </c>
      <c r="E172" s="388">
        <f t="shared" ref="E172:L172" si="178">0.8*E173</f>
        <v>14680</v>
      </c>
      <c r="F172" s="388">
        <f t="shared" si="178"/>
        <v>16800</v>
      </c>
      <c r="G172" s="388">
        <f t="shared" si="178"/>
        <v>18880</v>
      </c>
      <c r="H172" s="388">
        <f t="shared" si="178"/>
        <v>20960</v>
      </c>
      <c r="I172" s="388">
        <f t="shared" si="178"/>
        <v>22640</v>
      </c>
      <c r="J172" s="388">
        <f t="shared" si="178"/>
        <v>24320</v>
      </c>
      <c r="K172" s="388">
        <f t="shared" si="178"/>
        <v>26000</v>
      </c>
      <c r="L172" s="388">
        <f t="shared" si="178"/>
        <v>27680</v>
      </c>
      <c r="M172" s="354"/>
      <c r="N172" s="374">
        <f t="shared" si="177"/>
        <v>0</v>
      </c>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c r="AO172" s="374"/>
      <c r="AP172" s="374"/>
      <c r="AQ172" s="374"/>
      <c r="AR172" s="374"/>
      <c r="AS172" s="374"/>
      <c r="AT172" s="495" t="s">
        <v>322</v>
      </c>
      <c r="AU172" s="374"/>
      <c r="AV172" s="374"/>
      <c r="AW172" s="260"/>
      <c r="AX172" s="260"/>
      <c r="AY172" s="453" t="s">
        <v>677</v>
      </c>
      <c r="AZ172" s="440" t="s">
        <v>562</v>
      </c>
      <c r="BA172" s="259" t="s">
        <v>580</v>
      </c>
      <c r="BB172" s="259" t="s">
        <v>789</v>
      </c>
      <c r="BC172" s="259" t="s">
        <v>789</v>
      </c>
      <c r="BD172" s="259" t="s">
        <v>568</v>
      </c>
      <c r="BE172" s="374">
        <f t="shared" si="176"/>
        <v>175</v>
      </c>
      <c r="BF172" s="374"/>
      <c r="BG172" s="374"/>
      <c r="BH172" s="374"/>
    </row>
    <row r="173" spans="1:60" hidden="1">
      <c r="A173" s="1534"/>
      <c r="B173" s="381"/>
      <c r="C173" s="382"/>
      <c r="D173" s="389">
        <v>50</v>
      </c>
      <c r="E173" s="388">
        <v>18350</v>
      </c>
      <c r="F173" s="388">
        <v>21000</v>
      </c>
      <c r="G173" s="388">
        <v>23600</v>
      </c>
      <c r="H173" s="388">
        <v>26200</v>
      </c>
      <c r="I173" s="388">
        <v>28300</v>
      </c>
      <c r="J173" s="388">
        <v>30400</v>
      </c>
      <c r="K173" s="388">
        <v>32500</v>
      </c>
      <c r="L173" s="388">
        <v>34600</v>
      </c>
      <c r="M173" s="354"/>
      <c r="N173" s="374">
        <f t="shared" si="177"/>
        <v>0</v>
      </c>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c r="AK173" s="374"/>
      <c r="AL173" s="374"/>
      <c r="AM173" s="374"/>
      <c r="AN173" s="374"/>
      <c r="AO173" s="374"/>
      <c r="AP173" s="374"/>
      <c r="AQ173" s="374"/>
      <c r="AR173" s="374"/>
      <c r="AS173" s="374"/>
      <c r="AT173" s="495" t="s">
        <v>324</v>
      </c>
      <c r="AU173" s="374"/>
      <c r="AV173" s="374"/>
      <c r="AW173" s="260"/>
      <c r="AX173" s="260"/>
      <c r="AY173" s="453" t="s">
        <v>664</v>
      </c>
      <c r="AZ173" s="440" t="s">
        <v>549</v>
      </c>
      <c r="BA173" s="259" t="s">
        <v>582</v>
      </c>
      <c r="BB173" s="259" t="s">
        <v>791</v>
      </c>
      <c r="BC173" s="259" t="s">
        <v>791</v>
      </c>
      <c r="BD173" s="259" t="s">
        <v>572</v>
      </c>
      <c r="BE173" s="374">
        <f t="shared" si="176"/>
        <v>176</v>
      </c>
      <c r="BF173" s="374"/>
      <c r="BG173" s="374"/>
      <c r="BH173" s="374"/>
    </row>
    <row r="174" spans="1:60" hidden="1">
      <c r="A174" s="1534"/>
      <c r="B174" s="381"/>
      <c r="C174" s="382"/>
      <c r="D174" s="389">
        <v>60</v>
      </c>
      <c r="E174" s="388">
        <v>22020</v>
      </c>
      <c r="F174" s="388">
        <v>25200</v>
      </c>
      <c r="G174" s="388">
        <v>28320</v>
      </c>
      <c r="H174" s="388">
        <v>31440</v>
      </c>
      <c r="I174" s="388">
        <v>33960</v>
      </c>
      <c r="J174" s="388">
        <v>36480</v>
      </c>
      <c r="K174" s="388">
        <v>39000</v>
      </c>
      <c r="L174" s="388">
        <v>41520</v>
      </c>
      <c r="M174" s="354"/>
      <c r="N174" s="374">
        <f t="shared" si="177"/>
        <v>0</v>
      </c>
      <c r="O174" s="374"/>
      <c r="P174" s="374"/>
      <c r="Q174" s="374"/>
      <c r="R174" s="374"/>
      <c r="S174" s="374"/>
      <c r="T174" s="374"/>
      <c r="U174" s="374"/>
      <c r="V174" s="374"/>
      <c r="W174" s="374"/>
      <c r="X174" s="374"/>
      <c r="Y174" s="374"/>
      <c r="Z174" s="374"/>
      <c r="AA174" s="374"/>
      <c r="AB174" s="374"/>
      <c r="AC174" s="374"/>
      <c r="AD174" s="374"/>
      <c r="AE174" s="374"/>
      <c r="AF174" s="374"/>
      <c r="AG174" s="374"/>
      <c r="AH174" s="374"/>
      <c r="AI174" s="374"/>
      <c r="AJ174" s="374"/>
      <c r="AK174" s="374"/>
      <c r="AL174" s="374"/>
      <c r="AM174" s="374"/>
      <c r="AN174" s="374"/>
      <c r="AO174" s="374"/>
      <c r="AP174" s="374"/>
      <c r="AQ174" s="374"/>
      <c r="AR174" s="374"/>
      <c r="AS174" s="374"/>
      <c r="AT174" s="495" t="s">
        <v>326</v>
      </c>
      <c r="AU174" s="374"/>
      <c r="AV174" s="374"/>
      <c r="AW174" s="260"/>
      <c r="AX174" s="260"/>
      <c r="AY174" s="453" t="s">
        <v>1540</v>
      </c>
      <c r="AZ174" s="440" t="s">
        <v>553</v>
      </c>
      <c r="BA174" s="259" t="s">
        <v>586</v>
      </c>
      <c r="BB174" s="259" t="s">
        <v>795</v>
      </c>
      <c r="BC174" s="259" t="s">
        <v>795</v>
      </c>
      <c r="BD174" s="259" t="s">
        <v>573</v>
      </c>
      <c r="BE174" s="374">
        <f t="shared" si="176"/>
        <v>177</v>
      </c>
      <c r="BF174" s="374"/>
      <c r="BG174" s="374"/>
      <c r="BH174" s="374"/>
    </row>
    <row r="175" spans="1:60" hidden="1">
      <c r="A175" s="1534"/>
      <c r="B175" s="381"/>
      <c r="C175" s="382"/>
      <c r="D175" s="390">
        <v>80</v>
      </c>
      <c r="E175" s="391">
        <v>29350</v>
      </c>
      <c r="F175" s="392">
        <v>33550</v>
      </c>
      <c r="G175" s="392">
        <v>37750</v>
      </c>
      <c r="H175" s="392">
        <v>41900</v>
      </c>
      <c r="I175" s="392">
        <v>45300</v>
      </c>
      <c r="J175" s="392">
        <v>48650</v>
      </c>
      <c r="K175" s="392">
        <v>52000</v>
      </c>
      <c r="L175" s="393">
        <v>55350</v>
      </c>
      <c r="M175" s="354"/>
      <c r="N175" s="374">
        <f t="shared" si="177"/>
        <v>0</v>
      </c>
      <c r="O175" s="374"/>
      <c r="P175" s="374"/>
      <c r="Q175" s="374"/>
      <c r="R175" s="374"/>
      <c r="S175" s="374"/>
      <c r="T175" s="374"/>
      <c r="U175" s="374"/>
      <c r="V175" s="374"/>
      <c r="W175" s="374"/>
      <c r="X175" s="374"/>
      <c r="Y175" s="374"/>
      <c r="Z175" s="374"/>
      <c r="AA175" s="374"/>
      <c r="AB175" s="374"/>
      <c r="AC175" s="374"/>
      <c r="AD175" s="374"/>
      <c r="AE175" s="374"/>
      <c r="AF175" s="374"/>
      <c r="AG175" s="374"/>
      <c r="AH175" s="374"/>
      <c r="AI175" s="374"/>
      <c r="AJ175" s="374"/>
      <c r="AK175" s="374"/>
      <c r="AL175" s="374"/>
      <c r="AM175" s="374"/>
      <c r="AN175" s="374"/>
      <c r="AO175" s="374"/>
      <c r="AP175" s="374"/>
      <c r="AQ175" s="374"/>
      <c r="AR175" s="374"/>
      <c r="AS175" s="374"/>
      <c r="AT175" s="495" t="s">
        <v>328</v>
      </c>
      <c r="AU175" s="374"/>
      <c r="AV175" s="374"/>
      <c r="AW175" s="260"/>
      <c r="AX175" s="260"/>
      <c r="AY175" s="453" t="s">
        <v>669</v>
      </c>
      <c r="AZ175" s="440" t="s">
        <v>555</v>
      </c>
      <c r="BA175" s="259" t="s">
        <v>587</v>
      </c>
      <c r="BB175" s="259" t="s">
        <v>798</v>
      </c>
      <c r="BC175" s="259" t="s">
        <v>799</v>
      </c>
      <c r="BD175" s="259" t="s">
        <v>192</v>
      </c>
      <c r="BE175" s="374">
        <f t="shared" si="176"/>
        <v>178</v>
      </c>
      <c r="BF175" s="374"/>
      <c r="BG175" s="374"/>
      <c r="BH175" s="374"/>
    </row>
    <row r="176" spans="1:60" hidden="1">
      <c r="A176" s="1534"/>
      <c r="B176" s="381"/>
      <c r="C176" s="382"/>
      <c r="D176" s="390">
        <v>120</v>
      </c>
      <c r="E176" s="392"/>
      <c r="F176" s="392"/>
      <c r="G176" s="392"/>
      <c r="H176" s="392"/>
      <c r="I176" s="392"/>
      <c r="J176" s="392"/>
      <c r="K176" s="392"/>
      <c r="L176" s="392"/>
      <c r="M176" s="367"/>
      <c r="N176" s="374">
        <f t="shared" si="177"/>
        <v>0</v>
      </c>
      <c r="O176" s="374"/>
      <c r="P176" s="374"/>
      <c r="Q176" s="374"/>
      <c r="R176" s="374"/>
      <c r="S176" s="374"/>
      <c r="T176" s="374"/>
      <c r="U176" s="374"/>
      <c r="V176" s="374"/>
      <c r="W176" s="374"/>
      <c r="X176" s="374"/>
      <c r="Y176" s="374"/>
      <c r="Z176" s="374"/>
      <c r="AA176" s="374"/>
      <c r="AB176" s="374"/>
      <c r="AC176" s="374"/>
      <c r="AD176" s="374"/>
      <c r="AE176" s="374"/>
      <c r="AF176" s="374"/>
      <c r="AG176" s="374"/>
      <c r="AH176" s="374"/>
      <c r="AI176" s="374"/>
      <c r="AJ176" s="374"/>
      <c r="AK176" s="374"/>
      <c r="AL176" s="374"/>
      <c r="AM176" s="374"/>
      <c r="AN176" s="374"/>
      <c r="AO176" s="374"/>
      <c r="AP176" s="374"/>
      <c r="AQ176" s="374"/>
      <c r="AR176" s="374"/>
      <c r="AS176" s="374"/>
      <c r="AT176" s="495" t="s">
        <v>330</v>
      </c>
      <c r="AU176" s="374"/>
      <c r="AV176" s="374"/>
      <c r="AW176" s="260"/>
      <c r="AX176" s="260"/>
      <c r="AY176" s="453" t="s">
        <v>670</v>
      </c>
      <c r="AZ176" s="440" t="s">
        <v>556</v>
      </c>
      <c r="BA176" s="259" t="s">
        <v>591</v>
      </c>
      <c r="BB176" s="259" t="s">
        <v>799</v>
      </c>
      <c r="BC176" s="259" t="s">
        <v>804</v>
      </c>
      <c r="BD176" s="259" t="s">
        <v>575</v>
      </c>
      <c r="BE176" s="374">
        <f t="shared" si="176"/>
        <v>179</v>
      </c>
      <c r="BF176" s="374"/>
      <c r="BG176" s="374"/>
      <c r="BH176" s="374"/>
    </row>
    <row r="177" spans="1:60" hidden="1">
      <c r="A177" s="1534"/>
      <c r="B177" s="381"/>
      <c r="C177" s="382"/>
      <c r="D177" s="396"/>
      <c r="E177" s="397"/>
      <c r="F177" s="397"/>
      <c r="G177" s="397"/>
      <c r="H177" s="397"/>
      <c r="I177" s="397"/>
      <c r="J177" s="397"/>
      <c r="K177" s="397"/>
      <c r="L177" s="397"/>
      <c r="M177" s="227"/>
      <c r="N177" s="374"/>
      <c r="O177" s="374"/>
      <c r="P177" s="374"/>
      <c r="Q177" s="374"/>
      <c r="R177" s="374"/>
      <c r="S177" s="374"/>
      <c r="T177" s="374"/>
      <c r="U177" s="374"/>
      <c r="V177" s="374"/>
      <c r="W177" s="374"/>
      <c r="X177" s="374"/>
      <c r="Y177" s="374"/>
      <c r="Z177" s="374"/>
      <c r="AA177" s="374"/>
      <c r="AB177" s="374"/>
      <c r="AC177" s="374"/>
      <c r="AD177" s="374"/>
      <c r="AE177" s="374"/>
      <c r="AF177" s="374"/>
      <c r="AG177" s="374"/>
      <c r="AH177" s="374"/>
      <c r="AI177" s="374"/>
      <c r="AJ177" s="374"/>
      <c r="AK177" s="374"/>
      <c r="AL177" s="374"/>
      <c r="AM177" s="374"/>
      <c r="AN177" s="374"/>
      <c r="AO177" s="374"/>
      <c r="AP177" s="374"/>
      <c r="AQ177" s="374"/>
      <c r="AR177" s="374"/>
      <c r="AS177" s="374"/>
      <c r="AT177" s="495" t="s">
        <v>332</v>
      </c>
      <c r="AU177" s="374"/>
      <c r="AV177" s="374"/>
      <c r="AW177" s="260"/>
      <c r="AX177" s="260"/>
      <c r="AY177" s="453" t="s">
        <v>672</v>
      </c>
      <c r="AZ177" s="440" t="s">
        <v>558</v>
      </c>
      <c r="BA177" s="259" t="s">
        <v>596</v>
      </c>
      <c r="BB177" s="259" t="s">
        <v>804</v>
      </c>
      <c r="BC177" s="259" t="s">
        <v>808</v>
      </c>
      <c r="BD177" s="259" t="s">
        <v>577</v>
      </c>
      <c r="BE177" s="374">
        <f t="shared" si="176"/>
        <v>180</v>
      </c>
      <c r="BF177" s="374"/>
      <c r="BG177" s="374"/>
      <c r="BH177" s="374"/>
    </row>
    <row r="178" spans="1:60" hidden="1">
      <c r="A178" s="1534"/>
      <c r="B178" s="381"/>
      <c r="C178" s="382"/>
      <c r="D178" s="398" t="s">
        <v>1543</v>
      </c>
      <c r="E178" s="378"/>
      <c r="F178" s="378"/>
      <c r="G178" s="378"/>
      <c r="H178" s="378"/>
      <c r="I178" s="378"/>
      <c r="J178" s="378"/>
      <c r="K178" s="378"/>
      <c r="L178" s="399"/>
      <c r="M178" s="350"/>
      <c r="N178" s="374"/>
      <c r="O178" s="374"/>
      <c r="P178" s="374"/>
      <c r="Q178" s="374"/>
      <c r="R178" s="374"/>
      <c r="S178" s="374"/>
      <c r="T178" s="374"/>
      <c r="U178" s="374"/>
      <c r="V178" s="374"/>
      <c r="W178" s="374"/>
      <c r="X178" s="374"/>
      <c r="Y178" s="374"/>
      <c r="Z178" s="374"/>
      <c r="AA178" s="374"/>
      <c r="AB178" s="374"/>
      <c r="AC178" s="374"/>
      <c r="AD178" s="374"/>
      <c r="AE178" s="374"/>
      <c r="AF178" s="374"/>
      <c r="AG178" s="374"/>
      <c r="AH178" s="374"/>
      <c r="AI178" s="374"/>
      <c r="AJ178" s="374"/>
      <c r="AK178" s="374"/>
      <c r="AL178" s="374"/>
      <c r="AM178" s="374"/>
      <c r="AN178" s="374"/>
      <c r="AO178" s="374"/>
      <c r="AP178" s="374"/>
      <c r="AQ178" s="374"/>
      <c r="AR178" s="374"/>
      <c r="AS178" s="374"/>
      <c r="AT178" s="495" t="s">
        <v>334</v>
      </c>
      <c r="AU178" s="374"/>
      <c r="AV178" s="374"/>
      <c r="AW178" s="260"/>
      <c r="AX178" s="260"/>
      <c r="AY178" s="453" t="s">
        <v>675</v>
      </c>
      <c r="AZ178" s="440" t="s">
        <v>560</v>
      </c>
      <c r="BA178" s="259" t="s">
        <v>598</v>
      </c>
      <c r="BB178" s="259" t="s">
        <v>808</v>
      </c>
      <c r="BC178" s="259" t="s">
        <v>1457</v>
      </c>
      <c r="BD178" s="259" t="s">
        <v>578</v>
      </c>
      <c r="BE178" s="374">
        <f t="shared" si="176"/>
        <v>181</v>
      </c>
      <c r="BF178" s="374"/>
      <c r="BG178" s="374"/>
      <c r="BH178" s="374"/>
    </row>
    <row r="179" spans="1:60" hidden="1">
      <c r="A179" s="1534"/>
      <c r="B179" s="400"/>
      <c r="C179" s="382"/>
      <c r="D179" s="383"/>
      <c r="E179" s="384">
        <v>0</v>
      </c>
      <c r="F179" s="384">
        <v>1</v>
      </c>
      <c r="G179" s="384">
        <v>2</v>
      </c>
      <c r="H179" s="384">
        <v>3</v>
      </c>
      <c r="I179" s="384">
        <v>4</v>
      </c>
      <c r="J179" s="384">
        <v>5</v>
      </c>
      <c r="K179" s="384"/>
      <c r="L179" s="401"/>
      <c r="M179" s="354"/>
      <c r="N179" s="374"/>
      <c r="O179" s="374"/>
      <c r="P179" s="374"/>
      <c r="Q179" s="374"/>
      <c r="R179" s="374"/>
      <c r="S179" s="374"/>
      <c r="T179" s="374"/>
      <c r="U179" s="374"/>
      <c r="V179" s="374"/>
      <c r="W179" s="374"/>
      <c r="X179" s="374"/>
      <c r="Y179" s="374"/>
      <c r="Z179" s="374"/>
      <c r="AA179" s="374"/>
      <c r="AB179" s="374"/>
      <c r="AC179" s="374"/>
      <c r="AD179" s="374"/>
      <c r="AE179" s="374"/>
      <c r="AF179" s="374"/>
      <c r="AG179" s="374"/>
      <c r="AH179" s="374"/>
      <c r="AI179" s="374"/>
      <c r="AJ179" s="374"/>
      <c r="AK179" s="374"/>
      <c r="AL179" s="374"/>
      <c r="AM179" s="374"/>
      <c r="AN179" s="374"/>
      <c r="AO179" s="374"/>
      <c r="AP179" s="374"/>
      <c r="AQ179" s="374"/>
      <c r="AR179" s="374"/>
      <c r="AS179" s="374"/>
      <c r="AT179" s="495" t="s">
        <v>336</v>
      </c>
      <c r="AU179" s="374"/>
      <c r="AV179" s="374"/>
      <c r="AW179" s="260"/>
      <c r="AX179" s="260"/>
      <c r="AY179" s="453" t="s">
        <v>677</v>
      </c>
      <c r="AZ179" s="440" t="s">
        <v>562</v>
      </c>
      <c r="BA179" s="259" t="s">
        <v>599</v>
      </c>
      <c r="BB179" s="259" t="s">
        <v>1457</v>
      </c>
      <c r="BC179" s="259" t="s">
        <v>336</v>
      </c>
      <c r="BD179" s="259" t="s">
        <v>579</v>
      </c>
      <c r="BE179" s="374">
        <f t="shared" si="176"/>
        <v>182</v>
      </c>
      <c r="BF179" s="374"/>
      <c r="BG179" s="374"/>
      <c r="BH179" s="374"/>
    </row>
    <row r="180" spans="1:60" hidden="1">
      <c r="A180" s="1534"/>
      <c r="B180" s="381"/>
      <c r="C180" s="382"/>
      <c r="D180" s="387">
        <v>30</v>
      </c>
      <c r="E180" s="388">
        <f>ROUNDDOWN(0.3*E171/12,0)</f>
        <v>275</v>
      </c>
      <c r="F180" s="388">
        <f>ROUNDDOWN(AVERAGE(E171,F171)/12*0.3,0)</f>
        <v>295</v>
      </c>
      <c r="G180" s="388">
        <f>ROUNDDOWN(0.3*G171/12,0)</f>
        <v>353</v>
      </c>
      <c r="H180" s="388">
        <f>ROUNDDOWN(AVERAGE(I171,H171)/12*0.3,0)</f>
        <v>408</v>
      </c>
      <c r="I180" s="388">
        <f>ROUNDDOWN(0.3*J171/12,0)</f>
        <v>456</v>
      </c>
      <c r="J180" s="388">
        <f>ROUNDDOWN(AVERAGE(K171,L171)/12*0.3,0)</f>
        <v>503</v>
      </c>
      <c r="K180" s="402"/>
      <c r="L180" s="403"/>
      <c r="M180" s="354"/>
      <c r="N180" s="374">
        <f>+B$11</f>
        <v>0</v>
      </c>
      <c r="O180" s="374"/>
      <c r="P180" s="374"/>
      <c r="Q180" s="374"/>
      <c r="R180" s="374"/>
      <c r="S180" s="374"/>
      <c r="T180" s="374"/>
      <c r="U180" s="374"/>
      <c r="V180" s="374"/>
      <c r="W180" s="374"/>
      <c r="X180" s="374"/>
      <c r="Y180" s="374"/>
      <c r="Z180" s="374"/>
      <c r="AA180" s="374"/>
      <c r="AB180" s="374"/>
      <c r="AC180" s="374"/>
      <c r="AD180" s="374"/>
      <c r="AE180" s="374"/>
      <c r="AF180" s="374"/>
      <c r="AG180" s="374"/>
      <c r="AH180" s="374"/>
      <c r="AI180" s="374"/>
      <c r="AJ180" s="374"/>
      <c r="AK180" s="374"/>
      <c r="AL180" s="374"/>
      <c r="AM180" s="374"/>
      <c r="AN180" s="374"/>
      <c r="AO180" s="374"/>
      <c r="AP180" s="374"/>
      <c r="AQ180" s="374"/>
      <c r="AR180" s="374"/>
      <c r="AS180" s="374"/>
      <c r="AT180" s="495" t="s">
        <v>337</v>
      </c>
      <c r="AU180" s="374"/>
      <c r="AV180" s="374"/>
      <c r="AW180" s="260"/>
      <c r="AX180" s="260"/>
      <c r="AY180" s="453" t="s">
        <v>680</v>
      </c>
      <c r="AZ180" s="440" t="s">
        <v>563</v>
      </c>
      <c r="BA180" s="259" t="s">
        <v>600</v>
      </c>
      <c r="BB180" s="259" t="s">
        <v>336</v>
      </c>
      <c r="BC180" s="259" t="s">
        <v>813</v>
      </c>
      <c r="BD180" s="259" t="s">
        <v>580</v>
      </c>
      <c r="BE180" s="374" t="e">
        <f t="shared" si="176"/>
        <v>#N/A</v>
      </c>
      <c r="BF180" s="374"/>
      <c r="BG180" s="374"/>
      <c r="BH180" s="374"/>
    </row>
    <row r="181" spans="1:60" hidden="1">
      <c r="A181" s="1534"/>
      <c r="B181" s="381"/>
      <c r="C181" s="382"/>
      <c r="D181" s="389">
        <v>40</v>
      </c>
      <c r="E181" s="388">
        <f>ROUNDDOWN(0.3*E172/12,0)</f>
        <v>367</v>
      </c>
      <c r="F181" s="388">
        <f>ROUNDDOWN(AVERAGE(E172,F172)/12*0.3,0)</f>
        <v>393</v>
      </c>
      <c r="G181" s="388">
        <f>ROUNDDOWN(0.3*G172/12,0)</f>
        <v>472</v>
      </c>
      <c r="H181" s="388">
        <f>ROUNDDOWN(AVERAGE(I172,H172)/12*0.3,0)</f>
        <v>545</v>
      </c>
      <c r="I181" s="388">
        <f>ROUNDDOWN(0.3*J172/12,0)</f>
        <v>608</v>
      </c>
      <c r="J181" s="388">
        <f>ROUNDDOWN(AVERAGE(K172,L172)/12*0.3,0)</f>
        <v>671</v>
      </c>
      <c r="K181" s="404"/>
      <c r="L181" s="405"/>
      <c r="M181" s="354"/>
      <c r="N181" s="374">
        <f>+B$11</f>
        <v>0</v>
      </c>
      <c r="O181" s="374"/>
      <c r="P181" s="374"/>
      <c r="Q181" s="374"/>
      <c r="R181" s="374"/>
      <c r="S181" s="374"/>
      <c r="T181" s="374"/>
      <c r="U181" s="374"/>
      <c r="V181" s="374"/>
      <c r="W181" s="374"/>
      <c r="X181" s="374"/>
      <c r="Y181" s="374"/>
      <c r="Z181" s="374"/>
      <c r="AA181" s="374"/>
      <c r="AB181" s="374"/>
      <c r="AC181" s="374"/>
      <c r="AD181" s="374"/>
      <c r="AE181" s="374"/>
      <c r="AF181" s="374"/>
      <c r="AG181" s="374"/>
      <c r="AH181" s="374"/>
      <c r="AI181" s="374"/>
      <c r="AJ181" s="374"/>
      <c r="AK181" s="374"/>
      <c r="AL181" s="374"/>
      <c r="AM181" s="374"/>
      <c r="AN181" s="374"/>
      <c r="AO181" s="374"/>
      <c r="AP181" s="374"/>
      <c r="AQ181" s="374"/>
      <c r="AR181" s="374"/>
      <c r="AS181" s="374"/>
      <c r="AT181" s="495" t="s">
        <v>339</v>
      </c>
      <c r="AU181" s="374"/>
      <c r="AV181" s="374"/>
      <c r="AW181" s="260"/>
      <c r="AX181" s="260"/>
      <c r="AY181" s="453" t="s">
        <v>684</v>
      </c>
      <c r="AZ181" s="440" t="s">
        <v>565</v>
      </c>
      <c r="BA181" s="259" t="s">
        <v>604</v>
      </c>
      <c r="BB181" s="259" t="s">
        <v>813</v>
      </c>
      <c r="BC181" s="259" t="s">
        <v>814</v>
      </c>
      <c r="BD181" s="259" t="s">
        <v>581</v>
      </c>
      <c r="BE181" s="374">
        <f t="shared" si="176"/>
        <v>183</v>
      </c>
      <c r="BF181" s="374"/>
      <c r="BG181" s="374"/>
      <c r="BH181" s="374"/>
    </row>
    <row r="182" spans="1:60" hidden="1">
      <c r="A182" s="1534"/>
      <c r="B182" s="381"/>
      <c r="C182" s="382"/>
      <c r="D182" s="389" t="s">
        <v>1473</v>
      </c>
      <c r="E182" s="388">
        <v>468</v>
      </c>
      <c r="F182" s="388">
        <v>501</v>
      </c>
      <c r="G182" s="388">
        <v>602</v>
      </c>
      <c r="H182" s="388">
        <v>695</v>
      </c>
      <c r="I182" s="388">
        <v>776</v>
      </c>
      <c r="J182" s="388">
        <v>856</v>
      </c>
      <c r="K182" s="404"/>
      <c r="L182" s="405"/>
      <c r="M182" s="354"/>
      <c r="N182" s="374">
        <f>+B$11</f>
        <v>0</v>
      </c>
      <c r="O182" s="374"/>
      <c r="P182" s="374"/>
      <c r="Q182" s="374"/>
      <c r="R182" s="374"/>
      <c r="S182" s="374"/>
      <c r="T182" s="374"/>
      <c r="U182" s="374"/>
      <c r="V182" s="374"/>
      <c r="W182" s="374"/>
      <c r="X182" s="374"/>
      <c r="Y182" s="374"/>
      <c r="Z182" s="374"/>
      <c r="AA182" s="374"/>
      <c r="AB182" s="374"/>
      <c r="AC182" s="374"/>
      <c r="AD182" s="374"/>
      <c r="AE182" s="374"/>
      <c r="AF182" s="374"/>
      <c r="AG182" s="374"/>
      <c r="AH182" s="374"/>
      <c r="AI182" s="374"/>
      <c r="AJ182" s="374"/>
      <c r="AK182" s="374"/>
      <c r="AL182" s="374"/>
      <c r="AM182" s="374"/>
      <c r="AN182" s="374"/>
      <c r="AO182" s="374"/>
      <c r="AP182" s="374"/>
      <c r="AQ182" s="374"/>
      <c r="AR182" s="374"/>
      <c r="AS182" s="374"/>
      <c r="AT182" s="495" t="s">
        <v>341</v>
      </c>
      <c r="AU182" s="374"/>
      <c r="AV182" s="374"/>
      <c r="AW182" s="260"/>
      <c r="AX182" s="260"/>
      <c r="AY182" s="453" t="s">
        <v>686</v>
      </c>
      <c r="AZ182" s="440" t="s">
        <v>566</v>
      </c>
      <c r="BA182" s="259" t="s">
        <v>607</v>
      </c>
      <c r="BB182" s="259" t="s">
        <v>814</v>
      </c>
      <c r="BC182" s="259" t="s">
        <v>819</v>
      </c>
      <c r="BD182" s="259" t="s">
        <v>582</v>
      </c>
      <c r="BE182" s="374">
        <f t="shared" si="176"/>
        <v>184</v>
      </c>
      <c r="BF182" s="374"/>
      <c r="BG182" s="374"/>
      <c r="BH182" s="374"/>
    </row>
    <row r="183" spans="1:60" hidden="1">
      <c r="A183" s="1534"/>
      <c r="B183" s="381"/>
      <c r="C183" s="382"/>
      <c r="D183" s="389" t="s">
        <v>1474</v>
      </c>
      <c r="E183" s="388">
        <v>546</v>
      </c>
      <c r="F183" s="388">
        <v>550</v>
      </c>
      <c r="G183" s="388">
        <v>721</v>
      </c>
      <c r="H183" s="388">
        <v>904</v>
      </c>
      <c r="I183" s="388">
        <v>968</v>
      </c>
      <c r="J183" s="388">
        <v>1088</v>
      </c>
      <c r="K183" s="404"/>
      <c r="L183" s="405"/>
      <c r="M183" s="354"/>
      <c r="N183" s="374">
        <f>+B$11</f>
        <v>0</v>
      </c>
      <c r="O183" s="374"/>
      <c r="P183" s="374"/>
      <c r="Q183" s="374"/>
      <c r="R183" s="374"/>
      <c r="S183" s="374"/>
      <c r="T183" s="374"/>
      <c r="U183" s="374"/>
      <c r="V183" s="374"/>
      <c r="W183" s="374"/>
      <c r="X183" s="374"/>
      <c r="Y183" s="374"/>
      <c r="Z183" s="374"/>
      <c r="AA183" s="374"/>
      <c r="AB183" s="374"/>
      <c r="AC183" s="374"/>
      <c r="AD183" s="374"/>
      <c r="AE183" s="374"/>
      <c r="AF183" s="374"/>
      <c r="AG183" s="374"/>
      <c r="AH183" s="374"/>
      <c r="AI183" s="374"/>
      <c r="AJ183" s="374"/>
      <c r="AK183" s="374"/>
      <c r="AL183" s="374"/>
      <c r="AM183" s="374"/>
      <c r="AN183" s="374"/>
      <c r="AO183" s="374"/>
      <c r="AP183" s="374"/>
      <c r="AQ183" s="374"/>
      <c r="AR183" s="374"/>
      <c r="AS183" s="374"/>
      <c r="AT183" s="495" t="s">
        <v>342</v>
      </c>
      <c r="AU183" s="374"/>
      <c r="AV183" s="374"/>
      <c r="AW183" s="260"/>
      <c r="AX183" s="260"/>
      <c r="AY183" s="453" t="s">
        <v>687</v>
      </c>
      <c r="AZ183" s="440" t="s">
        <v>567</v>
      </c>
      <c r="BA183" s="259" t="s">
        <v>609</v>
      </c>
      <c r="BB183" s="259" t="s">
        <v>819</v>
      </c>
      <c r="BC183" s="259" t="s">
        <v>821</v>
      </c>
      <c r="BD183" s="259" t="s">
        <v>586</v>
      </c>
      <c r="BE183" s="374">
        <f t="shared" si="176"/>
        <v>185</v>
      </c>
      <c r="BF183" s="374"/>
      <c r="BG183" s="374"/>
      <c r="BH183" s="374"/>
    </row>
    <row r="184" spans="1:60" hidden="1">
      <c r="A184" s="1534"/>
      <c r="B184" s="406"/>
      <c r="C184" s="407"/>
      <c r="D184" s="408"/>
      <c r="E184" s="409"/>
      <c r="F184" s="409"/>
      <c r="G184" s="409"/>
      <c r="H184" s="409"/>
      <c r="I184" s="409"/>
      <c r="J184" s="410"/>
      <c r="K184" s="411"/>
      <c r="L184" s="412"/>
      <c r="M184" s="367"/>
      <c r="N184" s="374">
        <f>+B$11</f>
        <v>0</v>
      </c>
      <c r="O184" s="374"/>
      <c r="P184" s="374"/>
      <c r="Q184" s="374"/>
      <c r="R184" s="374"/>
      <c r="S184" s="374"/>
      <c r="T184" s="374"/>
      <c r="U184" s="374"/>
      <c r="V184" s="374"/>
      <c r="W184" s="374"/>
      <c r="X184" s="374"/>
      <c r="Y184" s="374"/>
      <c r="Z184" s="374"/>
      <c r="AA184" s="374"/>
      <c r="AB184" s="374"/>
      <c r="AC184" s="374"/>
      <c r="AD184" s="374"/>
      <c r="AE184" s="374"/>
      <c r="AF184" s="374"/>
      <c r="AG184" s="374"/>
      <c r="AH184" s="374"/>
      <c r="AI184" s="374"/>
      <c r="AJ184" s="374"/>
      <c r="AK184" s="374"/>
      <c r="AL184" s="374"/>
      <c r="AM184" s="374"/>
      <c r="AN184" s="374"/>
      <c r="AO184" s="374"/>
      <c r="AP184" s="374"/>
      <c r="AQ184" s="374"/>
      <c r="AR184" s="374"/>
      <c r="AS184" s="374"/>
      <c r="AT184" s="495" t="s">
        <v>344</v>
      </c>
      <c r="AU184" s="374"/>
      <c r="AV184" s="374"/>
      <c r="AW184" s="260"/>
      <c r="AX184" s="260"/>
      <c r="AY184" s="453" t="s">
        <v>692</v>
      </c>
      <c r="AZ184" s="440" t="s">
        <v>568</v>
      </c>
      <c r="BA184" s="259" t="s">
        <v>611</v>
      </c>
      <c r="BB184" s="259" t="s">
        <v>821</v>
      </c>
      <c r="BC184" s="259" t="s">
        <v>820</v>
      </c>
      <c r="BD184" s="259" t="s">
        <v>587</v>
      </c>
      <c r="BE184" s="374">
        <f t="shared" si="176"/>
        <v>186</v>
      </c>
      <c r="BF184" s="374"/>
      <c r="BG184" s="374"/>
      <c r="BH184" s="374"/>
    </row>
    <row r="185" spans="1:60" hidden="1">
      <c r="A185" s="1534"/>
      <c r="B185" s="381"/>
      <c r="C185" s="382"/>
      <c r="D185" s="398" t="s">
        <v>1544</v>
      </c>
      <c r="E185" s="378"/>
      <c r="F185" s="378"/>
      <c r="G185" s="378"/>
      <c r="H185" s="378"/>
      <c r="I185" s="378"/>
      <c r="J185" s="378"/>
      <c r="K185" s="378"/>
      <c r="L185" s="399"/>
      <c r="M185" s="350"/>
      <c r="N185" s="374"/>
      <c r="O185" s="374"/>
      <c r="P185" s="374"/>
      <c r="Q185" s="374"/>
      <c r="R185" s="374"/>
      <c r="S185" s="374"/>
      <c r="T185" s="374"/>
      <c r="U185" s="374"/>
      <c r="V185" s="374"/>
      <c r="W185" s="374"/>
      <c r="X185" s="374"/>
      <c r="Y185" s="374"/>
      <c r="Z185" s="374"/>
      <c r="AA185" s="374"/>
      <c r="AB185" s="374"/>
      <c r="AC185" s="374"/>
      <c r="AD185" s="374"/>
      <c r="AE185" s="374"/>
      <c r="AF185" s="374"/>
      <c r="AG185" s="374"/>
      <c r="AH185" s="374"/>
      <c r="AI185" s="374"/>
      <c r="AJ185" s="374"/>
      <c r="AK185" s="374"/>
      <c r="AL185" s="374"/>
      <c r="AM185" s="374"/>
      <c r="AN185" s="374"/>
      <c r="AO185" s="374"/>
      <c r="AP185" s="374"/>
      <c r="AQ185" s="374"/>
      <c r="AR185" s="374"/>
      <c r="AS185" s="374"/>
      <c r="AT185" s="495" t="s">
        <v>346</v>
      </c>
      <c r="AU185" s="374"/>
      <c r="AV185" s="374"/>
      <c r="AW185" s="260"/>
      <c r="AX185" s="260"/>
      <c r="AY185" s="453" t="s">
        <v>696</v>
      </c>
      <c r="AZ185" s="440" t="s">
        <v>572</v>
      </c>
      <c r="BA185" s="259" t="s">
        <v>612</v>
      </c>
      <c r="BB185" s="259" t="s">
        <v>820</v>
      </c>
      <c r="BC185" s="259" t="s">
        <v>822</v>
      </c>
      <c r="BD185" s="259" t="s">
        <v>591</v>
      </c>
      <c r="BE185" s="374">
        <f t="shared" si="176"/>
        <v>187</v>
      </c>
      <c r="BF185" s="374"/>
      <c r="BG185" s="374"/>
      <c r="BH185" s="374"/>
    </row>
    <row r="186" spans="1:60" hidden="1">
      <c r="A186" s="1534"/>
      <c r="B186" s="400"/>
      <c r="C186" s="382"/>
      <c r="D186" s="383"/>
      <c r="E186" s="384">
        <v>0</v>
      </c>
      <c r="F186" s="384">
        <v>1</v>
      </c>
      <c r="G186" s="384">
        <v>2</v>
      </c>
      <c r="H186" s="384">
        <v>3</v>
      </c>
      <c r="I186" s="384">
        <v>4</v>
      </c>
      <c r="J186" s="384">
        <v>5</v>
      </c>
      <c r="K186" s="384"/>
      <c r="L186" s="401"/>
      <c r="M186" s="354"/>
      <c r="N186" s="374"/>
      <c r="O186" s="374"/>
      <c r="P186" s="374"/>
      <c r="Q186" s="374"/>
      <c r="R186" s="374"/>
      <c r="S186" s="374"/>
      <c r="T186" s="374"/>
      <c r="U186" s="374"/>
      <c r="V186" s="374"/>
      <c r="W186" s="374"/>
      <c r="X186" s="374"/>
      <c r="Y186" s="374"/>
      <c r="Z186" s="374"/>
      <c r="AA186" s="374"/>
      <c r="AB186" s="374"/>
      <c r="AC186" s="374"/>
      <c r="AD186" s="374"/>
      <c r="AE186" s="374"/>
      <c r="AF186" s="374"/>
      <c r="AG186" s="374"/>
      <c r="AH186" s="374"/>
      <c r="AI186" s="374"/>
      <c r="AJ186" s="374"/>
      <c r="AK186" s="374"/>
      <c r="AL186" s="374"/>
      <c r="AM186" s="374"/>
      <c r="AN186" s="374"/>
      <c r="AO186" s="374"/>
      <c r="AP186" s="374"/>
      <c r="AQ186" s="374"/>
      <c r="AR186" s="374"/>
      <c r="AS186" s="374"/>
      <c r="AT186" s="495" t="s">
        <v>347</v>
      </c>
      <c r="AU186" s="374"/>
      <c r="AV186" s="374"/>
      <c r="AW186" s="260"/>
      <c r="AX186" s="260"/>
      <c r="AY186" s="453" t="s">
        <v>700</v>
      </c>
      <c r="AZ186" s="440" t="s">
        <v>573</v>
      </c>
      <c r="BA186" s="259" t="s">
        <v>614</v>
      </c>
      <c r="BB186" s="259" t="s">
        <v>822</v>
      </c>
      <c r="BC186" s="259" t="s">
        <v>833</v>
      </c>
      <c r="BD186" s="259" t="s">
        <v>596</v>
      </c>
      <c r="BE186" s="374">
        <f t="shared" si="176"/>
        <v>188</v>
      </c>
      <c r="BF186" s="374"/>
      <c r="BG186" s="374"/>
      <c r="BH186" s="374"/>
    </row>
    <row r="187" spans="1:60" hidden="1">
      <c r="A187" s="1534"/>
      <c r="B187" s="381"/>
      <c r="C187" s="382"/>
      <c r="D187" s="387">
        <v>30</v>
      </c>
      <c r="E187" s="388">
        <f>ROUNDDOWN(0.3*E171/12,0)</f>
        <v>275</v>
      </c>
      <c r="F187" s="388">
        <f>ROUNDDOWN(AVERAGE(E171,F171)/12*0.3,0)</f>
        <v>295</v>
      </c>
      <c r="G187" s="388">
        <f>ROUNDDOWN(0.3*G171/12,0)</f>
        <v>353</v>
      </c>
      <c r="H187" s="388">
        <f>ROUNDDOWN(AVERAGE(I171,H171)/12*0.3,0)</f>
        <v>408</v>
      </c>
      <c r="I187" s="388">
        <f>ROUNDDOWN(0.3*J171/12,0)</f>
        <v>456</v>
      </c>
      <c r="J187" s="388">
        <f>ROUNDDOWN(AVERAGE(K171,L171)/12*0.3,0)</f>
        <v>503</v>
      </c>
      <c r="K187" s="402"/>
      <c r="L187" s="403"/>
      <c r="M187" s="354"/>
      <c r="N187" s="374">
        <f>+B$11</f>
        <v>0</v>
      </c>
      <c r="O187" s="374"/>
      <c r="P187" s="374"/>
      <c r="Q187" s="374"/>
      <c r="R187" s="374"/>
      <c r="S187" s="374"/>
      <c r="T187" s="374"/>
      <c r="U187" s="374"/>
      <c r="V187" s="374"/>
      <c r="W187" s="374"/>
      <c r="X187" s="374"/>
      <c r="Y187" s="374"/>
      <c r="Z187" s="374"/>
      <c r="AA187" s="374"/>
      <c r="AB187" s="374"/>
      <c r="AC187" s="374"/>
      <c r="AD187" s="374"/>
      <c r="AE187" s="374"/>
      <c r="AF187" s="374"/>
      <c r="AG187" s="374"/>
      <c r="AH187" s="374"/>
      <c r="AI187" s="374"/>
      <c r="AJ187" s="374"/>
      <c r="AK187" s="374"/>
      <c r="AL187" s="374"/>
      <c r="AM187" s="374"/>
      <c r="AN187" s="374"/>
      <c r="AO187" s="374"/>
      <c r="AP187" s="374"/>
      <c r="AQ187" s="374"/>
      <c r="AR187" s="374"/>
      <c r="AS187" s="374"/>
      <c r="AT187" s="495" t="s">
        <v>349</v>
      </c>
      <c r="AU187" s="374"/>
      <c r="AV187" s="374"/>
      <c r="AW187" s="260"/>
      <c r="AX187" s="260"/>
      <c r="AY187" s="453" t="s">
        <v>701</v>
      </c>
      <c r="AZ187" s="440" t="s">
        <v>192</v>
      </c>
      <c r="BA187" s="259" t="s">
        <v>618</v>
      </c>
      <c r="BB187" s="259" t="s">
        <v>833</v>
      </c>
      <c r="BC187" s="259" t="s">
        <v>350</v>
      </c>
      <c r="BD187" s="259" t="s">
        <v>598</v>
      </c>
      <c r="BE187" s="374">
        <f t="shared" si="176"/>
        <v>189</v>
      </c>
      <c r="BF187" s="374"/>
      <c r="BG187" s="374"/>
      <c r="BH187" s="374"/>
    </row>
    <row r="188" spans="1:60" hidden="1">
      <c r="A188" s="1534"/>
      <c r="B188" s="381"/>
      <c r="C188" s="382"/>
      <c r="D188" s="389">
        <v>40</v>
      </c>
      <c r="E188" s="388">
        <f>ROUNDDOWN(0.3*E172/12,0)</f>
        <v>367</v>
      </c>
      <c r="F188" s="388">
        <f>ROUNDDOWN(AVERAGE(E172,F172)/12*0.3,0)</f>
        <v>393</v>
      </c>
      <c r="G188" s="388">
        <f>ROUNDDOWN(0.3*G172/12,0)</f>
        <v>472</v>
      </c>
      <c r="H188" s="388">
        <f>ROUNDDOWN(AVERAGE(I172,H172)/12*0.3,0)</f>
        <v>545</v>
      </c>
      <c r="I188" s="388">
        <f>ROUNDDOWN(0.3*J172/12,0)</f>
        <v>608</v>
      </c>
      <c r="J188" s="388">
        <f>ROUNDDOWN(AVERAGE(K172,L172)/12*0.3,0)</f>
        <v>671</v>
      </c>
      <c r="K188" s="404"/>
      <c r="L188" s="405"/>
      <c r="M188" s="354"/>
      <c r="N188" s="374">
        <f>+B$11</f>
        <v>0</v>
      </c>
      <c r="O188" s="374"/>
      <c r="P188" s="374"/>
      <c r="Q188" s="374"/>
      <c r="R188" s="374"/>
      <c r="S188" s="374"/>
      <c r="T188" s="374"/>
      <c r="U188" s="374"/>
      <c r="V188" s="374"/>
      <c r="W188" s="374"/>
      <c r="X188" s="374"/>
      <c r="Y188" s="374"/>
      <c r="Z188" s="374"/>
      <c r="AA188" s="374"/>
      <c r="AB188" s="374"/>
      <c r="AC188" s="374"/>
      <c r="AD188" s="374"/>
      <c r="AE188" s="374"/>
      <c r="AF188" s="374"/>
      <c r="AG188" s="374"/>
      <c r="AH188" s="374"/>
      <c r="AI188" s="374"/>
      <c r="AJ188" s="374"/>
      <c r="AK188" s="374"/>
      <c r="AL188" s="374"/>
      <c r="AM188" s="374"/>
      <c r="AN188" s="374"/>
      <c r="AO188" s="374"/>
      <c r="AP188" s="374"/>
      <c r="AQ188" s="374"/>
      <c r="AR188" s="374"/>
      <c r="AS188" s="374"/>
      <c r="AT188" s="495" t="s">
        <v>350</v>
      </c>
      <c r="AU188" s="374"/>
      <c r="AV188" s="374"/>
      <c r="AW188" s="260"/>
      <c r="AX188" s="260"/>
      <c r="AY188" s="453" t="s">
        <v>706</v>
      </c>
      <c r="AZ188" s="440" t="s">
        <v>575</v>
      </c>
      <c r="BA188" s="259" t="s">
        <v>619</v>
      </c>
      <c r="BB188" s="259" t="s">
        <v>350</v>
      </c>
      <c r="BC188" s="259" t="s">
        <v>836</v>
      </c>
      <c r="BD188" s="259" t="s">
        <v>599</v>
      </c>
      <c r="BE188" s="374">
        <f t="shared" si="176"/>
        <v>190</v>
      </c>
      <c r="BF188" s="374"/>
      <c r="BG188" s="374"/>
      <c r="BH188" s="374"/>
    </row>
    <row r="189" spans="1:60" hidden="1">
      <c r="A189" s="1534"/>
      <c r="B189" s="381"/>
      <c r="C189" s="382"/>
      <c r="D189" s="389" t="s">
        <v>1473</v>
      </c>
      <c r="E189" s="388">
        <v>468</v>
      </c>
      <c r="F189" s="388">
        <v>501</v>
      </c>
      <c r="G189" s="388">
        <v>602</v>
      </c>
      <c r="H189" s="388">
        <v>695</v>
      </c>
      <c r="I189" s="388">
        <v>776</v>
      </c>
      <c r="J189" s="388">
        <v>856</v>
      </c>
      <c r="K189" s="404"/>
      <c r="L189" s="405"/>
      <c r="M189" s="354"/>
      <c r="N189" s="374">
        <f>+B$11</f>
        <v>0</v>
      </c>
      <c r="O189" s="374"/>
      <c r="P189" s="374"/>
      <c r="Q189" s="374"/>
      <c r="R189" s="374"/>
      <c r="S189" s="374"/>
      <c r="T189" s="374"/>
      <c r="U189" s="374"/>
      <c r="V189" s="374"/>
      <c r="W189" s="374"/>
      <c r="X189" s="374"/>
      <c r="Y189" s="374"/>
      <c r="Z189" s="374"/>
      <c r="AA189" s="374"/>
      <c r="AB189" s="374"/>
      <c r="AC189" s="374"/>
      <c r="AD189" s="374"/>
      <c r="AE189" s="374"/>
      <c r="AF189" s="374"/>
      <c r="AG189" s="374"/>
      <c r="AH189" s="374"/>
      <c r="AI189" s="374"/>
      <c r="AJ189" s="374"/>
      <c r="AK189" s="374"/>
      <c r="AL189" s="374"/>
      <c r="AM189" s="374"/>
      <c r="AN189" s="374"/>
      <c r="AO189" s="374"/>
      <c r="AP189" s="374"/>
      <c r="AQ189" s="374"/>
      <c r="AR189" s="374"/>
      <c r="AS189" s="374"/>
      <c r="AT189" s="495" t="s">
        <v>352</v>
      </c>
      <c r="AU189" s="374"/>
      <c r="AV189" s="374"/>
      <c r="AW189" s="260"/>
      <c r="AX189" s="260"/>
      <c r="AY189" s="453" t="s">
        <v>710</v>
      </c>
      <c r="AZ189" s="440" t="s">
        <v>577</v>
      </c>
      <c r="BA189" s="259" t="s">
        <v>620</v>
      </c>
      <c r="BB189" s="259" t="s">
        <v>836</v>
      </c>
      <c r="BC189" s="259" t="s">
        <v>838</v>
      </c>
      <c r="BD189" s="259" t="s">
        <v>600</v>
      </c>
      <c r="BE189" s="374">
        <f t="shared" si="176"/>
        <v>191</v>
      </c>
      <c r="BF189" s="374"/>
      <c r="BG189" s="374"/>
      <c r="BH189" s="374"/>
    </row>
    <row r="190" spans="1:60" hidden="1">
      <c r="A190" s="1534"/>
      <c r="B190" s="381"/>
      <c r="C190" s="382"/>
      <c r="D190" s="389" t="s">
        <v>1474</v>
      </c>
      <c r="E190" s="388">
        <v>563</v>
      </c>
      <c r="F190" s="388">
        <v>571</v>
      </c>
      <c r="G190" s="388">
        <v>748</v>
      </c>
      <c r="H190" s="388">
        <v>917</v>
      </c>
      <c r="I190" s="388">
        <v>1003</v>
      </c>
      <c r="J190" s="388">
        <v>1088</v>
      </c>
      <c r="K190" s="404"/>
      <c r="L190" s="405"/>
      <c r="M190" s="354"/>
      <c r="N190" s="374">
        <f>+B$11</f>
        <v>0</v>
      </c>
      <c r="O190" s="374"/>
      <c r="P190" s="374"/>
      <c r="Q190" s="374"/>
      <c r="R190" s="374"/>
      <c r="S190" s="374"/>
      <c r="T190" s="374"/>
      <c r="U190" s="374"/>
      <c r="V190" s="374"/>
      <c r="W190" s="374"/>
      <c r="X190" s="374"/>
      <c r="Y190" s="374"/>
      <c r="Z190" s="374"/>
      <c r="AA190" s="374"/>
      <c r="AB190" s="374"/>
      <c r="AC190" s="374"/>
      <c r="AD190" s="374"/>
      <c r="AE190" s="374"/>
      <c r="AF190" s="374"/>
      <c r="AG190" s="374"/>
      <c r="AH190" s="374"/>
      <c r="AI190" s="374"/>
      <c r="AJ190" s="374"/>
      <c r="AK190" s="374"/>
      <c r="AL190" s="374"/>
      <c r="AM190" s="374"/>
      <c r="AN190" s="374"/>
      <c r="AO190" s="374"/>
      <c r="AP190" s="374"/>
      <c r="AQ190" s="374"/>
      <c r="AR190" s="374"/>
      <c r="AS190" s="374"/>
      <c r="AT190" s="495" t="s">
        <v>354</v>
      </c>
      <c r="AU190" s="374"/>
      <c r="AV190" s="374"/>
      <c r="AW190" s="260"/>
      <c r="AX190" s="260"/>
      <c r="AY190" s="453" t="s">
        <v>712</v>
      </c>
      <c r="AZ190" s="440" t="s">
        <v>578</v>
      </c>
      <c r="BA190" s="259" t="s">
        <v>621</v>
      </c>
      <c r="BB190" s="259" t="s">
        <v>838</v>
      </c>
      <c r="BC190" s="259" t="s">
        <v>842</v>
      </c>
      <c r="BD190" s="259" t="s">
        <v>604</v>
      </c>
      <c r="BE190" s="374">
        <f t="shared" si="176"/>
        <v>192</v>
      </c>
      <c r="BF190" s="374"/>
      <c r="BG190" s="374"/>
      <c r="BH190" s="374"/>
    </row>
    <row r="191" spans="1:60" hidden="1">
      <c r="A191" s="1534"/>
      <c r="B191" s="406"/>
      <c r="C191" s="407"/>
      <c r="D191" s="408"/>
      <c r="E191" s="409"/>
      <c r="F191" s="409"/>
      <c r="G191" s="409"/>
      <c r="H191" s="409"/>
      <c r="I191" s="409"/>
      <c r="J191" s="410"/>
      <c r="K191" s="411"/>
      <c r="L191" s="412"/>
      <c r="M191" s="367"/>
      <c r="N191" s="374">
        <f>+B$11</f>
        <v>0</v>
      </c>
      <c r="O191" s="374"/>
      <c r="P191" s="374"/>
      <c r="Q191" s="374"/>
      <c r="R191" s="374"/>
      <c r="S191" s="374"/>
      <c r="T191" s="374"/>
      <c r="U191" s="374"/>
      <c r="V191" s="374"/>
      <c r="W191" s="374"/>
      <c r="X191" s="374"/>
      <c r="Y191" s="374"/>
      <c r="Z191" s="374"/>
      <c r="AA191" s="374"/>
      <c r="AB191" s="374"/>
      <c r="AC191" s="374"/>
      <c r="AD191" s="374"/>
      <c r="AE191" s="374"/>
      <c r="AF191" s="374"/>
      <c r="AG191" s="374"/>
      <c r="AH191" s="374"/>
      <c r="AI191" s="374"/>
      <c r="AJ191" s="374"/>
      <c r="AK191" s="374"/>
      <c r="AL191" s="374"/>
      <c r="AM191" s="374"/>
      <c r="AN191" s="374"/>
      <c r="AO191" s="374"/>
      <c r="AP191" s="374"/>
      <c r="AQ191" s="374"/>
      <c r="AR191" s="374"/>
      <c r="AS191" s="374"/>
      <c r="AT191" s="495" t="s">
        <v>356</v>
      </c>
      <c r="AU191" s="374"/>
      <c r="AV191" s="374"/>
      <c r="AW191" s="260"/>
      <c r="AX191" s="260"/>
      <c r="AY191" s="453" t="s">
        <v>714</v>
      </c>
      <c r="AZ191" s="440" t="s">
        <v>579</v>
      </c>
      <c r="BA191" s="259" t="s">
        <v>622</v>
      </c>
      <c r="BB191" s="259" t="s">
        <v>842</v>
      </c>
      <c r="BC191" s="259" t="s">
        <v>847</v>
      </c>
      <c r="BD191" s="259" t="s">
        <v>607</v>
      </c>
      <c r="BE191" s="374">
        <f t="shared" si="176"/>
        <v>193</v>
      </c>
      <c r="BF191" s="374"/>
      <c r="BG191" s="374"/>
      <c r="BH191" s="374"/>
    </row>
    <row r="192" spans="1:60" hidden="1">
      <c r="N192" s="374"/>
      <c r="O192" s="374"/>
      <c r="P192" s="374"/>
      <c r="Q192" s="374"/>
      <c r="R192" s="374"/>
      <c r="S192" s="374"/>
      <c r="T192" s="374"/>
      <c r="U192" s="374"/>
      <c r="V192" s="374"/>
      <c r="W192" s="374"/>
      <c r="X192" s="374"/>
      <c r="Y192" s="374"/>
      <c r="Z192" s="374"/>
      <c r="AA192" s="374"/>
      <c r="AB192" s="374"/>
      <c r="AC192" s="374"/>
      <c r="AD192" s="374"/>
      <c r="AE192" s="374"/>
      <c r="AF192" s="374"/>
      <c r="AG192" s="374"/>
      <c r="AH192" s="374"/>
      <c r="AI192" s="374"/>
      <c r="AJ192" s="374"/>
      <c r="AK192" s="374"/>
      <c r="AL192" s="374"/>
      <c r="AM192" s="374"/>
      <c r="AN192" s="374"/>
      <c r="AO192" s="374"/>
      <c r="AP192" s="374"/>
      <c r="AQ192" s="374"/>
      <c r="AR192" s="374"/>
      <c r="AS192" s="374"/>
      <c r="AT192" s="495" t="s">
        <v>357</v>
      </c>
      <c r="AU192" s="374"/>
      <c r="AV192" s="374"/>
      <c r="AW192" s="260"/>
      <c r="AX192" s="260"/>
      <c r="AY192" s="453" t="s">
        <v>718</v>
      </c>
      <c r="AZ192" s="440" t="s">
        <v>581</v>
      </c>
      <c r="BA192" s="259" t="s">
        <v>233</v>
      </c>
      <c r="BB192" s="259" t="s">
        <v>847</v>
      </c>
      <c r="BC192" s="259" t="s">
        <v>856</v>
      </c>
      <c r="BD192" s="259" t="s">
        <v>609</v>
      </c>
      <c r="BE192" s="374">
        <f t="shared" si="176"/>
        <v>194</v>
      </c>
      <c r="BF192" s="374"/>
      <c r="BG192" s="374"/>
      <c r="BH192" s="374"/>
    </row>
    <row r="193" spans="1:60" hidden="1">
      <c r="A193" s="1528" t="s">
        <v>1545</v>
      </c>
      <c r="B193" s="413"/>
      <c r="C193" s="414"/>
      <c r="D193" s="415" t="s">
        <v>1546</v>
      </c>
      <c r="E193" s="416"/>
      <c r="F193" s="416"/>
      <c r="G193" s="416"/>
      <c r="H193" s="416"/>
      <c r="I193" s="416"/>
      <c r="J193" s="416"/>
      <c r="K193" s="416"/>
      <c r="L193" s="416"/>
      <c r="M193" s="350"/>
      <c r="N193" s="374"/>
      <c r="O193" s="374"/>
      <c r="P193" s="374"/>
      <c r="Q193" s="374"/>
      <c r="R193" s="374"/>
      <c r="S193" s="374"/>
      <c r="T193" s="374"/>
      <c r="U193" s="374"/>
      <c r="V193" s="374"/>
      <c r="W193" s="374"/>
      <c r="X193" s="374"/>
      <c r="Y193" s="374"/>
      <c r="Z193" s="374"/>
      <c r="AA193" s="374"/>
      <c r="AB193" s="374"/>
      <c r="AC193" s="374"/>
      <c r="AD193" s="374"/>
      <c r="AE193" s="374"/>
      <c r="AF193" s="374"/>
      <c r="AG193" s="374"/>
      <c r="AH193" s="374"/>
      <c r="AI193" s="374"/>
      <c r="AJ193" s="374"/>
      <c r="AK193" s="374"/>
      <c r="AL193" s="374"/>
      <c r="AM193" s="374"/>
      <c r="AN193" s="374"/>
      <c r="AO193" s="374"/>
      <c r="AP193" s="374"/>
      <c r="AQ193" s="374"/>
      <c r="AR193" s="374"/>
      <c r="AS193" s="374"/>
      <c r="AT193" s="495" t="s">
        <v>359</v>
      </c>
      <c r="AU193" s="374"/>
      <c r="AV193" s="374"/>
      <c r="AW193" s="260"/>
      <c r="AX193" s="260"/>
      <c r="AY193" s="453" t="s">
        <v>720</v>
      </c>
      <c r="AZ193" s="440" t="s">
        <v>582</v>
      </c>
      <c r="BA193" s="259" t="s">
        <v>626</v>
      </c>
      <c r="BB193" s="259" t="s">
        <v>856</v>
      </c>
      <c r="BC193" s="259" t="s">
        <v>858</v>
      </c>
      <c r="BD193" s="259" t="s">
        <v>611</v>
      </c>
      <c r="BE193" s="374">
        <f t="shared" si="176"/>
        <v>195</v>
      </c>
      <c r="BF193" s="374"/>
      <c r="BG193" s="374"/>
      <c r="BH193" s="374"/>
    </row>
    <row r="194" spans="1:60" hidden="1">
      <c r="A194" s="1529"/>
      <c r="B194" s="417"/>
      <c r="C194" s="418"/>
      <c r="D194" s="419"/>
      <c r="E194" s="420">
        <v>1</v>
      </c>
      <c r="F194" s="420">
        <v>2</v>
      </c>
      <c r="G194" s="420">
        <v>3</v>
      </c>
      <c r="H194" s="420">
        <v>4</v>
      </c>
      <c r="I194" s="420">
        <v>5</v>
      </c>
      <c r="J194" s="420">
        <v>6</v>
      </c>
      <c r="K194" s="420">
        <v>7</v>
      </c>
      <c r="L194" s="420">
        <v>8</v>
      </c>
      <c r="M194" s="354"/>
      <c r="N194" s="374"/>
      <c r="O194" s="374"/>
      <c r="P194" s="374"/>
      <c r="Q194" s="374"/>
      <c r="R194" s="374"/>
      <c r="S194" s="374"/>
      <c r="T194" s="374"/>
      <c r="U194" s="374"/>
      <c r="V194" s="374"/>
      <c r="W194" s="374"/>
      <c r="X194" s="374"/>
      <c r="Y194" s="374"/>
      <c r="Z194" s="374"/>
      <c r="AA194" s="374"/>
      <c r="AB194" s="374"/>
      <c r="AC194" s="374"/>
      <c r="AD194" s="374"/>
      <c r="AE194" s="374"/>
      <c r="AF194" s="374"/>
      <c r="AG194" s="374"/>
      <c r="AH194" s="374"/>
      <c r="AI194" s="374"/>
      <c r="AJ194" s="374"/>
      <c r="AK194" s="374"/>
      <c r="AL194" s="374"/>
      <c r="AM194" s="374"/>
      <c r="AN194" s="374"/>
      <c r="AO194" s="374"/>
      <c r="AP194" s="374"/>
      <c r="AQ194" s="374"/>
      <c r="AR194" s="374"/>
      <c r="AS194" s="374"/>
      <c r="AT194" s="495" t="s">
        <v>360</v>
      </c>
      <c r="AU194" s="374"/>
      <c r="AV194" s="374"/>
      <c r="AW194" s="260"/>
      <c r="AX194" s="260"/>
      <c r="AY194" s="453" t="s">
        <v>728</v>
      </c>
      <c r="AZ194" s="440" t="s">
        <v>586</v>
      </c>
      <c r="BA194" s="259" t="s">
        <v>627</v>
      </c>
      <c r="BB194" s="259" t="s">
        <v>858</v>
      </c>
      <c r="BC194" s="259" t="s">
        <v>870</v>
      </c>
      <c r="BD194" s="259" t="s">
        <v>612</v>
      </c>
      <c r="BE194" s="374">
        <f t="shared" si="176"/>
        <v>196</v>
      </c>
      <c r="BF194" s="374"/>
      <c r="BG194" s="374"/>
      <c r="BH194" s="374"/>
    </row>
    <row r="195" spans="1:60" hidden="1">
      <c r="A195" s="1529"/>
      <c r="B195" s="417"/>
      <c r="C195" s="418"/>
      <c r="D195" s="421">
        <v>30</v>
      </c>
      <c r="E195" s="422">
        <f t="shared" ref="E195:L195" si="179">+E197*0.6</f>
        <v>11010</v>
      </c>
      <c r="F195" s="422">
        <f t="shared" si="179"/>
        <v>12600</v>
      </c>
      <c r="G195" s="422">
        <f t="shared" si="179"/>
        <v>14160</v>
      </c>
      <c r="H195" s="422">
        <f t="shared" si="179"/>
        <v>15720</v>
      </c>
      <c r="I195" s="422">
        <f t="shared" si="179"/>
        <v>16980</v>
      </c>
      <c r="J195" s="422">
        <f t="shared" si="179"/>
        <v>18240</v>
      </c>
      <c r="K195" s="422">
        <f t="shared" si="179"/>
        <v>19500</v>
      </c>
      <c r="L195" s="422">
        <f t="shared" si="179"/>
        <v>20760</v>
      </c>
      <c r="M195" s="354"/>
      <c r="N195" s="374"/>
      <c r="O195" s="374"/>
      <c r="P195" s="374"/>
      <c r="Q195" s="374"/>
      <c r="R195" s="374"/>
      <c r="S195" s="374"/>
      <c r="T195" s="374"/>
      <c r="U195" s="374"/>
      <c r="V195" s="374"/>
      <c r="W195" s="374"/>
      <c r="X195" s="374"/>
      <c r="Y195" s="374"/>
      <c r="Z195" s="374"/>
      <c r="AA195" s="374"/>
      <c r="AB195" s="374"/>
      <c r="AC195" s="374"/>
      <c r="AD195" s="374"/>
      <c r="AE195" s="374"/>
      <c r="AF195" s="374"/>
      <c r="AG195" s="374"/>
      <c r="AH195" s="374"/>
      <c r="AI195" s="374"/>
      <c r="AJ195" s="374"/>
      <c r="AK195" s="374"/>
      <c r="AL195" s="374"/>
      <c r="AM195" s="374"/>
      <c r="AN195" s="374"/>
      <c r="AO195" s="374"/>
      <c r="AP195" s="374"/>
      <c r="AQ195" s="374"/>
      <c r="AR195" s="374"/>
      <c r="AS195" s="374"/>
      <c r="AT195" s="495" t="s">
        <v>362</v>
      </c>
      <c r="AU195" s="374"/>
      <c r="AV195" s="374"/>
      <c r="AW195" s="260"/>
      <c r="AX195" s="260"/>
      <c r="AY195" s="453" t="s">
        <v>731</v>
      </c>
      <c r="AZ195" s="440" t="s">
        <v>587</v>
      </c>
      <c r="BA195" s="259" t="s">
        <v>235</v>
      </c>
      <c r="BB195" s="259" t="s">
        <v>870</v>
      </c>
      <c r="BC195" s="259" t="s">
        <v>873</v>
      </c>
      <c r="BD195" s="259" t="s">
        <v>614</v>
      </c>
      <c r="BE195" s="374">
        <f t="shared" si="176"/>
        <v>197</v>
      </c>
      <c r="BF195" s="374"/>
      <c r="BG195" s="374"/>
      <c r="BH195" s="374"/>
    </row>
    <row r="196" spans="1:60" hidden="1">
      <c r="A196" s="1529"/>
      <c r="B196" s="417"/>
      <c r="C196" s="418"/>
      <c r="D196" s="423">
        <v>40</v>
      </c>
      <c r="E196" s="422">
        <f t="shared" ref="E196:L196" si="180">+E197*0.8</f>
        <v>14680</v>
      </c>
      <c r="F196" s="422">
        <f t="shared" si="180"/>
        <v>16800</v>
      </c>
      <c r="G196" s="422">
        <f t="shared" si="180"/>
        <v>18880</v>
      </c>
      <c r="H196" s="422">
        <f t="shared" si="180"/>
        <v>20960</v>
      </c>
      <c r="I196" s="422">
        <f t="shared" si="180"/>
        <v>22640</v>
      </c>
      <c r="J196" s="422">
        <f t="shared" si="180"/>
        <v>24320</v>
      </c>
      <c r="K196" s="422">
        <f t="shared" si="180"/>
        <v>26000</v>
      </c>
      <c r="L196" s="422">
        <f t="shared" si="180"/>
        <v>27680</v>
      </c>
      <c r="M196" s="354"/>
      <c r="N196" s="374"/>
      <c r="O196" s="374"/>
      <c r="P196" s="374"/>
      <c r="Q196" s="374"/>
      <c r="R196" s="374"/>
      <c r="S196" s="374"/>
      <c r="T196" s="374"/>
      <c r="U196" s="374"/>
      <c r="V196" s="374"/>
      <c r="W196" s="374"/>
      <c r="X196" s="374"/>
      <c r="Y196" s="374"/>
      <c r="Z196" s="374"/>
      <c r="AA196" s="374"/>
      <c r="AB196" s="374"/>
      <c r="AC196" s="374"/>
      <c r="AD196" s="374"/>
      <c r="AE196" s="374"/>
      <c r="AF196" s="374"/>
      <c r="AG196" s="374"/>
      <c r="AH196" s="374"/>
      <c r="AI196" s="374"/>
      <c r="AJ196" s="374"/>
      <c r="AK196" s="374"/>
      <c r="AL196" s="374"/>
      <c r="AM196" s="374"/>
      <c r="AN196" s="374"/>
      <c r="AO196" s="374"/>
      <c r="AP196" s="374"/>
      <c r="AQ196" s="374"/>
      <c r="AR196" s="374"/>
      <c r="AS196" s="374"/>
      <c r="AT196" s="495" t="s">
        <v>364</v>
      </c>
      <c r="AU196" s="374"/>
      <c r="AV196" s="374"/>
      <c r="AW196" s="260"/>
      <c r="AX196" s="260"/>
      <c r="AY196" s="453" t="s">
        <v>1452</v>
      </c>
      <c r="AZ196" s="440" t="s">
        <v>591</v>
      </c>
      <c r="BA196" s="259" t="s">
        <v>632</v>
      </c>
      <c r="BB196" s="259" t="s">
        <v>873</v>
      </c>
      <c r="BC196" s="259" t="s">
        <v>362</v>
      </c>
      <c r="BD196" s="259" t="s">
        <v>618</v>
      </c>
      <c r="BE196" s="374">
        <f t="shared" si="176"/>
        <v>198</v>
      </c>
      <c r="BF196" s="374"/>
      <c r="BG196" s="374"/>
      <c r="BH196" s="374"/>
    </row>
    <row r="197" spans="1:60" hidden="1">
      <c r="A197" s="1529"/>
      <c r="B197" s="417"/>
      <c r="C197" s="418"/>
      <c r="D197" s="423">
        <v>50</v>
      </c>
      <c r="E197" s="422">
        <v>18350</v>
      </c>
      <c r="F197" s="422">
        <v>21000</v>
      </c>
      <c r="G197" s="422">
        <v>23600</v>
      </c>
      <c r="H197" s="422">
        <v>26200</v>
      </c>
      <c r="I197" s="422">
        <v>28300</v>
      </c>
      <c r="J197" s="422">
        <v>30400</v>
      </c>
      <c r="K197" s="422">
        <v>32500</v>
      </c>
      <c r="L197" s="422">
        <v>34600</v>
      </c>
      <c r="M197" s="354"/>
      <c r="N197" s="374" t="str">
        <f>+CONCATENATE($B$11)</f>
        <v>0</v>
      </c>
      <c r="O197" s="374"/>
      <c r="P197" s="374"/>
      <c r="Q197" s="374"/>
      <c r="R197" s="374"/>
      <c r="S197" s="374"/>
      <c r="T197" s="374"/>
      <c r="U197" s="374"/>
      <c r="V197" s="374"/>
      <c r="W197" s="374"/>
      <c r="X197" s="374"/>
      <c r="Y197" s="374"/>
      <c r="Z197" s="374"/>
      <c r="AA197" s="374"/>
      <c r="AB197" s="374"/>
      <c r="AC197" s="374"/>
      <c r="AD197" s="374"/>
      <c r="AE197" s="374"/>
      <c r="AF197" s="374"/>
      <c r="AG197" s="374"/>
      <c r="AH197" s="374"/>
      <c r="AI197" s="374"/>
      <c r="AJ197" s="374"/>
      <c r="AK197" s="374"/>
      <c r="AL197" s="374"/>
      <c r="AM197" s="374"/>
      <c r="AN197" s="374"/>
      <c r="AO197" s="374"/>
      <c r="AP197" s="374"/>
      <c r="AQ197" s="374"/>
      <c r="AR197" s="374"/>
      <c r="AS197" s="374"/>
      <c r="AT197" s="495" t="s">
        <v>366</v>
      </c>
      <c r="AU197" s="374"/>
      <c r="AV197" s="374"/>
      <c r="AW197" s="260"/>
      <c r="AX197" s="260"/>
      <c r="AY197" s="453" t="s">
        <v>1453</v>
      </c>
      <c r="AZ197" s="440" t="s">
        <v>596</v>
      </c>
      <c r="BA197" s="259" t="s">
        <v>633</v>
      </c>
      <c r="BB197" s="259" t="s">
        <v>362</v>
      </c>
      <c r="BC197" s="259" t="s">
        <v>888</v>
      </c>
      <c r="BD197" s="259" t="s">
        <v>619</v>
      </c>
      <c r="BE197" s="374">
        <f t="shared" si="176"/>
        <v>199</v>
      </c>
      <c r="BF197" s="374"/>
      <c r="BG197" s="374"/>
      <c r="BH197" s="374"/>
    </row>
    <row r="198" spans="1:60" hidden="1">
      <c r="A198" s="1529"/>
      <c r="B198" s="417"/>
      <c r="C198" s="418"/>
      <c r="D198" s="423">
        <v>60</v>
      </c>
      <c r="E198" s="422">
        <f t="shared" ref="E198:L198" si="181">+E197*1.2</f>
        <v>22020</v>
      </c>
      <c r="F198" s="422">
        <f t="shared" si="181"/>
        <v>25200</v>
      </c>
      <c r="G198" s="422">
        <f t="shared" si="181"/>
        <v>28320</v>
      </c>
      <c r="H198" s="422">
        <f t="shared" si="181"/>
        <v>31440</v>
      </c>
      <c r="I198" s="422">
        <f t="shared" si="181"/>
        <v>33960</v>
      </c>
      <c r="J198" s="422">
        <f t="shared" si="181"/>
        <v>36480</v>
      </c>
      <c r="K198" s="422">
        <f t="shared" si="181"/>
        <v>39000</v>
      </c>
      <c r="L198" s="422">
        <f t="shared" si="181"/>
        <v>41520</v>
      </c>
      <c r="M198" s="354"/>
      <c r="N198" s="374"/>
      <c r="O198" s="374"/>
      <c r="P198" s="374"/>
      <c r="Q198" s="374"/>
      <c r="R198" s="374"/>
      <c r="S198" s="374"/>
      <c r="T198" s="374"/>
      <c r="U198" s="374"/>
      <c r="V198" s="374"/>
      <c r="W198" s="374"/>
      <c r="X198" s="374"/>
      <c r="Y198" s="374"/>
      <c r="Z198" s="374"/>
      <c r="AA198" s="374"/>
      <c r="AB198" s="374"/>
      <c r="AC198" s="374"/>
      <c r="AD198" s="374"/>
      <c r="AE198" s="374"/>
      <c r="AF198" s="374"/>
      <c r="AG198" s="374"/>
      <c r="AH198" s="374"/>
      <c r="AI198" s="374"/>
      <c r="AJ198" s="374"/>
      <c r="AK198" s="374"/>
      <c r="AL198" s="374"/>
      <c r="AM198" s="374"/>
      <c r="AN198" s="374"/>
      <c r="AO198" s="374"/>
      <c r="AP198" s="374"/>
      <c r="AQ198" s="374"/>
      <c r="AR198" s="374"/>
      <c r="AS198" s="374"/>
      <c r="AT198" s="495" t="s">
        <v>367</v>
      </c>
      <c r="AU198" s="374"/>
      <c r="AV198" s="374"/>
      <c r="AW198" s="260"/>
      <c r="AX198" s="260"/>
      <c r="AY198" s="453" t="s">
        <v>739</v>
      </c>
      <c r="AZ198" s="440" t="s">
        <v>598</v>
      </c>
      <c r="BA198" s="259" t="s">
        <v>634</v>
      </c>
      <c r="BB198" s="259" t="s">
        <v>888</v>
      </c>
      <c r="BC198" s="259" t="s">
        <v>889</v>
      </c>
      <c r="BD198" s="259" t="s">
        <v>620</v>
      </c>
      <c r="BE198" s="374">
        <f t="shared" si="176"/>
        <v>200</v>
      </c>
      <c r="BF198" s="374"/>
      <c r="BG198" s="374"/>
      <c r="BH198" s="374"/>
    </row>
    <row r="199" spans="1:60" hidden="1">
      <c r="A199" s="1529"/>
      <c r="B199" s="417"/>
      <c r="C199" s="418"/>
      <c r="D199" s="424">
        <v>80</v>
      </c>
      <c r="E199" s="425">
        <f t="shared" ref="E199:L199" si="182">+E197*1.6</f>
        <v>29360</v>
      </c>
      <c r="F199" s="425">
        <f t="shared" si="182"/>
        <v>33600</v>
      </c>
      <c r="G199" s="425">
        <f t="shared" si="182"/>
        <v>37760</v>
      </c>
      <c r="H199" s="425">
        <f t="shared" si="182"/>
        <v>41920</v>
      </c>
      <c r="I199" s="425">
        <f t="shared" si="182"/>
        <v>45280</v>
      </c>
      <c r="J199" s="425">
        <f t="shared" si="182"/>
        <v>48640</v>
      </c>
      <c r="K199" s="425">
        <f t="shared" si="182"/>
        <v>52000</v>
      </c>
      <c r="L199" s="425">
        <f t="shared" si="182"/>
        <v>55360</v>
      </c>
      <c r="M199" s="354"/>
      <c r="N199" s="374"/>
      <c r="O199" s="374"/>
      <c r="P199" s="374"/>
      <c r="Q199" s="374"/>
      <c r="R199" s="374"/>
      <c r="S199" s="374"/>
      <c r="T199" s="374"/>
      <c r="U199" s="374"/>
      <c r="V199" s="374"/>
      <c r="W199" s="374"/>
      <c r="X199" s="374"/>
      <c r="Y199" s="374"/>
      <c r="Z199" s="374"/>
      <c r="AA199" s="374"/>
      <c r="AB199" s="374"/>
      <c r="AC199" s="374"/>
      <c r="AD199" s="374"/>
      <c r="AE199" s="374"/>
      <c r="AF199" s="374"/>
      <c r="AG199" s="374"/>
      <c r="AH199" s="374"/>
      <c r="AI199" s="374"/>
      <c r="AJ199" s="374"/>
      <c r="AK199" s="374"/>
      <c r="AL199" s="374"/>
      <c r="AM199" s="374"/>
      <c r="AN199" s="374"/>
      <c r="AO199" s="374"/>
      <c r="AP199" s="374"/>
      <c r="AQ199" s="374"/>
      <c r="AR199" s="374"/>
      <c r="AS199" s="374"/>
      <c r="AT199" s="495" t="s">
        <v>369</v>
      </c>
      <c r="AU199" s="374"/>
      <c r="AV199" s="374"/>
      <c r="AW199" s="260"/>
      <c r="AX199" s="260"/>
      <c r="AY199" s="453" t="s">
        <v>741</v>
      </c>
      <c r="AZ199" s="440" t="s">
        <v>599</v>
      </c>
      <c r="BA199" s="259" t="s">
        <v>635</v>
      </c>
      <c r="BB199" s="259" t="s">
        <v>889</v>
      </c>
      <c r="BC199" s="259" t="s">
        <v>890</v>
      </c>
      <c r="BD199" s="259" t="s">
        <v>621</v>
      </c>
      <c r="BE199" s="374">
        <f t="shared" si="176"/>
        <v>201</v>
      </c>
      <c r="BF199" s="374"/>
      <c r="BG199" s="374"/>
      <c r="BH199" s="374"/>
    </row>
    <row r="200" spans="1:60" hidden="1">
      <c r="A200" s="1529"/>
      <c r="B200" s="417"/>
      <c r="C200" s="418"/>
      <c r="D200" s="424">
        <v>120</v>
      </c>
      <c r="E200" s="425">
        <v>44000</v>
      </c>
      <c r="F200" s="425">
        <v>50300</v>
      </c>
      <c r="G200" s="425">
        <v>56600</v>
      </c>
      <c r="H200" s="425">
        <v>62900</v>
      </c>
      <c r="I200" s="425">
        <v>67900</v>
      </c>
      <c r="J200" s="425">
        <v>72950</v>
      </c>
      <c r="K200" s="425">
        <v>77950</v>
      </c>
      <c r="L200" s="425">
        <v>83000</v>
      </c>
      <c r="M200" s="367"/>
      <c r="N200" s="374" t="str">
        <f>+CONCATENATE($B$11)</f>
        <v>0</v>
      </c>
      <c r="O200" s="374"/>
      <c r="P200" s="374"/>
      <c r="Q200" s="374"/>
      <c r="R200" s="374"/>
      <c r="S200" s="374"/>
      <c r="T200" s="374"/>
      <c r="U200" s="374"/>
      <c r="V200" s="374"/>
      <c r="W200" s="374"/>
      <c r="X200" s="374"/>
      <c r="Y200" s="374"/>
      <c r="Z200" s="374"/>
      <c r="AA200" s="374"/>
      <c r="AB200" s="374"/>
      <c r="AC200" s="374"/>
      <c r="AD200" s="374"/>
      <c r="AE200" s="374"/>
      <c r="AF200" s="374"/>
      <c r="AG200" s="374"/>
      <c r="AH200" s="374"/>
      <c r="AI200" s="374"/>
      <c r="AJ200" s="374"/>
      <c r="AK200" s="374"/>
      <c r="AL200" s="374"/>
      <c r="AM200" s="374"/>
      <c r="AN200" s="374"/>
      <c r="AO200" s="374"/>
      <c r="AP200" s="374"/>
      <c r="AQ200" s="374"/>
      <c r="AR200" s="374"/>
      <c r="AS200" s="374"/>
      <c r="AT200" s="495" t="s">
        <v>371</v>
      </c>
      <c r="AU200" s="374"/>
      <c r="AV200" s="374"/>
      <c r="AW200" s="260"/>
      <c r="AX200" s="260"/>
      <c r="AY200" s="453" t="s">
        <v>744</v>
      </c>
      <c r="AZ200" s="440" t="s">
        <v>600</v>
      </c>
      <c r="BA200" s="259" t="s">
        <v>1451</v>
      </c>
      <c r="BB200" s="259" t="s">
        <v>890</v>
      </c>
      <c r="BC200" s="259" t="s">
        <v>895</v>
      </c>
      <c r="BD200" s="259" t="s">
        <v>622</v>
      </c>
      <c r="BE200" s="374">
        <f t="shared" si="176"/>
        <v>202</v>
      </c>
      <c r="BF200" s="374"/>
      <c r="BG200" s="374"/>
      <c r="BH200" s="374"/>
    </row>
    <row r="201" spans="1:60" hidden="1">
      <c r="A201" s="1529"/>
      <c r="B201" s="417"/>
      <c r="C201" s="418"/>
      <c r="D201" s="396"/>
      <c r="E201" s="397"/>
      <c r="F201" s="397"/>
      <c r="G201" s="397"/>
      <c r="H201" s="397"/>
      <c r="I201" s="397"/>
      <c r="J201" s="397"/>
      <c r="K201" s="397"/>
      <c r="L201" s="397"/>
      <c r="M201" s="227"/>
      <c r="N201" s="374"/>
      <c r="O201" s="374"/>
      <c r="P201" s="374"/>
      <c r="Q201" s="374"/>
      <c r="R201" s="374"/>
      <c r="S201" s="374"/>
      <c r="T201" s="374"/>
      <c r="U201" s="374"/>
      <c r="V201" s="374"/>
      <c r="W201" s="374"/>
      <c r="X201" s="374"/>
      <c r="Y201" s="374"/>
      <c r="Z201" s="374"/>
      <c r="AA201" s="374"/>
      <c r="AB201" s="374"/>
      <c r="AC201" s="374"/>
      <c r="AD201" s="374"/>
      <c r="AE201" s="374"/>
      <c r="AF201" s="374"/>
      <c r="AG201" s="374"/>
      <c r="AH201" s="374"/>
      <c r="AI201" s="374"/>
      <c r="AJ201" s="374"/>
      <c r="AK201" s="374"/>
      <c r="AL201" s="374"/>
      <c r="AM201" s="374"/>
      <c r="AN201" s="374"/>
      <c r="AO201" s="374"/>
      <c r="AP201" s="374"/>
      <c r="AQ201" s="374"/>
      <c r="AR201" s="374"/>
      <c r="AS201" s="374"/>
      <c r="AT201" s="495" t="s">
        <v>373</v>
      </c>
      <c r="AU201" s="374"/>
      <c r="AV201" s="374"/>
      <c r="AW201" s="260"/>
      <c r="AX201" s="260"/>
      <c r="AY201" s="453" t="s">
        <v>746</v>
      </c>
      <c r="AZ201" s="440" t="s">
        <v>604</v>
      </c>
      <c r="BA201" s="259" t="s">
        <v>637</v>
      </c>
      <c r="BB201" s="259" t="s">
        <v>895</v>
      </c>
      <c r="BC201" s="259" t="s">
        <v>896</v>
      </c>
      <c r="BD201" s="259" t="s">
        <v>233</v>
      </c>
      <c r="BE201" s="374">
        <f t="shared" si="176"/>
        <v>203</v>
      </c>
      <c r="BF201" s="374"/>
      <c r="BG201" s="374"/>
      <c r="BH201" s="374"/>
    </row>
    <row r="202" spans="1:60" hidden="1">
      <c r="A202" s="1529"/>
      <c r="B202" s="417"/>
      <c r="C202" s="418"/>
      <c r="D202" s="426"/>
      <c r="E202" s="427"/>
      <c r="F202" s="427"/>
      <c r="G202" s="427"/>
      <c r="H202" s="427"/>
      <c r="I202" s="427"/>
      <c r="J202" s="427"/>
      <c r="K202" s="427"/>
      <c r="L202" s="428"/>
      <c r="M202" s="350"/>
      <c r="N202" s="374"/>
      <c r="O202" s="374"/>
      <c r="P202" s="374"/>
      <c r="Q202" s="374"/>
      <c r="R202" s="374"/>
      <c r="S202" s="374"/>
      <c r="T202" s="374"/>
      <c r="U202" s="374"/>
      <c r="V202" s="374"/>
      <c r="W202" s="374"/>
      <c r="X202" s="374"/>
      <c r="Y202" s="374"/>
      <c r="Z202" s="374"/>
      <c r="AA202" s="374"/>
      <c r="AB202" s="374"/>
      <c r="AC202" s="374"/>
      <c r="AD202" s="374"/>
      <c r="AE202" s="374"/>
      <c r="AF202" s="374"/>
      <c r="AG202" s="374"/>
      <c r="AH202" s="374"/>
      <c r="AI202" s="374"/>
      <c r="AJ202" s="374"/>
      <c r="AK202" s="374"/>
      <c r="AL202" s="374"/>
      <c r="AM202" s="374"/>
      <c r="AN202" s="374"/>
      <c r="AO202" s="374"/>
      <c r="AP202" s="374"/>
      <c r="AQ202" s="374"/>
      <c r="AR202" s="374"/>
      <c r="AS202" s="374"/>
      <c r="AT202" s="495" t="s">
        <v>375</v>
      </c>
      <c r="AU202" s="374"/>
      <c r="AV202" s="374"/>
      <c r="AW202" s="260"/>
      <c r="AX202" s="260"/>
      <c r="AY202" s="453" t="s">
        <v>749</v>
      </c>
      <c r="AZ202" s="440" t="s">
        <v>607</v>
      </c>
      <c r="BA202" s="259" t="s">
        <v>638</v>
      </c>
      <c r="BB202" s="259" t="s">
        <v>896</v>
      </c>
      <c r="BC202" s="259" t="s">
        <v>899</v>
      </c>
      <c r="BD202" s="259" t="s">
        <v>626</v>
      </c>
      <c r="BE202" s="374">
        <f t="shared" si="176"/>
        <v>204</v>
      </c>
      <c r="BF202" s="374"/>
      <c r="BG202" s="374"/>
      <c r="BH202" s="374"/>
    </row>
    <row r="203" spans="1:60" hidden="1">
      <c r="A203" s="1529"/>
      <c r="B203" s="429"/>
      <c r="C203" s="418"/>
      <c r="D203" s="430"/>
      <c r="E203" s="431"/>
      <c r="F203" s="431"/>
      <c r="G203" s="431"/>
      <c r="H203" s="431"/>
      <c r="I203" s="431"/>
      <c r="J203" s="431"/>
      <c r="K203" s="431"/>
      <c r="L203" s="432"/>
      <c r="M203" s="354"/>
      <c r="N203" s="374"/>
      <c r="O203" s="374"/>
      <c r="P203" s="374"/>
      <c r="Q203" s="374"/>
      <c r="R203" s="374"/>
      <c r="S203" s="374"/>
      <c r="T203" s="374"/>
      <c r="U203" s="374"/>
      <c r="V203" s="374"/>
      <c r="W203" s="374"/>
      <c r="X203" s="374"/>
      <c r="Y203" s="374"/>
      <c r="Z203" s="374"/>
      <c r="AA203" s="374"/>
      <c r="AB203" s="374"/>
      <c r="AC203" s="374"/>
      <c r="AD203" s="374"/>
      <c r="AE203" s="374"/>
      <c r="AF203" s="374"/>
      <c r="AG203" s="374"/>
      <c r="AH203" s="374"/>
      <c r="AI203" s="374"/>
      <c r="AJ203" s="374"/>
      <c r="AK203" s="374"/>
      <c r="AL203" s="374"/>
      <c r="AM203" s="374"/>
      <c r="AN203" s="374"/>
      <c r="AO203" s="374"/>
      <c r="AP203" s="374"/>
      <c r="AQ203" s="374"/>
      <c r="AR203" s="374"/>
      <c r="AS203" s="374"/>
      <c r="AT203" s="495" t="s">
        <v>377</v>
      </c>
      <c r="AU203" s="374"/>
      <c r="AV203" s="374"/>
      <c r="AW203" s="260"/>
      <c r="AX203" s="260"/>
      <c r="AY203" s="453" t="s">
        <v>750</v>
      </c>
      <c r="AZ203" s="440" t="s">
        <v>609</v>
      </c>
      <c r="BA203" s="259" t="s">
        <v>642</v>
      </c>
      <c r="BB203" s="259" t="s">
        <v>899</v>
      </c>
      <c r="BC203" s="259" t="s">
        <v>901</v>
      </c>
      <c r="BD203" s="259" t="s">
        <v>627</v>
      </c>
      <c r="BE203" s="374">
        <f t="shared" si="176"/>
        <v>205</v>
      </c>
      <c r="BF203" s="374"/>
      <c r="BG203" s="374"/>
      <c r="BH203" s="374"/>
    </row>
    <row r="204" spans="1:60" ht="15" hidden="1" customHeight="1">
      <c r="A204" s="1529"/>
      <c r="B204" s="417"/>
      <c r="C204" s="418"/>
      <c r="D204" s="433"/>
      <c r="E204" s="431"/>
      <c r="F204" s="431"/>
      <c r="G204" s="431"/>
      <c r="H204" s="431"/>
      <c r="I204" s="431"/>
      <c r="J204" s="431"/>
      <c r="K204" s="431"/>
      <c r="L204" s="432"/>
      <c r="M204" s="354"/>
      <c r="N204" s="374" t="s">
        <v>1547</v>
      </c>
      <c r="O204" s="374"/>
      <c r="P204" s="374"/>
      <c r="Q204" s="374"/>
      <c r="R204" s="374"/>
      <c r="S204" s="374"/>
      <c r="T204" s="374"/>
      <c r="U204" s="374"/>
      <c r="V204" s="374"/>
      <c r="W204" s="374"/>
      <c r="X204" s="374"/>
      <c r="Y204" s="374"/>
      <c r="Z204" s="374"/>
      <c r="AA204" s="374"/>
      <c r="AB204" s="374"/>
      <c r="AC204" s="374"/>
      <c r="AD204" s="374"/>
      <c r="AE204" s="374"/>
      <c r="AF204" s="374"/>
      <c r="AG204" s="374"/>
      <c r="AH204" s="374"/>
      <c r="AI204" s="374"/>
      <c r="AJ204" s="374"/>
      <c r="AK204" s="374"/>
      <c r="AL204" s="374"/>
      <c r="AM204" s="374"/>
      <c r="AN204" s="374"/>
      <c r="AO204" s="374"/>
      <c r="AP204" s="374"/>
      <c r="AQ204" s="374"/>
      <c r="AR204" s="374"/>
      <c r="AS204" s="374"/>
      <c r="AT204" s="495" t="s">
        <v>379</v>
      </c>
      <c r="AU204" s="374"/>
      <c r="AV204" s="374"/>
      <c r="AW204" s="260"/>
      <c r="AX204" s="260"/>
      <c r="AY204" s="453" t="s">
        <v>751</v>
      </c>
      <c r="AZ204" s="440" t="s">
        <v>611</v>
      </c>
      <c r="BA204" s="259" t="s">
        <v>644</v>
      </c>
      <c r="BB204" s="259" t="s">
        <v>901</v>
      </c>
      <c r="BC204" s="259" t="s">
        <v>906</v>
      </c>
      <c r="BD204" s="259" t="s">
        <v>235</v>
      </c>
      <c r="BE204" s="374">
        <f t="shared" si="176"/>
        <v>206</v>
      </c>
      <c r="BF204" s="374"/>
      <c r="BG204" s="374"/>
      <c r="BH204" s="374"/>
    </row>
    <row r="205" spans="1:60" hidden="1">
      <c r="A205" s="1529"/>
      <c r="B205" s="417"/>
      <c r="C205" s="418"/>
      <c r="D205" s="433"/>
      <c r="E205" s="431"/>
      <c r="F205" s="431"/>
      <c r="G205" s="431"/>
      <c r="H205" s="431"/>
      <c r="I205" s="431"/>
      <c r="J205" s="431"/>
      <c r="K205" s="431"/>
      <c r="L205" s="432"/>
      <c r="M205" s="354"/>
      <c r="N205" s="374"/>
      <c r="O205" s="374"/>
      <c r="P205" s="374"/>
      <c r="Q205" s="374"/>
      <c r="R205" s="374"/>
      <c r="S205" s="374"/>
      <c r="T205" s="374"/>
      <c r="U205" s="374"/>
      <c r="V205" s="374"/>
      <c r="W205" s="374"/>
      <c r="X205" s="374"/>
      <c r="Y205" s="374"/>
      <c r="Z205" s="374"/>
      <c r="AA205" s="374"/>
      <c r="AB205" s="374"/>
      <c r="AC205" s="374"/>
      <c r="AD205" s="374"/>
      <c r="AE205" s="374"/>
      <c r="AF205" s="374"/>
      <c r="AG205" s="374"/>
      <c r="AH205" s="374"/>
      <c r="AI205" s="374"/>
      <c r="AJ205" s="374"/>
      <c r="AK205" s="374"/>
      <c r="AL205" s="374"/>
      <c r="AM205" s="374"/>
      <c r="AN205" s="374"/>
      <c r="AO205" s="374"/>
      <c r="AP205" s="374"/>
      <c r="AQ205" s="374"/>
      <c r="AR205" s="374"/>
      <c r="AS205" s="374"/>
      <c r="AT205" s="495" t="s">
        <v>381</v>
      </c>
      <c r="AU205" s="374"/>
      <c r="AV205" s="374"/>
      <c r="AW205" s="260"/>
      <c r="AX205" s="260"/>
      <c r="AY205" s="453" t="s">
        <v>752</v>
      </c>
      <c r="AZ205" s="440" t="s">
        <v>612</v>
      </c>
      <c r="BA205" s="259" t="s">
        <v>245</v>
      </c>
      <c r="BB205" s="259" t="s">
        <v>906</v>
      </c>
      <c r="BC205" s="259" t="s">
        <v>911</v>
      </c>
      <c r="BD205" s="259" t="s">
        <v>632</v>
      </c>
      <c r="BE205" s="374">
        <f t="shared" si="176"/>
        <v>207</v>
      </c>
      <c r="BF205" s="374"/>
      <c r="BG205" s="374"/>
      <c r="BH205" s="374"/>
    </row>
    <row r="206" spans="1:60" hidden="1">
      <c r="A206" s="1529"/>
      <c r="B206" s="417"/>
      <c r="C206" s="418"/>
      <c r="D206" s="433"/>
      <c r="E206" s="431"/>
      <c r="F206" s="431"/>
      <c r="G206" s="431"/>
      <c r="H206" s="431"/>
      <c r="I206" s="431"/>
      <c r="J206" s="431"/>
      <c r="K206" s="431"/>
      <c r="L206" s="432"/>
      <c r="M206" s="354"/>
      <c r="N206" s="374"/>
      <c r="O206" s="374"/>
      <c r="P206" s="374"/>
      <c r="Q206" s="374"/>
      <c r="R206" s="374"/>
      <c r="S206" s="374"/>
      <c r="T206" s="374"/>
      <c r="U206" s="374"/>
      <c r="V206" s="374"/>
      <c r="W206" s="374"/>
      <c r="X206" s="374"/>
      <c r="Y206" s="374"/>
      <c r="Z206" s="374"/>
      <c r="AA206" s="374"/>
      <c r="AB206" s="374"/>
      <c r="AC206" s="374"/>
      <c r="AD206" s="374"/>
      <c r="AE206" s="374"/>
      <c r="AF206" s="374"/>
      <c r="AG206" s="374"/>
      <c r="AH206" s="374"/>
      <c r="AI206" s="374"/>
      <c r="AJ206" s="374"/>
      <c r="AK206" s="374"/>
      <c r="AL206" s="374"/>
      <c r="AM206" s="374"/>
      <c r="AN206" s="374"/>
      <c r="AO206" s="374"/>
      <c r="AP206" s="374"/>
      <c r="AQ206" s="374"/>
      <c r="AR206" s="374"/>
      <c r="AS206" s="374"/>
      <c r="AT206" s="495" t="s">
        <v>383</v>
      </c>
      <c r="AU206" s="374"/>
      <c r="AV206" s="374"/>
      <c r="AW206" s="260"/>
      <c r="AX206" s="260"/>
      <c r="AY206" s="453" t="s">
        <v>759</v>
      </c>
      <c r="AZ206" s="440" t="s">
        <v>614</v>
      </c>
      <c r="BA206" s="259" t="s">
        <v>647</v>
      </c>
      <c r="BB206" s="259" t="s">
        <v>911</v>
      </c>
      <c r="BC206" s="259" t="s">
        <v>912</v>
      </c>
      <c r="BD206" s="259" t="s">
        <v>633</v>
      </c>
      <c r="BE206" s="374">
        <f t="shared" si="176"/>
        <v>208</v>
      </c>
      <c r="BF206" s="374"/>
      <c r="BG206" s="374"/>
      <c r="BH206" s="374"/>
    </row>
    <row r="207" spans="1:60" hidden="1">
      <c r="A207" s="1529"/>
      <c r="B207" s="417"/>
      <c r="C207" s="418"/>
      <c r="D207" s="433"/>
      <c r="E207" s="431"/>
      <c r="F207" s="431"/>
      <c r="G207" s="431"/>
      <c r="H207" s="431"/>
      <c r="I207" s="431"/>
      <c r="J207" s="431"/>
      <c r="K207" s="431"/>
      <c r="L207" s="432"/>
      <c r="M207" s="354"/>
      <c r="N207" s="374"/>
      <c r="O207" s="374"/>
      <c r="P207" s="374"/>
      <c r="Q207" s="374"/>
      <c r="R207" s="374"/>
      <c r="S207" s="374"/>
      <c r="T207" s="374"/>
      <c r="U207" s="374"/>
      <c r="V207" s="374"/>
      <c r="W207" s="374"/>
      <c r="X207" s="374"/>
      <c r="Y207" s="374"/>
      <c r="Z207" s="374"/>
      <c r="AA207" s="374"/>
      <c r="AB207" s="374"/>
      <c r="AC207" s="374"/>
      <c r="AD207" s="374"/>
      <c r="AE207" s="374"/>
      <c r="AF207" s="374"/>
      <c r="AG207" s="374"/>
      <c r="AH207" s="374"/>
      <c r="AI207" s="374"/>
      <c r="AJ207" s="374"/>
      <c r="AK207" s="374"/>
      <c r="AL207" s="374"/>
      <c r="AM207" s="374"/>
      <c r="AN207" s="374"/>
      <c r="AO207" s="374"/>
      <c r="AP207" s="374"/>
      <c r="AQ207" s="374"/>
      <c r="AR207" s="374"/>
      <c r="AS207" s="374"/>
      <c r="AT207" s="495" t="s">
        <v>385</v>
      </c>
      <c r="AU207" s="374"/>
      <c r="AV207" s="374"/>
      <c r="AW207" s="260"/>
      <c r="AX207" s="260"/>
      <c r="AY207" s="453" t="s">
        <v>306</v>
      </c>
      <c r="AZ207" s="440" t="s">
        <v>618</v>
      </c>
      <c r="BA207" s="259" t="s">
        <v>648</v>
      </c>
      <c r="BB207" s="259" t="s">
        <v>912</v>
      </c>
      <c r="BC207" s="259" t="s">
        <v>913</v>
      </c>
      <c r="BD207" s="259" t="s">
        <v>634</v>
      </c>
      <c r="BE207" s="374">
        <f t="shared" si="176"/>
        <v>209</v>
      </c>
      <c r="BF207" s="374"/>
      <c r="BG207" s="374"/>
      <c r="BH207" s="374"/>
    </row>
    <row r="208" spans="1:60" hidden="1">
      <c r="A208" s="1530"/>
      <c r="B208" s="434"/>
      <c r="C208" s="435"/>
      <c r="D208" s="436"/>
      <c r="E208" s="437"/>
      <c r="F208" s="437"/>
      <c r="G208" s="437"/>
      <c r="H208" s="437"/>
      <c r="I208" s="437"/>
      <c r="J208" s="437"/>
      <c r="K208" s="437"/>
      <c r="L208" s="438"/>
      <c r="M208" s="367"/>
      <c r="N208" s="374"/>
      <c r="O208" s="374"/>
      <c r="P208" s="374"/>
      <c r="Q208" s="374"/>
      <c r="R208" s="374"/>
      <c r="S208" s="374"/>
      <c r="T208" s="374"/>
      <c r="U208" s="374"/>
      <c r="V208" s="374"/>
      <c r="W208" s="374"/>
      <c r="X208" s="374"/>
      <c r="Y208" s="374"/>
      <c r="Z208" s="374"/>
      <c r="AA208" s="374"/>
      <c r="AB208" s="374"/>
      <c r="AC208" s="374"/>
      <c r="AD208" s="374"/>
      <c r="AE208" s="374"/>
      <c r="AF208" s="374"/>
      <c r="AG208" s="374"/>
      <c r="AH208" s="374"/>
      <c r="AI208" s="374"/>
      <c r="AJ208" s="374"/>
      <c r="AK208" s="374"/>
      <c r="AL208" s="374"/>
      <c r="AM208" s="374"/>
      <c r="AN208" s="374"/>
      <c r="AO208" s="374"/>
      <c r="AP208" s="374"/>
      <c r="AQ208" s="374"/>
      <c r="AR208" s="374"/>
      <c r="AS208" s="374"/>
      <c r="AT208" s="495" t="s">
        <v>387</v>
      </c>
      <c r="AU208" s="374"/>
      <c r="AV208" s="374"/>
      <c r="AW208" s="260"/>
      <c r="AX208" s="260"/>
      <c r="AY208" s="453" t="s">
        <v>762</v>
      </c>
      <c r="AZ208" s="440" t="s">
        <v>619</v>
      </c>
      <c r="BA208" s="259" t="s">
        <v>651</v>
      </c>
      <c r="BB208" s="259" t="s">
        <v>913</v>
      </c>
      <c r="BC208" s="259" t="s">
        <v>919</v>
      </c>
      <c r="BD208" s="259" t="s">
        <v>635</v>
      </c>
      <c r="BE208" s="374">
        <f t="shared" si="176"/>
        <v>210</v>
      </c>
      <c r="BF208" s="374"/>
      <c r="BG208" s="374"/>
      <c r="BH208" s="374"/>
    </row>
    <row r="209" spans="3:60" hidden="1">
      <c r="N209" s="374"/>
      <c r="O209" s="374"/>
      <c r="P209" s="374"/>
      <c r="Q209" s="374"/>
      <c r="R209" s="374"/>
      <c r="S209" s="374"/>
      <c r="T209" s="374"/>
      <c r="U209" s="374"/>
      <c r="V209" s="374"/>
      <c r="W209" s="374"/>
      <c r="X209" s="374"/>
      <c r="Y209" s="374"/>
      <c r="Z209" s="374"/>
      <c r="AA209" s="374"/>
      <c r="AB209" s="374"/>
      <c r="AC209" s="374"/>
      <c r="AD209" s="374"/>
      <c r="AE209" s="374"/>
      <c r="AF209" s="374"/>
      <c r="AG209" s="374"/>
      <c r="AH209" s="374"/>
      <c r="AI209" s="374"/>
      <c r="AJ209" s="374"/>
      <c r="AK209" s="374"/>
      <c r="AL209" s="374"/>
      <c r="AM209" s="374"/>
      <c r="AN209" s="374"/>
      <c r="AO209" s="374"/>
      <c r="AP209" s="374"/>
      <c r="AQ209" s="374"/>
      <c r="AR209" s="374"/>
      <c r="AS209" s="374"/>
      <c r="AT209" s="495" t="s">
        <v>388</v>
      </c>
      <c r="AU209" s="374"/>
      <c r="AV209" s="374"/>
      <c r="AW209" s="260"/>
      <c r="AX209" s="260"/>
      <c r="AY209" s="453" t="s">
        <v>768</v>
      </c>
      <c r="AZ209" s="440" t="s">
        <v>620</v>
      </c>
      <c r="BA209" s="259" t="s">
        <v>652</v>
      </c>
      <c r="BB209" s="259" t="s">
        <v>919</v>
      </c>
      <c r="BC209" s="259" t="s">
        <v>922</v>
      </c>
      <c r="BD209" s="259" t="s">
        <v>1451</v>
      </c>
      <c r="BE209" s="374">
        <f t="shared" si="176"/>
        <v>211</v>
      </c>
      <c r="BF209" s="374"/>
      <c r="BG209" s="374"/>
      <c r="BH209" s="374"/>
    </row>
    <row r="210" spans="3:60" hidden="1">
      <c r="N210" s="374"/>
      <c r="O210" s="374"/>
      <c r="P210" s="374"/>
      <c r="Q210" s="374"/>
      <c r="R210" s="374"/>
      <c r="S210" s="374"/>
      <c r="T210" s="374"/>
      <c r="U210" s="374"/>
      <c r="V210" s="374"/>
      <c r="W210" s="374"/>
      <c r="X210" s="374"/>
      <c r="Y210" s="374"/>
      <c r="Z210" s="374"/>
      <c r="AA210" s="374"/>
      <c r="AB210" s="374"/>
      <c r="AC210" s="374"/>
      <c r="AD210" s="374"/>
      <c r="AE210" s="374"/>
      <c r="AF210" s="374"/>
      <c r="AG210" s="374"/>
      <c r="AH210" s="374"/>
      <c r="AI210" s="374"/>
      <c r="AJ210" s="374"/>
      <c r="AK210" s="374"/>
      <c r="AL210" s="374"/>
      <c r="AM210" s="374"/>
      <c r="AN210" s="374"/>
      <c r="AO210" s="374"/>
      <c r="AP210" s="374"/>
      <c r="AQ210" s="374"/>
      <c r="AR210" s="374"/>
      <c r="AS210" s="374"/>
      <c r="AT210" s="495" t="s">
        <v>389</v>
      </c>
      <c r="AU210" s="374"/>
      <c r="AV210" s="374"/>
      <c r="AW210" s="260"/>
      <c r="AX210" s="260"/>
      <c r="AY210" s="453" t="s">
        <v>770</v>
      </c>
      <c r="AZ210" s="440" t="s">
        <v>621</v>
      </c>
      <c r="BA210" s="259" t="s">
        <v>653</v>
      </c>
      <c r="BB210" s="259" t="s">
        <v>922</v>
      </c>
      <c r="BC210" s="259" t="s">
        <v>923</v>
      </c>
      <c r="BD210" s="259" t="s">
        <v>637</v>
      </c>
      <c r="BE210" s="374">
        <f t="shared" si="176"/>
        <v>212</v>
      </c>
      <c r="BF210" s="374"/>
      <c r="BG210" s="374"/>
      <c r="BH210" s="374"/>
    </row>
    <row r="211" spans="3:60" ht="15" hidden="1" customHeight="1">
      <c r="N211" s="374"/>
      <c r="O211" s="374"/>
      <c r="P211" s="374"/>
      <c r="Q211" s="374"/>
      <c r="R211" s="374"/>
      <c r="S211" s="374"/>
      <c r="T211" s="374"/>
      <c r="U211" s="374"/>
      <c r="V211" s="374"/>
      <c r="W211" s="374"/>
      <c r="X211" s="374"/>
      <c r="Y211" s="374"/>
      <c r="Z211" s="374"/>
      <c r="AA211" s="374"/>
      <c r="AB211" s="374"/>
      <c r="AC211" s="374"/>
      <c r="AD211" s="374"/>
      <c r="AE211" s="374"/>
      <c r="AF211" s="374"/>
      <c r="AG211" s="374"/>
      <c r="AH211" s="374"/>
      <c r="AI211" s="374"/>
      <c r="AJ211" s="374"/>
      <c r="AK211" s="374"/>
      <c r="AL211" s="374"/>
      <c r="AM211" s="374"/>
      <c r="AN211" s="374"/>
      <c r="AO211" s="374"/>
      <c r="AP211" s="374"/>
      <c r="AQ211" s="374"/>
      <c r="AR211" s="374"/>
      <c r="AS211" s="374"/>
      <c r="AT211" s="495" t="s">
        <v>391</v>
      </c>
      <c r="AU211" s="374"/>
      <c r="AV211" s="374"/>
      <c r="AW211" s="260"/>
      <c r="AX211" s="260"/>
      <c r="AY211" s="453" t="s">
        <v>776</v>
      </c>
      <c r="AZ211" s="440" t="s">
        <v>622</v>
      </c>
      <c r="BA211" s="259" t="s">
        <v>654</v>
      </c>
      <c r="BB211" s="259" t="s">
        <v>923</v>
      </c>
      <c r="BC211" s="259" t="s">
        <v>932</v>
      </c>
      <c r="BD211" s="259" t="s">
        <v>638</v>
      </c>
      <c r="BE211" s="374">
        <f t="shared" si="176"/>
        <v>213</v>
      </c>
      <c r="BF211" s="374"/>
      <c r="BG211" s="374"/>
      <c r="BH211" s="374"/>
    </row>
    <row r="212" spans="3:60" hidden="1">
      <c r="N212" s="374"/>
      <c r="O212" s="374"/>
      <c r="P212" s="374"/>
      <c r="Q212" s="374"/>
      <c r="R212" s="374"/>
      <c r="S212" s="374"/>
      <c r="T212" s="374"/>
      <c r="U212" s="374"/>
      <c r="V212" s="374"/>
      <c r="W212" s="374"/>
      <c r="X212" s="374"/>
      <c r="Y212" s="374"/>
      <c r="Z212" s="374"/>
      <c r="AA212" s="374"/>
      <c r="AB212" s="374"/>
      <c r="AC212" s="374"/>
      <c r="AD212" s="374"/>
      <c r="AE212" s="374"/>
      <c r="AF212" s="374"/>
      <c r="AG212" s="374"/>
      <c r="AH212" s="374"/>
      <c r="AI212" s="374"/>
      <c r="AJ212" s="374"/>
      <c r="AK212" s="374"/>
      <c r="AL212" s="374"/>
      <c r="AM212" s="374"/>
      <c r="AN212" s="374"/>
      <c r="AO212" s="374"/>
      <c r="AP212" s="374"/>
      <c r="AQ212" s="374"/>
      <c r="AR212" s="374"/>
      <c r="AS212" s="374"/>
      <c r="AT212" s="495" t="s">
        <v>393</v>
      </c>
      <c r="AU212" s="374"/>
      <c r="AV212" s="374"/>
      <c r="AW212" s="260"/>
      <c r="AX212" s="260"/>
      <c r="AY212" s="453" t="s">
        <v>777</v>
      </c>
      <c r="AZ212" s="440" t="s">
        <v>233</v>
      </c>
      <c r="BA212" s="259" t="s">
        <v>655</v>
      </c>
      <c r="BB212" s="259" t="s">
        <v>932</v>
      </c>
      <c r="BC212" s="259" t="s">
        <v>933</v>
      </c>
      <c r="BD212" s="259" t="s">
        <v>642</v>
      </c>
      <c r="BE212" s="374">
        <f t="shared" si="176"/>
        <v>214</v>
      </c>
      <c r="BF212" s="374"/>
      <c r="BG212" s="374"/>
      <c r="BH212" s="374"/>
    </row>
    <row r="213" spans="3:60" hidden="1">
      <c r="N213" s="374"/>
      <c r="O213" s="374"/>
      <c r="P213" s="374"/>
      <c r="Q213" s="374"/>
      <c r="R213" s="374"/>
      <c r="S213" s="374"/>
      <c r="T213" s="374"/>
      <c r="U213" s="374"/>
      <c r="V213" s="374"/>
      <c r="W213" s="374"/>
      <c r="X213" s="374"/>
      <c r="Y213" s="374"/>
      <c r="Z213" s="374"/>
      <c r="AA213" s="374"/>
      <c r="AB213" s="374"/>
      <c r="AC213" s="374"/>
      <c r="AD213" s="374"/>
      <c r="AE213" s="374"/>
      <c r="AF213" s="374"/>
      <c r="AG213" s="374"/>
      <c r="AH213" s="374"/>
      <c r="AI213" s="374"/>
      <c r="AJ213" s="374"/>
      <c r="AK213" s="374"/>
      <c r="AL213" s="374"/>
      <c r="AM213" s="374"/>
      <c r="AN213" s="374"/>
      <c r="AO213" s="374"/>
      <c r="AP213" s="374"/>
      <c r="AQ213" s="374"/>
      <c r="AR213" s="374"/>
      <c r="AS213" s="374"/>
      <c r="AT213" s="495" t="s">
        <v>395</v>
      </c>
      <c r="AU213" s="374"/>
      <c r="AV213" s="374"/>
      <c r="AW213" s="260"/>
      <c r="AX213" s="260"/>
      <c r="AY213" s="453" t="s">
        <v>312</v>
      </c>
      <c r="AZ213" s="440" t="s">
        <v>626</v>
      </c>
      <c r="BA213" s="259" t="s">
        <v>656</v>
      </c>
      <c r="BB213" s="259" t="s">
        <v>933</v>
      </c>
      <c r="BC213" s="259" t="s">
        <v>935</v>
      </c>
      <c r="BD213" s="259" t="s">
        <v>644</v>
      </c>
      <c r="BE213" s="374">
        <f t="shared" si="176"/>
        <v>215</v>
      </c>
      <c r="BF213" s="374"/>
      <c r="BG213" s="374"/>
      <c r="BH213" s="374"/>
    </row>
    <row r="214" spans="3:60" hidden="1">
      <c r="C214" s="226"/>
      <c r="N214" s="374"/>
      <c r="O214" s="374"/>
      <c r="P214" s="374"/>
      <c r="Q214" s="374"/>
      <c r="R214" s="374"/>
      <c r="S214" s="374"/>
      <c r="T214" s="374"/>
      <c r="U214" s="374"/>
      <c r="V214" s="374"/>
      <c r="W214" s="374"/>
      <c r="X214" s="374"/>
      <c r="Y214" s="374"/>
      <c r="Z214" s="374"/>
      <c r="AA214" s="374"/>
      <c r="AB214" s="374"/>
      <c r="AC214" s="374"/>
      <c r="AD214" s="374"/>
      <c r="AE214" s="374"/>
      <c r="AF214" s="374"/>
      <c r="AG214" s="374"/>
      <c r="AH214" s="374"/>
      <c r="AI214" s="374"/>
      <c r="AJ214" s="374"/>
      <c r="AK214" s="374"/>
      <c r="AL214" s="374"/>
      <c r="AM214" s="374"/>
      <c r="AN214" s="374"/>
      <c r="AO214" s="374"/>
      <c r="AP214" s="374"/>
      <c r="AQ214" s="374"/>
      <c r="AR214" s="374"/>
      <c r="AS214" s="374"/>
      <c r="AT214" s="495" t="s">
        <v>397</v>
      </c>
      <c r="AU214" s="374"/>
      <c r="AV214" s="374"/>
      <c r="AW214" s="260"/>
      <c r="AX214" s="260"/>
      <c r="AY214" s="453" t="s">
        <v>778</v>
      </c>
      <c r="AZ214" s="440" t="s">
        <v>627</v>
      </c>
      <c r="BA214" s="259" t="s">
        <v>658</v>
      </c>
      <c r="BB214" s="259" t="s">
        <v>935</v>
      </c>
      <c r="BC214" s="259" t="s">
        <v>938</v>
      </c>
      <c r="BD214" s="259" t="s">
        <v>245</v>
      </c>
      <c r="BE214" s="374">
        <f t="shared" si="176"/>
        <v>216</v>
      </c>
      <c r="BF214" s="374"/>
      <c r="BG214" s="374"/>
      <c r="BH214" s="374"/>
    </row>
    <row r="215" spans="3:60" ht="23.25" hidden="1" customHeight="1">
      <c r="C215" s="226"/>
      <c r="N215" s="374"/>
      <c r="O215" s="374"/>
      <c r="P215" s="374"/>
      <c r="Q215" s="374"/>
      <c r="R215" s="374"/>
      <c r="S215" s="374"/>
      <c r="T215" s="374"/>
      <c r="U215" s="374"/>
      <c r="V215" s="374"/>
      <c r="W215" s="374"/>
      <c r="X215" s="374"/>
      <c r="Y215" s="374"/>
      <c r="Z215" s="374"/>
      <c r="AA215" s="374"/>
      <c r="AB215" s="374"/>
      <c r="AC215" s="374"/>
      <c r="AD215" s="374"/>
      <c r="AE215" s="374"/>
      <c r="AF215" s="374"/>
      <c r="AG215" s="374"/>
      <c r="AH215" s="374"/>
      <c r="AI215" s="374"/>
      <c r="AJ215" s="374"/>
      <c r="AK215" s="374"/>
      <c r="AL215" s="374"/>
      <c r="AM215" s="374"/>
      <c r="AN215" s="374"/>
      <c r="AO215" s="374"/>
      <c r="AP215" s="374"/>
      <c r="AQ215" s="374"/>
      <c r="AR215" s="374"/>
      <c r="AS215" s="374"/>
      <c r="AT215" s="495" t="s">
        <v>398</v>
      </c>
      <c r="AU215" s="374"/>
      <c r="AV215" s="374"/>
      <c r="AW215" s="260"/>
      <c r="AX215" s="260"/>
      <c r="AY215" s="453" t="s">
        <v>780</v>
      </c>
      <c r="AZ215" s="440" t="s">
        <v>235</v>
      </c>
      <c r="BA215" s="259" t="s">
        <v>659</v>
      </c>
      <c r="BB215" s="259" t="s">
        <v>938</v>
      </c>
      <c r="BC215" s="259" t="s">
        <v>1461</v>
      </c>
      <c r="BD215" s="259" t="s">
        <v>647</v>
      </c>
      <c r="BE215" s="374">
        <f t="shared" si="176"/>
        <v>217</v>
      </c>
      <c r="BF215" s="374"/>
      <c r="BG215" s="374"/>
      <c r="BH215" s="374"/>
    </row>
    <row r="216" spans="3:60" ht="15" hidden="1" customHeight="1">
      <c r="C216" s="226"/>
      <c r="N216" s="374"/>
      <c r="O216" s="374"/>
      <c r="P216" s="374"/>
      <c r="Q216" s="374"/>
      <c r="R216" s="374"/>
      <c r="S216" s="374"/>
      <c r="T216" s="374"/>
      <c r="U216" s="374"/>
      <c r="V216" s="374"/>
      <c r="W216" s="374"/>
      <c r="X216" s="374"/>
      <c r="Y216" s="374"/>
      <c r="Z216" s="374"/>
      <c r="AA216" s="374"/>
      <c r="AB216" s="374"/>
      <c r="AC216" s="374"/>
      <c r="AD216" s="374"/>
      <c r="AE216" s="374"/>
      <c r="AF216" s="374"/>
      <c r="AG216" s="374"/>
      <c r="AH216" s="374"/>
      <c r="AI216" s="374"/>
      <c r="AJ216" s="374"/>
      <c r="AK216" s="374"/>
      <c r="AL216" s="374"/>
      <c r="AM216" s="374"/>
      <c r="AN216" s="374"/>
      <c r="AO216" s="374"/>
      <c r="AP216" s="374"/>
      <c r="AQ216" s="374"/>
      <c r="AR216" s="374"/>
      <c r="AS216" s="374"/>
      <c r="AT216" s="495" t="s">
        <v>400</v>
      </c>
      <c r="AU216" s="374"/>
      <c r="AV216" s="374"/>
      <c r="AW216" s="260"/>
      <c r="AX216" s="260"/>
      <c r="AY216" s="453" t="s">
        <v>787</v>
      </c>
      <c r="AZ216" s="440" t="s">
        <v>632</v>
      </c>
      <c r="BA216" s="259" t="s">
        <v>663</v>
      </c>
      <c r="BB216" s="259" t="s">
        <v>1461</v>
      </c>
      <c r="BC216" s="259" t="s">
        <v>963</v>
      </c>
      <c r="BD216" s="259" t="s">
        <v>648</v>
      </c>
      <c r="BE216" s="374">
        <f t="shared" si="176"/>
        <v>218</v>
      </c>
      <c r="BF216" s="374"/>
      <c r="BG216" s="374"/>
      <c r="BH216" s="374"/>
    </row>
    <row r="217" spans="3:60" hidden="1">
      <c r="C217" s="226"/>
      <c r="N217" s="374"/>
      <c r="O217" s="374"/>
      <c r="P217" s="374"/>
      <c r="Q217" s="374"/>
      <c r="R217" s="374"/>
      <c r="S217" s="374"/>
      <c r="T217" s="374"/>
      <c r="U217" s="374"/>
      <c r="V217" s="374"/>
      <c r="W217" s="374"/>
      <c r="X217" s="374"/>
      <c r="Y217" s="374"/>
      <c r="Z217" s="374"/>
      <c r="AA217" s="374"/>
      <c r="AB217" s="374"/>
      <c r="AC217" s="374"/>
      <c r="AD217" s="374"/>
      <c r="AE217" s="374"/>
      <c r="AF217" s="374"/>
      <c r="AG217" s="374"/>
      <c r="AH217" s="374"/>
      <c r="AI217" s="374"/>
      <c r="AJ217" s="374"/>
      <c r="AK217" s="374"/>
      <c r="AL217" s="374"/>
      <c r="AM217" s="374"/>
      <c r="AN217" s="374"/>
      <c r="AO217" s="374"/>
      <c r="AP217" s="374"/>
      <c r="AQ217" s="374"/>
      <c r="AR217" s="374"/>
      <c r="AS217" s="374"/>
      <c r="AT217" s="495" t="s">
        <v>402</v>
      </c>
      <c r="AU217" s="374"/>
      <c r="AV217" s="374"/>
      <c r="AW217" s="260"/>
      <c r="AX217" s="260"/>
      <c r="AY217" s="453" t="s">
        <v>788</v>
      </c>
      <c r="AZ217" s="440" t="s">
        <v>633</v>
      </c>
      <c r="BA217" s="259" t="s">
        <v>664</v>
      </c>
      <c r="BB217" s="259" t="s">
        <v>963</v>
      </c>
      <c r="BC217" s="259" t="s">
        <v>964</v>
      </c>
      <c r="BD217" s="259" t="s">
        <v>651</v>
      </c>
      <c r="BE217" s="374">
        <f t="shared" si="176"/>
        <v>219</v>
      </c>
      <c r="BF217" s="374"/>
      <c r="BG217" s="374"/>
      <c r="BH217" s="374"/>
    </row>
    <row r="218" spans="3:60" hidden="1">
      <c r="C218" s="226"/>
      <c r="N218" s="374"/>
      <c r="O218" s="374"/>
      <c r="P218" s="374"/>
      <c r="Q218" s="374"/>
      <c r="R218" s="374"/>
      <c r="S218" s="374"/>
      <c r="T218" s="374"/>
      <c r="U218" s="374"/>
      <c r="V218" s="374"/>
      <c r="W218" s="374"/>
      <c r="X218" s="374"/>
      <c r="Y218" s="374"/>
      <c r="Z218" s="374"/>
      <c r="AA218" s="374"/>
      <c r="AB218" s="374"/>
      <c r="AC218" s="374"/>
      <c r="AD218" s="374"/>
      <c r="AE218" s="374"/>
      <c r="AF218" s="374"/>
      <c r="AG218" s="374"/>
      <c r="AH218" s="374"/>
      <c r="AI218" s="374"/>
      <c r="AJ218" s="374"/>
      <c r="AK218" s="374"/>
      <c r="AL218" s="374"/>
      <c r="AM218" s="374"/>
      <c r="AN218" s="374"/>
      <c r="AO218" s="374"/>
      <c r="AP218" s="374"/>
      <c r="AQ218" s="374"/>
      <c r="AR218" s="374"/>
      <c r="AS218" s="374"/>
      <c r="AT218" s="495" t="s">
        <v>404</v>
      </c>
      <c r="AU218" s="374"/>
      <c r="AV218" s="374"/>
      <c r="AW218" s="260"/>
      <c r="AX218" s="260"/>
      <c r="AY218" s="453" t="s">
        <v>789</v>
      </c>
      <c r="AZ218" s="440" t="s">
        <v>634</v>
      </c>
      <c r="BA218" s="259" t="s">
        <v>666</v>
      </c>
      <c r="BB218" s="259" t="s">
        <v>964</v>
      </c>
      <c r="BC218" s="259" t="s">
        <v>967</v>
      </c>
      <c r="BD218" s="259" t="s">
        <v>652</v>
      </c>
      <c r="BE218" s="374">
        <f t="shared" si="176"/>
        <v>220</v>
      </c>
      <c r="BF218" s="374"/>
      <c r="BG218" s="374"/>
      <c r="BH218" s="374"/>
    </row>
    <row r="219" spans="3:60" hidden="1">
      <c r="C219" s="226"/>
      <c r="N219" s="374"/>
      <c r="O219" s="374"/>
      <c r="P219" s="374"/>
      <c r="Q219" s="374"/>
      <c r="R219" s="374"/>
      <c r="S219" s="374"/>
      <c r="T219" s="374"/>
      <c r="U219" s="374"/>
      <c r="V219" s="374"/>
      <c r="W219" s="374"/>
      <c r="X219" s="374"/>
      <c r="Y219" s="374"/>
      <c r="Z219" s="374"/>
      <c r="AA219" s="374"/>
      <c r="AB219" s="374"/>
      <c r="AC219" s="374"/>
      <c r="AD219" s="374"/>
      <c r="AE219" s="374"/>
      <c r="AF219" s="374"/>
      <c r="AG219" s="374"/>
      <c r="AH219" s="374"/>
      <c r="AI219" s="374"/>
      <c r="AJ219" s="374"/>
      <c r="AK219" s="374"/>
      <c r="AL219" s="374"/>
      <c r="AM219" s="374"/>
      <c r="AN219" s="374"/>
      <c r="AO219" s="374"/>
      <c r="AP219" s="374"/>
      <c r="AQ219" s="374"/>
      <c r="AR219" s="374"/>
      <c r="AS219" s="374"/>
      <c r="AT219" s="495" t="s">
        <v>406</v>
      </c>
      <c r="AU219" s="374"/>
      <c r="AV219" s="374"/>
      <c r="AW219" s="260"/>
      <c r="AX219" s="260"/>
      <c r="AY219" s="453" t="s">
        <v>795</v>
      </c>
      <c r="AZ219" s="440" t="s">
        <v>635</v>
      </c>
      <c r="BA219" s="259" t="s">
        <v>669</v>
      </c>
      <c r="BB219" s="259" t="s">
        <v>967</v>
      </c>
      <c r="BC219" s="259" t="s">
        <v>969</v>
      </c>
      <c r="BD219" s="259" t="s">
        <v>653</v>
      </c>
      <c r="BE219" s="374">
        <f t="shared" ref="BE219:BE282" si="183">+MATCH(BD$10:BD$548,AZ$10:AZ$540,0)</f>
        <v>221</v>
      </c>
      <c r="BF219" s="374"/>
      <c r="BG219" s="374"/>
      <c r="BH219" s="374"/>
    </row>
    <row r="220" spans="3:60" hidden="1">
      <c r="C220" s="226"/>
      <c r="N220" s="374"/>
      <c r="O220" s="374"/>
      <c r="P220" s="374"/>
      <c r="Q220" s="374"/>
      <c r="R220" s="374"/>
      <c r="S220" s="374"/>
      <c r="T220" s="374"/>
      <c r="U220" s="374"/>
      <c r="V220" s="374"/>
      <c r="W220" s="374"/>
      <c r="X220" s="374"/>
      <c r="Y220" s="374"/>
      <c r="Z220" s="374"/>
      <c r="AA220" s="374"/>
      <c r="AB220" s="374"/>
      <c r="AC220" s="374"/>
      <c r="AD220" s="374"/>
      <c r="AE220" s="374"/>
      <c r="AF220" s="374"/>
      <c r="AG220" s="374"/>
      <c r="AH220" s="374"/>
      <c r="AI220" s="374"/>
      <c r="AJ220" s="374"/>
      <c r="AK220" s="374"/>
      <c r="AL220" s="374"/>
      <c r="AM220" s="374"/>
      <c r="AN220" s="374"/>
      <c r="AO220" s="374"/>
      <c r="AP220" s="374"/>
      <c r="AQ220" s="374"/>
      <c r="AR220" s="374"/>
      <c r="AS220" s="374"/>
      <c r="AT220" s="495" t="s">
        <v>408</v>
      </c>
      <c r="AU220" s="374"/>
      <c r="AV220" s="374"/>
      <c r="AW220" s="260"/>
      <c r="AX220" s="260"/>
      <c r="AY220" s="453" t="s">
        <v>798</v>
      </c>
      <c r="AZ220" s="440" t="s">
        <v>1451</v>
      </c>
      <c r="BA220" s="259" t="s">
        <v>670</v>
      </c>
      <c r="BB220" s="259" t="s">
        <v>969</v>
      </c>
      <c r="BC220" s="259" t="s">
        <v>970</v>
      </c>
      <c r="BD220" s="259" t="s">
        <v>654</v>
      </c>
      <c r="BE220" s="374">
        <f t="shared" si="183"/>
        <v>222</v>
      </c>
      <c r="BF220" s="374"/>
      <c r="BG220" s="374"/>
      <c r="BH220" s="374"/>
    </row>
    <row r="221" spans="3:60" ht="15.75" hidden="1" customHeight="1">
      <c r="C221" s="226"/>
      <c r="N221" s="374"/>
      <c r="O221" s="374"/>
      <c r="P221" s="374"/>
      <c r="Q221" s="374"/>
      <c r="R221" s="374"/>
      <c r="S221" s="374"/>
      <c r="T221" s="374"/>
      <c r="U221" s="374"/>
      <c r="V221" s="374"/>
      <c r="W221" s="374"/>
      <c r="X221" s="374"/>
      <c r="Y221" s="374"/>
      <c r="Z221" s="374"/>
      <c r="AA221" s="374"/>
      <c r="AB221" s="374"/>
      <c r="AC221" s="374"/>
      <c r="AD221" s="374"/>
      <c r="AE221" s="374"/>
      <c r="AF221" s="374"/>
      <c r="AG221" s="374"/>
      <c r="AH221" s="374"/>
      <c r="AI221" s="374"/>
      <c r="AJ221" s="374"/>
      <c r="AK221" s="374"/>
      <c r="AL221" s="374"/>
      <c r="AM221" s="374"/>
      <c r="AN221" s="374"/>
      <c r="AO221" s="374"/>
      <c r="AP221" s="374"/>
      <c r="AQ221" s="374"/>
      <c r="AR221" s="374"/>
      <c r="AS221" s="374"/>
      <c r="AT221" s="495" t="s">
        <v>410</v>
      </c>
      <c r="AU221" s="374"/>
      <c r="AV221" s="374"/>
      <c r="AW221" s="260"/>
      <c r="AX221" s="260"/>
      <c r="AY221" s="453" t="s">
        <v>799</v>
      </c>
      <c r="AZ221" s="440" t="s">
        <v>637</v>
      </c>
      <c r="BA221" s="259" t="s">
        <v>672</v>
      </c>
      <c r="BB221" s="259" t="s">
        <v>970</v>
      </c>
      <c r="BC221" s="259" t="s">
        <v>971</v>
      </c>
      <c r="BD221" s="259" t="s">
        <v>655</v>
      </c>
      <c r="BE221" s="374">
        <f t="shared" si="183"/>
        <v>223</v>
      </c>
      <c r="BF221" s="374"/>
      <c r="BG221" s="374"/>
      <c r="BH221" s="374"/>
    </row>
    <row r="222" spans="3:60" hidden="1">
      <c r="C222" s="226"/>
      <c r="N222" s="374"/>
      <c r="O222" s="374"/>
      <c r="P222" s="374"/>
      <c r="Q222" s="374"/>
      <c r="R222" s="374"/>
      <c r="S222" s="374"/>
      <c r="T222" s="374"/>
      <c r="U222" s="374"/>
      <c r="V222" s="374"/>
      <c r="W222" s="374"/>
      <c r="X222" s="374"/>
      <c r="Y222" s="374"/>
      <c r="Z222" s="374"/>
      <c r="AA222" s="374"/>
      <c r="AB222" s="374"/>
      <c r="AC222" s="374"/>
      <c r="AD222" s="374"/>
      <c r="AE222" s="374"/>
      <c r="AF222" s="374"/>
      <c r="AG222" s="374"/>
      <c r="AH222" s="374"/>
      <c r="AI222" s="374"/>
      <c r="AJ222" s="374"/>
      <c r="AK222" s="374"/>
      <c r="AL222" s="374"/>
      <c r="AM222" s="374"/>
      <c r="AN222" s="374"/>
      <c r="AO222" s="374"/>
      <c r="AP222" s="374"/>
      <c r="AQ222" s="374"/>
      <c r="AR222" s="374"/>
      <c r="AS222" s="374"/>
      <c r="AT222" s="495" t="s">
        <v>412</v>
      </c>
      <c r="AU222" s="374"/>
      <c r="AV222" s="374"/>
      <c r="AW222" s="260"/>
      <c r="AX222" s="260"/>
      <c r="AY222" s="453" t="s">
        <v>804</v>
      </c>
      <c r="AZ222" s="440" t="s">
        <v>638</v>
      </c>
      <c r="BA222" s="259" t="s">
        <v>675</v>
      </c>
      <c r="BB222" s="259" t="s">
        <v>971</v>
      </c>
      <c r="BC222" s="259" t="s">
        <v>972</v>
      </c>
      <c r="BD222" s="259" t="s">
        <v>656</v>
      </c>
      <c r="BE222" s="374">
        <f t="shared" si="183"/>
        <v>224</v>
      </c>
      <c r="BF222" s="374"/>
      <c r="BG222" s="374"/>
      <c r="BH222" s="374"/>
    </row>
    <row r="223" spans="3:60" ht="15" hidden="1" customHeight="1">
      <c r="C223" s="226"/>
      <c r="N223" s="374"/>
      <c r="O223" s="374"/>
      <c r="P223" s="374"/>
      <c r="Q223" s="374"/>
      <c r="R223" s="374"/>
      <c r="S223" s="374"/>
      <c r="T223" s="374"/>
      <c r="U223" s="374"/>
      <c r="V223" s="374"/>
      <c r="W223" s="374"/>
      <c r="X223" s="374"/>
      <c r="Y223" s="374"/>
      <c r="Z223" s="374"/>
      <c r="AA223" s="374"/>
      <c r="AB223" s="374"/>
      <c r="AC223" s="374"/>
      <c r="AD223" s="374"/>
      <c r="AE223" s="374"/>
      <c r="AF223" s="374"/>
      <c r="AG223" s="374"/>
      <c r="AH223" s="374"/>
      <c r="AI223" s="374"/>
      <c r="AJ223" s="374"/>
      <c r="AK223" s="374"/>
      <c r="AL223" s="374"/>
      <c r="AM223" s="374"/>
      <c r="AN223" s="374"/>
      <c r="AO223" s="374"/>
      <c r="AP223" s="374"/>
      <c r="AQ223" s="374"/>
      <c r="AR223" s="374"/>
      <c r="AS223" s="374"/>
      <c r="AT223" s="495" t="s">
        <v>413</v>
      </c>
      <c r="AU223" s="374"/>
      <c r="AV223" s="374"/>
      <c r="AW223" s="260"/>
      <c r="AX223" s="260"/>
      <c r="AY223" s="453" t="s">
        <v>806</v>
      </c>
      <c r="AZ223" s="440" t="s">
        <v>642</v>
      </c>
      <c r="BA223" s="259" t="s">
        <v>677</v>
      </c>
      <c r="BB223" s="259" t="s">
        <v>972</v>
      </c>
      <c r="BC223" s="259" t="s">
        <v>973</v>
      </c>
      <c r="BD223" s="259" t="s">
        <v>658</v>
      </c>
      <c r="BE223" s="374">
        <f t="shared" si="183"/>
        <v>225</v>
      </c>
      <c r="BF223" s="374"/>
      <c r="BG223" s="374"/>
      <c r="BH223" s="374"/>
    </row>
    <row r="224" spans="3:60" hidden="1">
      <c r="C224" s="226"/>
      <c r="N224" s="374"/>
      <c r="O224" s="374"/>
      <c r="P224" s="374"/>
      <c r="Q224" s="374"/>
      <c r="R224" s="374"/>
      <c r="S224" s="374"/>
      <c r="T224" s="374"/>
      <c r="U224" s="374"/>
      <c r="V224" s="374"/>
      <c r="W224" s="374"/>
      <c r="X224" s="374"/>
      <c r="Y224" s="374"/>
      <c r="Z224" s="374"/>
      <c r="AA224" s="374"/>
      <c r="AB224" s="374"/>
      <c r="AC224" s="374"/>
      <c r="AD224" s="374"/>
      <c r="AE224" s="374"/>
      <c r="AF224" s="374"/>
      <c r="AG224" s="374"/>
      <c r="AH224" s="374"/>
      <c r="AI224" s="374"/>
      <c r="AJ224" s="374"/>
      <c r="AK224" s="374"/>
      <c r="AL224" s="374"/>
      <c r="AM224" s="374"/>
      <c r="AN224" s="374"/>
      <c r="AO224" s="374"/>
      <c r="AP224" s="374"/>
      <c r="AQ224" s="374"/>
      <c r="AR224" s="374"/>
      <c r="AS224" s="374"/>
      <c r="AT224" s="495" t="s">
        <v>415</v>
      </c>
      <c r="AU224" s="374"/>
      <c r="AV224" s="374"/>
      <c r="AW224" s="260"/>
      <c r="AX224" s="260"/>
      <c r="AY224" s="453" t="s">
        <v>1457</v>
      </c>
      <c r="AZ224" s="440" t="s">
        <v>644</v>
      </c>
      <c r="BA224" s="259" t="s">
        <v>680</v>
      </c>
      <c r="BB224" s="259" t="s">
        <v>973</v>
      </c>
      <c r="BC224" s="259" t="s">
        <v>975</v>
      </c>
      <c r="BD224" s="259" t="s">
        <v>659</v>
      </c>
      <c r="BE224" s="374">
        <f t="shared" si="183"/>
        <v>226</v>
      </c>
      <c r="BF224" s="374"/>
      <c r="BG224" s="374"/>
      <c r="BH224" s="374"/>
    </row>
    <row r="225" spans="14:60" s="226" customFormat="1" hidden="1">
      <c r="N225" s="374"/>
      <c r="O225" s="374"/>
      <c r="P225" s="374"/>
      <c r="Q225" s="374"/>
      <c r="R225" s="374"/>
      <c r="S225" s="374"/>
      <c r="T225" s="374"/>
      <c r="U225" s="374"/>
      <c r="V225" s="374"/>
      <c r="W225" s="374"/>
      <c r="X225" s="374"/>
      <c r="Y225" s="374"/>
      <c r="Z225" s="374"/>
      <c r="AA225" s="374"/>
      <c r="AB225" s="374"/>
      <c r="AC225" s="374"/>
      <c r="AD225" s="374"/>
      <c r="AE225" s="374"/>
      <c r="AF225" s="374"/>
      <c r="AG225" s="374"/>
      <c r="AH225" s="374"/>
      <c r="AI225" s="374"/>
      <c r="AJ225" s="374"/>
      <c r="AK225" s="374"/>
      <c r="AL225" s="374"/>
      <c r="AM225" s="374"/>
      <c r="AN225" s="374"/>
      <c r="AO225" s="374"/>
      <c r="AP225" s="374"/>
      <c r="AQ225" s="374"/>
      <c r="AR225" s="374"/>
      <c r="AS225" s="374"/>
      <c r="AT225" s="495" t="s">
        <v>417</v>
      </c>
      <c r="AU225" s="374"/>
      <c r="AV225" s="374"/>
      <c r="AW225" s="260"/>
      <c r="AX225" s="260"/>
      <c r="AY225" s="453" t="s">
        <v>336</v>
      </c>
      <c r="AZ225" s="440" t="s">
        <v>245</v>
      </c>
      <c r="BA225" s="259" t="s">
        <v>681</v>
      </c>
      <c r="BB225" s="259" t="s">
        <v>975</v>
      </c>
      <c r="BC225" s="259" t="s">
        <v>978</v>
      </c>
      <c r="BD225" s="259" t="s">
        <v>663</v>
      </c>
      <c r="BE225" s="374">
        <f t="shared" si="183"/>
        <v>227</v>
      </c>
      <c r="BF225" s="374"/>
      <c r="BG225" s="374"/>
      <c r="BH225" s="374"/>
    </row>
    <row r="226" spans="14:60" s="226" customFormat="1" hidden="1">
      <c r="N226" s="374"/>
      <c r="O226" s="374"/>
      <c r="P226" s="374"/>
      <c r="Q226" s="374"/>
      <c r="R226" s="374"/>
      <c r="S226" s="374"/>
      <c r="T226" s="374"/>
      <c r="U226" s="374"/>
      <c r="V226" s="374"/>
      <c r="W226" s="374"/>
      <c r="X226" s="374"/>
      <c r="Y226" s="374"/>
      <c r="Z226" s="374"/>
      <c r="AA226" s="374"/>
      <c r="AB226" s="374"/>
      <c r="AC226" s="374"/>
      <c r="AD226" s="374"/>
      <c r="AE226" s="374"/>
      <c r="AF226" s="374"/>
      <c r="AG226" s="374"/>
      <c r="AH226" s="374"/>
      <c r="AI226" s="374"/>
      <c r="AJ226" s="374"/>
      <c r="AK226" s="374"/>
      <c r="AL226" s="374"/>
      <c r="AM226" s="374"/>
      <c r="AN226" s="374"/>
      <c r="AO226" s="374"/>
      <c r="AP226" s="374"/>
      <c r="AQ226" s="374"/>
      <c r="AR226" s="374"/>
      <c r="AS226" s="374"/>
      <c r="AT226" s="495" t="s">
        <v>419</v>
      </c>
      <c r="AU226" s="374"/>
      <c r="AV226" s="374"/>
      <c r="AW226" s="260"/>
      <c r="AX226" s="260"/>
      <c r="AY226" s="453" t="s">
        <v>813</v>
      </c>
      <c r="AZ226" s="440" t="s">
        <v>647</v>
      </c>
      <c r="BA226" s="259" t="s">
        <v>682</v>
      </c>
      <c r="BB226" s="259" t="s">
        <v>978</v>
      </c>
      <c r="BC226" s="259" t="s">
        <v>979</v>
      </c>
      <c r="BD226" s="259" t="s">
        <v>664</v>
      </c>
      <c r="BE226" s="374">
        <f t="shared" si="183"/>
        <v>228</v>
      </c>
      <c r="BF226" s="374"/>
      <c r="BG226" s="374"/>
      <c r="BH226" s="374"/>
    </row>
    <row r="227" spans="14:60" s="226" customFormat="1" hidden="1">
      <c r="N227" s="374"/>
      <c r="O227" s="374"/>
      <c r="P227" s="374"/>
      <c r="Q227" s="374"/>
      <c r="R227" s="374"/>
      <c r="S227" s="374"/>
      <c r="T227" s="374"/>
      <c r="U227" s="374"/>
      <c r="V227" s="374"/>
      <c r="W227" s="374"/>
      <c r="X227" s="374"/>
      <c r="Y227" s="374"/>
      <c r="Z227" s="374"/>
      <c r="AA227" s="374"/>
      <c r="AB227" s="374"/>
      <c r="AC227" s="374"/>
      <c r="AD227" s="374"/>
      <c r="AE227" s="374"/>
      <c r="AF227" s="374"/>
      <c r="AG227" s="374"/>
      <c r="AH227" s="374"/>
      <c r="AI227" s="374"/>
      <c r="AJ227" s="374"/>
      <c r="AK227" s="374"/>
      <c r="AL227" s="374"/>
      <c r="AM227" s="374"/>
      <c r="AN227" s="374"/>
      <c r="AO227" s="374"/>
      <c r="AP227" s="374"/>
      <c r="AQ227" s="374"/>
      <c r="AR227" s="374"/>
      <c r="AS227" s="374"/>
      <c r="AT227" s="495" t="s">
        <v>421</v>
      </c>
      <c r="AU227" s="374"/>
      <c r="AV227" s="374"/>
      <c r="AW227" s="260"/>
      <c r="AX227" s="260"/>
      <c r="AY227" s="453" t="s">
        <v>814</v>
      </c>
      <c r="AZ227" s="440" t="s">
        <v>648</v>
      </c>
      <c r="BA227" s="259" t="s">
        <v>684</v>
      </c>
      <c r="BB227" s="259" t="s">
        <v>979</v>
      </c>
      <c r="BC227" s="259" t="s">
        <v>395</v>
      </c>
      <c r="BD227" s="259" t="s">
        <v>666</v>
      </c>
      <c r="BE227" s="374">
        <f t="shared" si="183"/>
        <v>229</v>
      </c>
      <c r="BF227" s="374"/>
      <c r="BG227" s="374"/>
      <c r="BH227" s="374"/>
    </row>
    <row r="228" spans="14:60" s="226" customFormat="1" hidden="1">
      <c r="N228" s="374"/>
      <c r="O228" s="374"/>
      <c r="P228" s="374"/>
      <c r="Q228" s="374"/>
      <c r="R228" s="374"/>
      <c r="S228" s="374"/>
      <c r="T228" s="374"/>
      <c r="U228" s="374"/>
      <c r="V228" s="374"/>
      <c r="W228" s="374"/>
      <c r="X228" s="374"/>
      <c r="Y228" s="374"/>
      <c r="Z228" s="374"/>
      <c r="AA228" s="374"/>
      <c r="AB228" s="374"/>
      <c r="AC228" s="374"/>
      <c r="AD228" s="374"/>
      <c r="AE228" s="374"/>
      <c r="AF228" s="374"/>
      <c r="AG228" s="374"/>
      <c r="AH228" s="374"/>
      <c r="AI228" s="374"/>
      <c r="AJ228" s="374"/>
      <c r="AK228" s="374"/>
      <c r="AL228" s="374"/>
      <c r="AM228" s="374"/>
      <c r="AN228" s="374"/>
      <c r="AO228" s="374"/>
      <c r="AP228" s="374"/>
      <c r="AQ228" s="374"/>
      <c r="AR228" s="374"/>
      <c r="AS228" s="374"/>
      <c r="AT228" s="495" t="s">
        <v>423</v>
      </c>
      <c r="AU228" s="374"/>
      <c r="AV228" s="374"/>
      <c r="AW228" s="260"/>
      <c r="AX228" s="260"/>
      <c r="AY228" s="453" t="s">
        <v>815</v>
      </c>
      <c r="AZ228" s="440" t="s">
        <v>651</v>
      </c>
      <c r="BA228" s="259" t="s">
        <v>685</v>
      </c>
      <c r="BB228" s="259" t="s">
        <v>395</v>
      </c>
      <c r="BC228" s="259" t="s">
        <v>985</v>
      </c>
      <c r="BD228" s="259" t="s">
        <v>669</v>
      </c>
      <c r="BE228" s="374">
        <f t="shared" si="183"/>
        <v>230</v>
      </c>
      <c r="BF228" s="374"/>
      <c r="BG228" s="374"/>
      <c r="BH228" s="374"/>
    </row>
    <row r="229" spans="14:60" s="226" customFormat="1" hidden="1">
      <c r="N229" s="374"/>
      <c r="O229" s="374"/>
      <c r="P229" s="374"/>
      <c r="Q229" s="374"/>
      <c r="R229" s="374"/>
      <c r="S229" s="374"/>
      <c r="T229" s="374"/>
      <c r="U229" s="374"/>
      <c r="V229" s="374"/>
      <c r="W229" s="374"/>
      <c r="X229" s="374"/>
      <c r="Y229" s="374"/>
      <c r="Z229" s="374"/>
      <c r="AA229" s="374"/>
      <c r="AB229" s="374"/>
      <c r="AC229" s="374"/>
      <c r="AD229" s="374"/>
      <c r="AE229" s="374"/>
      <c r="AF229" s="374"/>
      <c r="AG229" s="374"/>
      <c r="AH229" s="374"/>
      <c r="AI229" s="374"/>
      <c r="AJ229" s="374"/>
      <c r="AK229" s="374"/>
      <c r="AL229" s="374"/>
      <c r="AM229" s="374"/>
      <c r="AN229" s="374"/>
      <c r="AO229" s="374"/>
      <c r="AP229" s="374"/>
      <c r="AQ229" s="374"/>
      <c r="AR229" s="374"/>
      <c r="AS229" s="374"/>
      <c r="AT229" s="495" t="s">
        <v>424</v>
      </c>
      <c r="AU229" s="374"/>
      <c r="AV229" s="374"/>
      <c r="AW229" s="260"/>
      <c r="AX229" s="260"/>
      <c r="AY229" s="453" t="s">
        <v>820</v>
      </c>
      <c r="AZ229" s="440" t="s">
        <v>652</v>
      </c>
      <c r="BA229" s="259" t="s">
        <v>686</v>
      </c>
      <c r="BB229" s="259" t="s">
        <v>985</v>
      </c>
      <c r="BC229" s="259" t="s">
        <v>989</v>
      </c>
      <c r="BD229" s="259" t="s">
        <v>670</v>
      </c>
      <c r="BE229" s="374">
        <f t="shared" si="183"/>
        <v>231</v>
      </c>
      <c r="BF229" s="374"/>
      <c r="BG229" s="374"/>
      <c r="BH229" s="374"/>
    </row>
    <row r="230" spans="14:60" s="226" customFormat="1" hidden="1">
      <c r="N230" s="374"/>
      <c r="O230" s="374"/>
      <c r="P230" s="374"/>
      <c r="Q230" s="374"/>
      <c r="R230" s="374"/>
      <c r="S230" s="374"/>
      <c r="T230" s="374"/>
      <c r="U230" s="374"/>
      <c r="V230" s="374"/>
      <c r="W230" s="374"/>
      <c r="X230" s="374"/>
      <c r="Y230" s="374"/>
      <c r="Z230" s="374"/>
      <c r="AA230" s="374"/>
      <c r="AB230" s="374"/>
      <c r="AC230" s="374"/>
      <c r="AD230" s="374"/>
      <c r="AE230" s="374"/>
      <c r="AF230" s="374"/>
      <c r="AG230" s="374"/>
      <c r="AH230" s="374"/>
      <c r="AI230" s="374"/>
      <c r="AJ230" s="374"/>
      <c r="AK230" s="374"/>
      <c r="AL230" s="374"/>
      <c r="AM230" s="374"/>
      <c r="AN230" s="374"/>
      <c r="AO230" s="374"/>
      <c r="AP230" s="374"/>
      <c r="AQ230" s="374"/>
      <c r="AR230" s="374"/>
      <c r="AS230" s="374"/>
      <c r="AT230" s="495" t="s">
        <v>426</v>
      </c>
      <c r="AU230" s="374"/>
      <c r="AV230" s="374"/>
      <c r="AW230" s="260"/>
      <c r="AX230" s="260"/>
      <c r="AY230" s="453" t="s">
        <v>821</v>
      </c>
      <c r="AZ230" s="440" t="s">
        <v>653</v>
      </c>
      <c r="BA230" s="259" t="s">
        <v>687</v>
      </c>
      <c r="BB230" s="259" t="s">
        <v>989</v>
      </c>
      <c r="BC230" s="259" t="s">
        <v>991</v>
      </c>
      <c r="BD230" s="259" t="s">
        <v>672</v>
      </c>
      <c r="BE230" s="374">
        <f t="shared" si="183"/>
        <v>232</v>
      </c>
      <c r="BF230" s="374"/>
      <c r="BG230" s="374"/>
      <c r="BH230" s="374"/>
    </row>
    <row r="231" spans="14:60" s="226" customFormat="1" hidden="1">
      <c r="N231" s="374"/>
      <c r="O231" s="374"/>
      <c r="P231" s="374"/>
      <c r="Q231" s="374"/>
      <c r="R231" s="374"/>
      <c r="S231" s="374"/>
      <c r="T231" s="374"/>
      <c r="U231" s="374"/>
      <c r="V231" s="374"/>
      <c r="W231" s="374"/>
      <c r="X231" s="374"/>
      <c r="Y231" s="374"/>
      <c r="Z231" s="374"/>
      <c r="AA231" s="374"/>
      <c r="AB231" s="374"/>
      <c r="AC231" s="374"/>
      <c r="AD231" s="374"/>
      <c r="AE231" s="374"/>
      <c r="AF231" s="374"/>
      <c r="AG231" s="374"/>
      <c r="AH231" s="374"/>
      <c r="AI231" s="374"/>
      <c r="AJ231" s="374"/>
      <c r="AK231" s="374"/>
      <c r="AL231" s="374"/>
      <c r="AM231" s="374"/>
      <c r="AN231" s="374"/>
      <c r="AO231" s="374"/>
      <c r="AP231" s="374"/>
      <c r="AQ231" s="374"/>
      <c r="AR231" s="374"/>
      <c r="AS231" s="374"/>
      <c r="AT231" s="495" t="s">
        <v>428</v>
      </c>
      <c r="AU231" s="374"/>
      <c r="AV231" s="374"/>
      <c r="AW231" s="260"/>
      <c r="AX231" s="260"/>
      <c r="AY231" s="453" t="s">
        <v>822</v>
      </c>
      <c r="AZ231" s="440" t="s">
        <v>654</v>
      </c>
      <c r="BA231" s="259" t="s">
        <v>692</v>
      </c>
      <c r="BB231" s="259" t="s">
        <v>991</v>
      </c>
      <c r="BC231" s="259" t="s">
        <v>995</v>
      </c>
      <c r="BD231" s="259" t="s">
        <v>675</v>
      </c>
      <c r="BE231" s="374">
        <f t="shared" si="183"/>
        <v>233</v>
      </c>
      <c r="BF231" s="374"/>
      <c r="BG231" s="374"/>
      <c r="BH231" s="374"/>
    </row>
    <row r="232" spans="14:60" s="226" customFormat="1" hidden="1">
      <c r="N232" s="374"/>
      <c r="O232" s="374"/>
      <c r="P232" s="374"/>
      <c r="Q232" s="374"/>
      <c r="R232" s="374"/>
      <c r="S232" s="374"/>
      <c r="T232" s="374"/>
      <c r="U232" s="374"/>
      <c r="V232" s="374"/>
      <c r="W232" s="374"/>
      <c r="X232" s="374"/>
      <c r="Y232" s="374"/>
      <c r="Z232" s="374"/>
      <c r="AA232" s="374"/>
      <c r="AB232" s="374"/>
      <c r="AC232" s="374"/>
      <c r="AD232" s="374"/>
      <c r="AE232" s="374"/>
      <c r="AF232" s="374"/>
      <c r="AG232" s="374"/>
      <c r="AH232" s="374"/>
      <c r="AI232" s="374"/>
      <c r="AJ232" s="374"/>
      <c r="AK232" s="374"/>
      <c r="AL232" s="374"/>
      <c r="AM232" s="374"/>
      <c r="AN232" s="374"/>
      <c r="AO232" s="374"/>
      <c r="AP232" s="374"/>
      <c r="AQ232" s="374"/>
      <c r="AR232" s="374"/>
      <c r="AS232" s="374"/>
      <c r="AT232" s="495" t="s">
        <v>430</v>
      </c>
      <c r="AU232" s="374"/>
      <c r="AV232" s="374"/>
      <c r="AW232" s="260"/>
      <c r="AX232" s="260"/>
      <c r="AY232" s="453" t="s">
        <v>827</v>
      </c>
      <c r="AZ232" s="440" t="s">
        <v>655</v>
      </c>
      <c r="BA232" s="259" t="s">
        <v>694</v>
      </c>
      <c r="BB232" s="259" t="s">
        <v>995</v>
      </c>
      <c r="BC232" s="259" t="s">
        <v>997</v>
      </c>
      <c r="BD232" s="259" t="s">
        <v>677</v>
      </c>
      <c r="BE232" s="374">
        <f t="shared" si="183"/>
        <v>234</v>
      </c>
      <c r="BF232" s="374"/>
      <c r="BG232" s="374"/>
      <c r="BH232" s="374"/>
    </row>
    <row r="233" spans="14:60" s="226" customFormat="1" hidden="1">
      <c r="N233" s="374"/>
      <c r="O233" s="374"/>
      <c r="P233" s="374"/>
      <c r="Q233" s="374"/>
      <c r="R233" s="374"/>
      <c r="S233" s="374"/>
      <c r="T233" s="374"/>
      <c r="U233" s="374"/>
      <c r="V233" s="374"/>
      <c r="W233" s="374"/>
      <c r="X233" s="374"/>
      <c r="Y233" s="374"/>
      <c r="Z233" s="374"/>
      <c r="AA233" s="374"/>
      <c r="AB233" s="374"/>
      <c r="AC233" s="374"/>
      <c r="AD233" s="374"/>
      <c r="AE233" s="374"/>
      <c r="AF233" s="374"/>
      <c r="AG233" s="374"/>
      <c r="AH233" s="374"/>
      <c r="AI233" s="374"/>
      <c r="AJ233" s="374"/>
      <c r="AK233" s="374"/>
      <c r="AL233" s="374"/>
      <c r="AM233" s="374"/>
      <c r="AN233" s="374"/>
      <c r="AO233" s="374"/>
      <c r="AP233" s="374"/>
      <c r="AQ233" s="374"/>
      <c r="AR233" s="374"/>
      <c r="AS233" s="374"/>
      <c r="AT233" s="495" t="s">
        <v>432</v>
      </c>
      <c r="AU233" s="374"/>
      <c r="AV233" s="374"/>
      <c r="AW233" s="260"/>
      <c r="AX233" s="260"/>
      <c r="AY233" s="453" t="s">
        <v>834</v>
      </c>
      <c r="AZ233" s="440" t="s">
        <v>656</v>
      </c>
      <c r="BA233" s="259" t="s">
        <v>695</v>
      </c>
      <c r="BB233" s="259" t="s">
        <v>997</v>
      </c>
      <c r="BC233" s="259" t="s">
        <v>999</v>
      </c>
      <c r="BD233" s="259" t="s">
        <v>679</v>
      </c>
      <c r="BE233" s="374">
        <f t="shared" si="183"/>
        <v>235</v>
      </c>
      <c r="BF233" s="374"/>
      <c r="BG233" s="374"/>
      <c r="BH233" s="374"/>
    </row>
    <row r="234" spans="14:60" s="226" customFormat="1" hidden="1">
      <c r="N234" s="374"/>
      <c r="O234" s="374"/>
      <c r="P234" s="374"/>
      <c r="Q234" s="374"/>
      <c r="R234" s="374"/>
      <c r="S234" s="374"/>
      <c r="T234" s="374"/>
      <c r="U234" s="374"/>
      <c r="V234" s="374"/>
      <c r="W234" s="374"/>
      <c r="X234" s="374"/>
      <c r="Y234" s="374"/>
      <c r="Z234" s="374"/>
      <c r="AA234" s="374"/>
      <c r="AB234" s="374"/>
      <c r="AC234" s="374"/>
      <c r="AD234" s="374"/>
      <c r="AE234" s="374"/>
      <c r="AF234" s="374"/>
      <c r="AG234" s="374"/>
      <c r="AH234" s="374"/>
      <c r="AI234" s="374"/>
      <c r="AJ234" s="374"/>
      <c r="AK234" s="374"/>
      <c r="AL234" s="374"/>
      <c r="AM234" s="374"/>
      <c r="AN234" s="374"/>
      <c r="AO234" s="374"/>
      <c r="AP234" s="374"/>
      <c r="AQ234" s="374"/>
      <c r="AR234" s="374"/>
      <c r="AS234" s="374"/>
      <c r="AT234" s="495" t="s">
        <v>434</v>
      </c>
      <c r="AU234" s="374"/>
      <c r="AV234" s="374"/>
      <c r="AW234" s="260"/>
      <c r="AX234" s="260"/>
      <c r="AY234" s="453" t="s">
        <v>350</v>
      </c>
      <c r="AZ234" s="440" t="s">
        <v>658</v>
      </c>
      <c r="BA234" s="259" t="s">
        <v>696</v>
      </c>
      <c r="BB234" s="259" t="s">
        <v>999</v>
      </c>
      <c r="BC234" s="259" t="s">
        <v>1000</v>
      </c>
      <c r="BD234" s="259" t="s">
        <v>680</v>
      </c>
      <c r="BE234" s="374">
        <f t="shared" si="183"/>
        <v>236</v>
      </c>
      <c r="BF234" s="374"/>
      <c r="BG234" s="374"/>
      <c r="BH234" s="374"/>
    </row>
    <row r="235" spans="14:60" s="226" customFormat="1" hidden="1">
      <c r="N235" s="374"/>
      <c r="O235" s="374"/>
      <c r="P235" s="374"/>
      <c r="Q235" s="374"/>
      <c r="R235" s="374"/>
      <c r="S235" s="374"/>
      <c r="T235" s="374"/>
      <c r="U235" s="374"/>
      <c r="V235" s="374"/>
      <c r="W235" s="374"/>
      <c r="X235" s="374"/>
      <c r="Y235" s="374"/>
      <c r="Z235" s="374"/>
      <c r="AA235" s="374"/>
      <c r="AB235" s="374"/>
      <c r="AC235" s="374"/>
      <c r="AD235" s="374"/>
      <c r="AE235" s="374"/>
      <c r="AF235" s="374"/>
      <c r="AG235" s="374"/>
      <c r="AH235" s="374"/>
      <c r="AI235" s="374"/>
      <c r="AJ235" s="374"/>
      <c r="AK235" s="374"/>
      <c r="AL235" s="374"/>
      <c r="AM235" s="374"/>
      <c r="AN235" s="374"/>
      <c r="AO235" s="374"/>
      <c r="AP235" s="374"/>
      <c r="AQ235" s="374"/>
      <c r="AR235" s="374"/>
      <c r="AS235" s="374"/>
      <c r="AT235" s="495" t="s">
        <v>436</v>
      </c>
      <c r="AU235" s="374"/>
      <c r="AV235" s="374"/>
      <c r="AW235" s="260"/>
      <c r="AX235" s="260"/>
      <c r="AY235" s="453" t="s">
        <v>835</v>
      </c>
      <c r="AZ235" s="440" t="s">
        <v>659</v>
      </c>
      <c r="BA235" s="259" t="s">
        <v>697</v>
      </c>
      <c r="BB235" s="259" t="s">
        <v>1000</v>
      </c>
      <c r="BC235" s="259" t="s">
        <v>1001</v>
      </c>
      <c r="BD235" s="259" t="s">
        <v>681</v>
      </c>
      <c r="BE235" s="374">
        <f t="shared" si="183"/>
        <v>237</v>
      </c>
      <c r="BF235" s="374"/>
      <c r="BG235" s="374"/>
      <c r="BH235" s="374"/>
    </row>
    <row r="236" spans="14:60" s="226" customFormat="1" hidden="1">
      <c r="N236" s="374"/>
      <c r="O236" s="374"/>
      <c r="P236" s="374"/>
      <c r="Q236" s="374"/>
      <c r="R236" s="374"/>
      <c r="S236" s="374"/>
      <c r="T236" s="374"/>
      <c r="U236" s="374"/>
      <c r="V236" s="374"/>
      <c r="W236" s="374"/>
      <c r="X236" s="374"/>
      <c r="Y236" s="374"/>
      <c r="Z236" s="374"/>
      <c r="AA236" s="374"/>
      <c r="AB236" s="374"/>
      <c r="AC236" s="374"/>
      <c r="AD236" s="374"/>
      <c r="AE236" s="374"/>
      <c r="AF236" s="374"/>
      <c r="AG236" s="374"/>
      <c r="AH236" s="374"/>
      <c r="AI236" s="374"/>
      <c r="AJ236" s="374"/>
      <c r="AK236" s="374"/>
      <c r="AL236" s="374"/>
      <c r="AM236" s="374"/>
      <c r="AN236" s="374"/>
      <c r="AO236" s="374"/>
      <c r="AP236" s="374"/>
      <c r="AQ236" s="374"/>
      <c r="AR236" s="374"/>
      <c r="AS236" s="374"/>
      <c r="AT236" s="495" t="s">
        <v>438</v>
      </c>
      <c r="AU236" s="374"/>
      <c r="AV236" s="374"/>
      <c r="AW236" s="260"/>
      <c r="AX236" s="260"/>
      <c r="AY236" s="453" t="s">
        <v>836</v>
      </c>
      <c r="AZ236" s="440" t="s">
        <v>663</v>
      </c>
      <c r="BA236" s="259" t="s">
        <v>699</v>
      </c>
      <c r="BB236" s="259" t="s">
        <v>1001</v>
      </c>
      <c r="BC236" s="259" t="s">
        <v>1004</v>
      </c>
      <c r="BD236" s="259" t="s">
        <v>682</v>
      </c>
      <c r="BE236" s="374">
        <f t="shared" si="183"/>
        <v>238</v>
      </c>
      <c r="BF236" s="374"/>
      <c r="BG236" s="374"/>
      <c r="BH236" s="374"/>
    </row>
    <row r="237" spans="14:60" s="226" customFormat="1" hidden="1">
      <c r="N237" s="374"/>
      <c r="O237" s="374"/>
      <c r="P237" s="374"/>
      <c r="Q237" s="374"/>
      <c r="R237" s="374"/>
      <c r="S237" s="374"/>
      <c r="T237" s="374"/>
      <c r="U237" s="374"/>
      <c r="V237" s="374"/>
      <c r="W237" s="374"/>
      <c r="X237" s="374"/>
      <c r="Y237" s="374"/>
      <c r="Z237" s="374"/>
      <c r="AA237" s="374"/>
      <c r="AB237" s="374"/>
      <c r="AC237" s="374"/>
      <c r="AD237" s="374"/>
      <c r="AE237" s="374"/>
      <c r="AF237" s="374"/>
      <c r="AG237" s="374"/>
      <c r="AH237" s="374"/>
      <c r="AI237" s="374"/>
      <c r="AJ237" s="374"/>
      <c r="AK237" s="374"/>
      <c r="AL237" s="374"/>
      <c r="AM237" s="374"/>
      <c r="AN237" s="374"/>
      <c r="AO237" s="374"/>
      <c r="AP237" s="374"/>
      <c r="AQ237" s="374"/>
      <c r="AR237" s="374"/>
      <c r="AS237" s="374"/>
      <c r="AT237" s="495" t="s">
        <v>440</v>
      </c>
      <c r="AU237" s="374"/>
      <c r="AV237" s="374"/>
      <c r="AW237" s="260"/>
      <c r="AX237" s="260"/>
      <c r="AY237" s="453" t="s">
        <v>838</v>
      </c>
      <c r="AZ237" s="440" t="s">
        <v>664</v>
      </c>
      <c r="BA237" s="259" t="s">
        <v>700</v>
      </c>
      <c r="BB237" s="259" t="s">
        <v>1004</v>
      </c>
      <c r="BC237" s="259" t="s">
        <v>1464</v>
      </c>
      <c r="BD237" s="259" t="s">
        <v>684</v>
      </c>
      <c r="BE237" s="374">
        <f t="shared" si="183"/>
        <v>239</v>
      </c>
      <c r="BF237" s="374"/>
      <c r="BG237" s="374"/>
      <c r="BH237" s="374"/>
    </row>
    <row r="238" spans="14:60" s="226" customFormat="1" hidden="1">
      <c r="N238" s="374"/>
      <c r="O238" s="374"/>
      <c r="P238" s="374"/>
      <c r="Q238" s="374"/>
      <c r="R238" s="374"/>
      <c r="S238" s="374"/>
      <c r="T238" s="374"/>
      <c r="U238" s="374"/>
      <c r="V238" s="374"/>
      <c r="W238" s="374"/>
      <c r="X238" s="374"/>
      <c r="Y238" s="374"/>
      <c r="Z238" s="374"/>
      <c r="AA238" s="374"/>
      <c r="AB238" s="374"/>
      <c r="AC238" s="374"/>
      <c r="AD238" s="374"/>
      <c r="AE238" s="374"/>
      <c r="AF238" s="374"/>
      <c r="AG238" s="374"/>
      <c r="AH238" s="374"/>
      <c r="AI238" s="374"/>
      <c r="AJ238" s="374"/>
      <c r="AK238" s="374"/>
      <c r="AL238" s="374"/>
      <c r="AM238" s="374"/>
      <c r="AN238" s="374"/>
      <c r="AO238" s="374"/>
      <c r="AP238" s="374"/>
      <c r="AQ238" s="374"/>
      <c r="AR238" s="374"/>
      <c r="AS238" s="374"/>
      <c r="AT238" s="495" t="s">
        <v>442</v>
      </c>
      <c r="AU238" s="374"/>
      <c r="AV238" s="374"/>
      <c r="AW238" s="260"/>
      <c r="AX238" s="260"/>
      <c r="AY238" s="453" t="s">
        <v>842</v>
      </c>
      <c r="AZ238" s="440" t="s">
        <v>1540</v>
      </c>
      <c r="BA238" s="259" t="s">
        <v>701</v>
      </c>
      <c r="BB238" s="259" t="s">
        <v>1464</v>
      </c>
      <c r="BC238" s="259" t="s">
        <v>1009</v>
      </c>
      <c r="BD238" s="259" t="s">
        <v>685</v>
      </c>
      <c r="BE238" s="374" t="e">
        <f t="shared" si="183"/>
        <v>#N/A</v>
      </c>
      <c r="BF238" s="374"/>
      <c r="BG238" s="374"/>
      <c r="BH238" s="374"/>
    </row>
    <row r="239" spans="14:60" s="226" customFormat="1" hidden="1">
      <c r="N239" s="374"/>
      <c r="O239" s="374"/>
      <c r="P239" s="374"/>
      <c r="Q239" s="374"/>
      <c r="R239" s="374"/>
      <c r="S239" s="374"/>
      <c r="T239" s="374"/>
      <c r="U239" s="374"/>
      <c r="V239" s="374"/>
      <c r="W239" s="374"/>
      <c r="X239" s="374"/>
      <c r="Y239" s="374"/>
      <c r="Z239" s="374"/>
      <c r="AA239" s="374"/>
      <c r="AB239" s="374"/>
      <c r="AC239" s="374"/>
      <c r="AD239" s="374"/>
      <c r="AE239" s="374"/>
      <c r="AF239" s="374"/>
      <c r="AG239" s="374"/>
      <c r="AH239" s="374"/>
      <c r="AI239" s="374"/>
      <c r="AJ239" s="374"/>
      <c r="AK239" s="374"/>
      <c r="AL239" s="374"/>
      <c r="AM239" s="374"/>
      <c r="AN239" s="374"/>
      <c r="AO239" s="374"/>
      <c r="AP239" s="374"/>
      <c r="AQ239" s="374"/>
      <c r="AR239" s="374"/>
      <c r="AS239" s="374"/>
      <c r="AT239" s="495" t="s">
        <v>443</v>
      </c>
      <c r="AU239" s="374"/>
      <c r="AV239" s="374"/>
      <c r="AW239" s="260"/>
      <c r="AX239" s="260"/>
      <c r="AY239" s="453" t="s">
        <v>847</v>
      </c>
      <c r="AZ239" s="440" t="s">
        <v>669</v>
      </c>
      <c r="BA239" s="259" t="s">
        <v>703</v>
      </c>
      <c r="BB239" s="259" t="s">
        <v>1009</v>
      </c>
      <c r="BC239" s="259" t="s">
        <v>1010</v>
      </c>
      <c r="BD239" s="259" t="s">
        <v>686</v>
      </c>
      <c r="BE239" s="374">
        <f t="shared" si="183"/>
        <v>240</v>
      </c>
      <c r="BF239" s="374"/>
      <c r="BG239" s="374"/>
      <c r="BH239" s="374"/>
    </row>
    <row r="240" spans="14:60" s="226" customFormat="1" hidden="1">
      <c r="N240" s="374"/>
      <c r="O240" s="374"/>
      <c r="P240" s="374"/>
      <c r="Q240" s="374"/>
      <c r="R240" s="374"/>
      <c r="S240" s="374"/>
      <c r="T240" s="374"/>
      <c r="U240" s="374"/>
      <c r="V240" s="374"/>
      <c r="W240" s="374"/>
      <c r="X240" s="374"/>
      <c r="Y240" s="374"/>
      <c r="Z240" s="374"/>
      <c r="AA240" s="374"/>
      <c r="AB240" s="374"/>
      <c r="AC240" s="374"/>
      <c r="AD240" s="374"/>
      <c r="AE240" s="374"/>
      <c r="AF240" s="374"/>
      <c r="AG240" s="374"/>
      <c r="AH240" s="374"/>
      <c r="AI240" s="374"/>
      <c r="AJ240" s="374"/>
      <c r="AK240" s="374"/>
      <c r="AL240" s="374"/>
      <c r="AM240" s="374"/>
      <c r="AN240" s="374"/>
      <c r="AO240" s="374"/>
      <c r="AP240" s="374"/>
      <c r="AQ240" s="374"/>
      <c r="AR240" s="374"/>
      <c r="AS240" s="374"/>
      <c r="AT240" s="495" t="s">
        <v>444</v>
      </c>
      <c r="AU240" s="374"/>
      <c r="AV240" s="374"/>
      <c r="AW240" s="260"/>
      <c r="AX240" s="260"/>
      <c r="AY240" s="453" t="s">
        <v>856</v>
      </c>
      <c r="AZ240" s="440" t="s">
        <v>670</v>
      </c>
      <c r="BA240" s="259" t="s">
        <v>704</v>
      </c>
      <c r="BB240" s="259" t="s">
        <v>1010</v>
      </c>
      <c r="BC240" s="259" t="s">
        <v>1018</v>
      </c>
      <c r="BD240" s="259" t="s">
        <v>687</v>
      </c>
      <c r="BE240" s="374">
        <f t="shared" si="183"/>
        <v>241</v>
      </c>
      <c r="BF240" s="374"/>
      <c r="BG240" s="374"/>
      <c r="BH240" s="374"/>
    </row>
    <row r="241" spans="14:60" s="226" customFormat="1" hidden="1">
      <c r="N241" s="374"/>
      <c r="O241" s="374"/>
      <c r="P241" s="374"/>
      <c r="Q241" s="374"/>
      <c r="R241" s="374"/>
      <c r="S241" s="374"/>
      <c r="T241" s="374"/>
      <c r="U241" s="374"/>
      <c r="V241" s="374"/>
      <c r="W241" s="374"/>
      <c r="X241" s="374"/>
      <c r="Y241" s="374"/>
      <c r="Z241" s="374"/>
      <c r="AA241" s="374"/>
      <c r="AB241" s="374"/>
      <c r="AC241" s="374"/>
      <c r="AD241" s="374"/>
      <c r="AE241" s="374"/>
      <c r="AF241" s="374"/>
      <c r="AG241" s="374"/>
      <c r="AH241" s="374"/>
      <c r="AI241" s="374"/>
      <c r="AJ241" s="374"/>
      <c r="AK241" s="374"/>
      <c r="AL241" s="374"/>
      <c r="AM241" s="374"/>
      <c r="AN241" s="374"/>
      <c r="AO241" s="374"/>
      <c r="AP241" s="374"/>
      <c r="AQ241" s="374"/>
      <c r="AR241" s="374"/>
      <c r="AS241" s="374"/>
      <c r="AT241" s="495" t="s">
        <v>446</v>
      </c>
      <c r="AU241" s="374"/>
      <c r="AV241" s="374"/>
      <c r="AW241" s="260"/>
      <c r="AX241" s="260"/>
      <c r="AY241" s="453" t="s">
        <v>858</v>
      </c>
      <c r="AZ241" s="440" t="s">
        <v>672</v>
      </c>
      <c r="BA241" s="259" t="s">
        <v>706</v>
      </c>
      <c r="BB241" s="259" t="s">
        <v>1018</v>
      </c>
      <c r="BC241" s="259" t="s">
        <v>1020</v>
      </c>
      <c r="BD241" s="259" t="s">
        <v>692</v>
      </c>
      <c r="BE241" s="374">
        <f t="shared" si="183"/>
        <v>242</v>
      </c>
      <c r="BF241" s="374"/>
      <c r="BG241" s="374"/>
      <c r="BH241" s="374"/>
    </row>
    <row r="242" spans="14:60" s="226" customFormat="1" hidden="1">
      <c r="N242" s="374"/>
      <c r="O242" s="374"/>
      <c r="P242" s="374"/>
      <c r="Q242" s="374"/>
      <c r="R242" s="374"/>
      <c r="S242" s="374"/>
      <c r="T242" s="374"/>
      <c r="U242" s="374"/>
      <c r="V242" s="374"/>
      <c r="W242" s="374"/>
      <c r="X242" s="374"/>
      <c r="Y242" s="374"/>
      <c r="Z242" s="374"/>
      <c r="AA242" s="374"/>
      <c r="AB242" s="374"/>
      <c r="AC242" s="374"/>
      <c r="AD242" s="374"/>
      <c r="AE242" s="374"/>
      <c r="AF242" s="374"/>
      <c r="AG242" s="374"/>
      <c r="AH242" s="374"/>
      <c r="AI242" s="374"/>
      <c r="AJ242" s="374"/>
      <c r="AK242" s="374"/>
      <c r="AL242" s="374"/>
      <c r="AM242" s="374"/>
      <c r="AN242" s="374"/>
      <c r="AO242" s="374"/>
      <c r="AP242" s="374"/>
      <c r="AQ242" s="374"/>
      <c r="AR242" s="374"/>
      <c r="AS242" s="374"/>
      <c r="AT242" s="495" t="s">
        <v>448</v>
      </c>
      <c r="AU242" s="374"/>
      <c r="AV242" s="374"/>
      <c r="AW242" s="260"/>
      <c r="AX242" s="260"/>
      <c r="AY242" s="453" t="s">
        <v>860</v>
      </c>
      <c r="AZ242" s="440" t="s">
        <v>675</v>
      </c>
      <c r="BA242" s="259" t="s">
        <v>707</v>
      </c>
      <c r="BB242" s="259" t="s">
        <v>1020</v>
      </c>
      <c r="BC242" s="259" t="s">
        <v>1022</v>
      </c>
      <c r="BD242" s="259" t="s">
        <v>694</v>
      </c>
      <c r="BE242" s="374">
        <f t="shared" si="183"/>
        <v>243</v>
      </c>
      <c r="BF242" s="374"/>
      <c r="BG242" s="374"/>
      <c r="BH242" s="374"/>
    </row>
    <row r="243" spans="14:60" s="226" customFormat="1" hidden="1">
      <c r="N243" s="374"/>
      <c r="O243" s="374"/>
      <c r="P243" s="374"/>
      <c r="Q243" s="374"/>
      <c r="R243" s="374"/>
      <c r="S243" s="374"/>
      <c r="T243" s="374"/>
      <c r="U243" s="374"/>
      <c r="V243" s="374"/>
      <c r="W243" s="374"/>
      <c r="X243" s="374"/>
      <c r="Y243" s="374"/>
      <c r="Z243" s="374"/>
      <c r="AA243" s="374"/>
      <c r="AB243" s="374"/>
      <c r="AC243" s="374"/>
      <c r="AD243" s="374"/>
      <c r="AE243" s="374"/>
      <c r="AF243" s="374"/>
      <c r="AG243" s="374"/>
      <c r="AH243" s="374"/>
      <c r="AI243" s="374"/>
      <c r="AJ243" s="374"/>
      <c r="AK243" s="374"/>
      <c r="AL243" s="374"/>
      <c r="AM243" s="374"/>
      <c r="AN243" s="374"/>
      <c r="AO243" s="374"/>
      <c r="AP243" s="374"/>
      <c r="AQ243" s="374"/>
      <c r="AR243" s="374"/>
      <c r="AS243" s="374"/>
      <c r="AT243" s="495" t="s">
        <v>449</v>
      </c>
      <c r="AU243" s="374"/>
      <c r="AV243" s="374"/>
      <c r="AW243" s="260"/>
      <c r="AX243" s="260"/>
      <c r="AY243" s="453" t="s">
        <v>1459</v>
      </c>
      <c r="AZ243" s="440" t="s">
        <v>677</v>
      </c>
      <c r="BA243" s="259" t="s">
        <v>708</v>
      </c>
      <c r="BB243" s="259" t="s">
        <v>1022</v>
      </c>
      <c r="BC243" s="259" t="s">
        <v>1024</v>
      </c>
      <c r="BD243" s="259" t="s">
        <v>695</v>
      </c>
      <c r="BE243" s="374">
        <f t="shared" si="183"/>
        <v>244</v>
      </c>
      <c r="BF243" s="374"/>
      <c r="BG243" s="374"/>
      <c r="BH243" s="374"/>
    </row>
    <row r="244" spans="14:60" s="226" customFormat="1" hidden="1">
      <c r="N244" s="374"/>
      <c r="O244" s="374"/>
      <c r="P244" s="374"/>
      <c r="Q244" s="374"/>
      <c r="R244" s="374"/>
      <c r="S244" s="374"/>
      <c r="T244" s="374"/>
      <c r="U244" s="374"/>
      <c r="V244" s="374"/>
      <c r="W244" s="374"/>
      <c r="X244" s="374"/>
      <c r="Y244" s="374"/>
      <c r="Z244" s="374"/>
      <c r="AA244" s="374"/>
      <c r="AB244" s="374"/>
      <c r="AC244" s="374"/>
      <c r="AD244" s="374"/>
      <c r="AE244" s="374"/>
      <c r="AF244" s="374"/>
      <c r="AG244" s="374"/>
      <c r="AH244" s="374"/>
      <c r="AI244" s="374"/>
      <c r="AJ244" s="374"/>
      <c r="AK244" s="374"/>
      <c r="AL244" s="374"/>
      <c r="AM244" s="374"/>
      <c r="AN244" s="374"/>
      <c r="AO244" s="374"/>
      <c r="AP244" s="374"/>
      <c r="AQ244" s="374"/>
      <c r="AR244" s="374"/>
      <c r="AS244" s="374"/>
      <c r="AT244" s="495" t="s">
        <v>451</v>
      </c>
      <c r="AU244" s="374"/>
      <c r="AV244" s="374"/>
      <c r="AW244" s="260"/>
      <c r="AX244" s="260"/>
      <c r="AY244" s="453" t="s">
        <v>867</v>
      </c>
      <c r="AZ244" s="440" t="s">
        <v>679</v>
      </c>
      <c r="BA244" s="259" t="s">
        <v>710</v>
      </c>
      <c r="BB244" s="259" t="s">
        <v>1024</v>
      </c>
      <c r="BC244" s="259" t="s">
        <v>1028</v>
      </c>
      <c r="BD244" s="259" t="s">
        <v>696</v>
      </c>
      <c r="BE244" s="374">
        <f t="shared" si="183"/>
        <v>245</v>
      </c>
      <c r="BF244" s="374"/>
      <c r="BG244" s="374"/>
      <c r="BH244" s="374"/>
    </row>
    <row r="245" spans="14:60" s="226" customFormat="1" hidden="1">
      <c r="N245" s="374"/>
      <c r="O245" s="374"/>
      <c r="P245" s="374"/>
      <c r="Q245" s="374"/>
      <c r="R245" s="374"/>
      <c r="S245" s="374"/>
      <c r="T245" s="374"/>
      <c r="U245" s="374"/>
      <c r="V245" s="374"/>
      <c r="W245" s="374"/>
      <c r="X245" s="374"/>
      <c r="Y245" s="374"/>
      <c r="Z245" s="374"/>
      <c r="AA245" s="374"/>
      <c r="AB245" s="374"/>
      <c r="AC245" s="374"/>
      <c r="AD245" s="374"/>
      <c r="AE245" s="374"/>
      <c r="AF245" s="374"/>
      <c r="AG245" s="374"/>
      <c r="AH245" s="374"/>
      <c r="AI245" s="374"/>
      <c r="AJ245" s="374"/>
      <c r="AK245" s="374"/>
      <c r="AL245" s="374"/>
      <c r="AM245" s="374"/>
      <c r="AN245" s="374"/>
      <c r="AO245" s="374"/>
      <c r="AP245" s="374"/>
      <c r="AQ245" s="374"/>
      <c r="AR245" s="374"/>
      <c r="AS245" s="374"/>
      <c r="AT245" s="495" t="s">
        <v>453</v>
      </c>
      <c r="AU245" s="374"/>
      <c r="AV245" s="374"/>
      <c r="AW245" s="260"/>
      <c r="AX245" s="260"/>
      <c r="AY245" s="453" t="s">
        <v>870</v>
      </c>
      <c r="AZ245" s="440" t="s">
        <v>680</v>
      </c>
      <c r="BA245" s="259" t="s">
        <v>711</v>
      </c>
      <c r="BB245" s="259" t="s">
        <v>1028</v>
      </c>
      <c r="BC245" s="259" t="s">
        <v>1030</v>
      </c>
      <c r="BD245" s="259" t="s">
        <v>697</v>
      </c>
      <c r="BE245" s="374">
        <f t="shared" si="183"/>
        <v>246</v>
      </c>
      <c r="BF245" s="374"/>
      <c r="BG245" s="374"/>
      <c r="BH245" s="374"/>
    </row>
    <row r="246" spans="14:60" s="226" customFormat="1" hidden="1">
      <c r="N246" s="374"/>
      <c r="O246" s="374"/>
      <c r="P246" s="374"/>
      <c r="Q246" s="374"/>
      <c r="R246" s="374"/>
      <c r="S246" s="374"/>
      <c r="T246" s="374"/>
      <c r="U246" s="374"/>
      <c r="V246" s="374"/>
      <c r="W246" s="374"/>
      <c r="X246" s="374"/>
      <c r="Y246" s="374"/>
      <c r="Z246" s="374"/>
      <c r="AA246" s="374"/>
      <c r="AB246" s="374"/>
      <c r="AC246" s="374"/>
      <c r="AD246" s="374"/>
      <c r="AE246" s="374"/>
      <c r="AF246" s="374"/>
      <c r="AG246" s="374"/>
      <c r="AH246" s="374"/>
      <c r="AI246" s="374"/>
      <c r="AJ246" s="374"/>
      <c r="AK246" s="374"/>
      <c r="AL246" s="374"/>
      <c r="AM246" s="374"/>
      <c r="AN246" s="374"/>
      <c r="AO246" s="374"/>
      <c r="AP246" s="374"/>
      <c r="AQ246" s="374"/>
      <c r="AR246" s="374"/>
      <c r="AS246" s="374"/>
      <c r="AT246" s="495" t="s">
        <v>455</v>
      </c>
      <c r="AU246" s="374"/>
      <c r="AV246" s="374"/>
      <c r="AW246" s="260"/>
      <c r="AX246" s="260"/>
      <c r="AY246" s="453" t="s">
        <v>874</v>
      </c>
      <c r="AZ246" s="440" t="s">
        <v>681</v>
      </c>
      <c r="BA246" s="259" t="s">
        <v>712</v>
      </c>
      <c r="BB246" s="259" t="s">
        <v>1030</v>
      </c>
      <c r="BC246" s="259" t="s">
        <v>1033</v>
      </c>
      <c r="BD246" s="259" t="s">
        <v>699</v>
      </c>
      <c r="BE246" s="374">
        <f t="shared" si="183"/>
        <v>247</v>
      </c>
      <c r="BF246" s="374"/>
      <c r="BG246" s="374"/>
      <c r="BH246" s="374"/>
    </row>
    <row r="247" spans="14:60" s="226" customFormat="1" hidden="1">
      <c r="N247" s="374"/>
      <c r="O247" s="374"/>
      <c r="P247" s="374"/>
      <c r="Q247" s="374"/>
      <c r="R247" s="374"/>
      <c r="S247" s="374"/>
      <c r="T247" s="374"/>
      <c r="U247" s="374"/>
      <c r="V247" s="374"/>
      <c r="W247" s="374"/>
      <c r="X247" s="374"/>
      <c r="Y247" s="374"/>
      <c r="Z247" s="374"/>
      <c r="AA247" s="374"/>
      <c r="AB247" s="374"/>
      <c r="AC247" s="374"/>
      <c r="AD247" s="374"/>
      <c r="AE247" s="374"/>
      <c r="AF247" s="374"/>
      <c r="AG247" s="374"/>
      <c r="AH247" s="374"/>
      <c r="AI247" s="374"/>
      <c r="AJ247" s="374"/>
      <c r="AK247" s="374"/>
      <c r="AL247" s="374"/>
      <c r="AM247" s="374"/>
      <c r="AN247" s="374"/>
      <c r="AO247" s="374"/>
      <c r="AP247" s="374"/>
      <c r="AQ247" s="374"/>
      <c r="AR247" s="374"/>
      <c r="AS247" s="374"/>
      <c r="AT247" s="495" t="s">
        <v>457</v>
      </c>
      <c r="AU247" s="374"/>
      <c r="AV247" s="374"/>
      <c r="AW247" s="260"/>
      <c r="AX247" s="260"/>
      <c r="AY247" s="453" t="s">
        <v>875</v>
      </c>
      <c r="AZ247" s="440" t="s">
        <v>682</v>
      </c>
      <c r="BA247" s="259" t="s">
        <v>713</v>
      </c>
      <c r="BB247" s="259" t="s">
        <v>1033</v>
      </c>
      <c r="BC247" s="259" t="s">
        <v>1038</v>
      </c>
      <c r="BD247" s="259" t="s">
        <v>700</v>
      </c>
      <c r="BE247" s="374">
        <f t="shared" si="183"/>
        <v>248</v>
      </c>
      <c r="BF247" s="374"/>
      <c r="BG247" s="374"/>
      <c r="BH247" s="374"/>
    </row>
    <row r="248" spans="14:60" s="226" customFormat="1" hidden="1">
      <c r="N248" s="374"/>
      <c r="O248" s="374"/>
      <c r="P248" s="374"/>
      <c r="Q248" s="374"/>
      <c r="R248" s="374"/>
      <c r="S248" s="374"/>
      <c r="T248" s="374"/>
      <c r="U248" s="374"/>
      <c r="V248" s="374"/>
      <c r="W248" s="374"/>
      <c r="X248" s="374"/>
      <c r="Y248" s="374"/>
      <c r="Z248" s="374"/>
      <c r="AA248" s="374"/>
      <c r="AB248" s="374"/>
      <c r="AC248" s="374"/>
      <c r="AD248" s="374"/>
      <c r="AE248" s="374"/>
      <c r="AF248" s="374"/>
      <c r="AG248" s="374"/>
      <c r="AH248" s="374"/>
      <c r="AI248" s="374"/>
      <c r="AJ248" s="374"/>
      <c r="AK248" s="374"/>
      <c r="AL248" s="374"/>
      <c r="AM248" s="374"/>
      <c r="AN248" s="374"/>
      <c r="AO248" s="374"/>
      <c r="AP248" s="374"/>
      <c r="AQ248" s="374"/>
      <c r="AR248" s="374"/>
      <c r="AS248" s="374"/>
      <c r="AT248" s="495" t="s">
        <v>459</v>
      </c>
      <c r="AU248" s="374"/>
      <c r="AV248" s="374"/>
      <c r="AW248" s="260"/>
      <c r="AX248" s="260"/>
      <c r="AY248" s="453" t="s">
        <v>876</v>
      </c>
      <c r="AZ248" s="440" t="s">
        <v>684</v>
      </c>
      <c r="BA248" s="259" t="s">
        <v>714</v>
      </c>
      <c r="BB248" s="259" t="s">
        <v>1038</v>
      </c>
      <c r="BC248" s="259" t="s">
        <v>417</v>
      </c>
      <c r="BD248" s="259" t="s">
        <v>701</v>
      </c>
      <c r="BE248" s="374">
        <f t="shared" si="183"/>
        <v>249</v>
      </c>
      <c r="BF248" s="374"/>
      <c r="BG248" s="374"/>
      <c r="BH248" s="374"/>
    </row>
    <row r="249" spans="14:60" s="226" customFormat="1" hidden="1">
      <c r="N249" s="374"/>
      <c r="O249" s="374"/>
      <c r="P249" s="374"/>
      <c r="Q249" s="374"/>
      <c r="R249" s="374"/>
      <c r="S249" s="374"/>
      <c r="T249" s="374"/>
      <c r="U249" s="374"/>
      <c r="V249" s="374"/>
      <c r="W249" s="374"/>
      <c r="X249" s="374"/>
      <c r="Y249" s="374"/>
      <c r="Z249" s="374"/>
      <c r="AA249" s="374"/>
      <c r="AB249" s="374"/>
      <c r="AC249" s="374"/>
      <c r="AD249" s="374"/>
      <c r="AE249" s="374"/>
      <c r="AF249" s="374"/>
      <c r="AG249" s="374"/>
      <c r="AH249" s="374"/>
      <c r="AI249" s="374"/>
      <c r="AJ249" s="374"/>
      <c r="AK249" s="374"/>
      <c r="AL249" s="374"/>
      <c r="AM249" s="374"/>
      <c r="AN249" s="374"/>
      <c r="AO249" s="374"/>
      <c r="AP249" s="374"/>
      <c r="AQ249" s="374"/>
      <c r="AR249" s="374"/>
      <c r="AS249" s="374"/>
      <c r="AT249" s="495" t="s">
        <v>461</v>
      </c>
      <c r="AU249" s="374"/>
      <c r="AV249" s="374"/>
      <c r="AW249" s="260"/>
      <c r="AX249" s="260"/>
      <c r="AY249" s="453" t="s">
        <v>879</v>
      </c>
      <c r="AZ249" s="440" t="s">
        <v>686</v>
      </c>
      <c r="BA249" s="259" t="s">
        <v>715</v>
      </c>
      <c r="BB249" s="259" t="s">
        <v>417</v>
      </c>
      <c r="BC249" s="259" t="s">
        <v>1047</v>
      </c>
      <c r="BD249" s="259" t="s">
        <v>703</v>
      </c>
      <c r="BE249" s="374">
        <f t="shared" si="183"/>
        <v>250</v>
      </c>
      <c r="BF249" s="374"/>
      <c r="BG249" s="374"/>
      <c r="BH249" s="374"/>
    </row>
    <row r="250" spans="14:60" s="226" customFormat="1" hidden="1">
      <c r="N250" s="374"/>
      <c r="O250" s="374"/>
      <c r="P250" s="374"/>
      <c r="Q250" s="374"/>
      <c r="R250" s="374"/>
      <c r="S250" s="374"/>
      <c r="T250" s="374"/>
      <c r="U250" s="374"/>
      <c r="V250" s="374"/>
      <c r="W250" s="374"/>
      <c r="X250" s="374"/>
      <c r="Y250" s="374"/>
      <c r="Z250" s="374"/>
      <c r="AA250" s="374"/>
      <c r="AB250" s="374"/>
      <c r="AC250" s="374"/>
      <c r="AD250" s="374"/>
      <c r="AE250" s="374"/>
      <c r="AF250" s="374"/>
      <c r="AG250" s="374"/>
      <c r="AH250" s="374"/>
      <c r="AI250" s="374"/>
      <c r="AJ250" s="374"/>
      <c r="AK250" s="374"/>
      <c r="AL250" s="374"/>
      <c r="AM250" s="374"/>
      <c r="AN250" s="374"/>
      <c r="AO250" s="374"/>
      <c r="AP250" s="374"/>
      <c r="AQ250" s="374"/>
      <c r="AR250" s="374"/>
      <c r="AS250" s="374"/>
      <c r="AT250" s="495" t="s">
        <v>463</v>
      </c>
      <c r="AU250" s="374"/>
      <c r="AV250" s="374"/>
      <c r="AW250" s="260"/>
      <c r="AX250" s="260"/>
      <c r="AY250" s="453" t="s">
        <v>884</v>
      </c>
      <c r="AZ250" s="440" t="s">
        <v>687</v>
      </c>
      <c r="BA250" s="259" t="s">
        <v>718</v>
      </c>
      <c r="BB250" s="259" t="s">
        <v>1047</v>
      </c>
      <c r="BC250" s="259" t="s">
        <v>1056</v>
      </c>
      <c r="BD250" s="259" t="s">
        <v>704</v>
      </c>
      <c r="BE250" s="374" t="e">
        <f t="shared" si="183"/>
        <v>#N/A</v>
      </c>
      <c r="BF250" s="374"/>
      <c r="BG250" s="374"/>
      <c r="BH250" s="374"/>
    </row>
    <row r="251" spans="14:60" s="226" customFormat="1" hidden="1">
      <c r="N251" s="374"/>
      <c r="O251" s="374"/>
      <c r="P251" s="374"/>
      <c r="Q251" s="374"/>
      <c r="R251" s="374"/>
      <c r="S251" s="374"/>
      <c r="T251" s="374"/>
      <c r="U251" s="374"/>
      <c r="V251" s="374"/>
      <c r="W251" s="374"/>
      <c r="X251" s="374"/>
      <c r="Y251" s="374"/>
      <c r="Z251" s="374"/>
      <c r="AA251" s="374"/>
      <c r="AB251" s="374"/>
      <c r="AC251" s="374"/>
      <c r="AD251" s="374"/>
      <c r="AE251" s="374"/>
      <c r="AF251" s="374"/>
      <c r="AG251" s="374"/>
      <c r="AH251" s="374"/>
      <c r="AI251" s="374"/>
      <c r="AJ251" s="374"/>
      <c r="AK251" s="374"/>
      <c r="AL251" s="374"/>
      <c r="AM251" s="374"/>
      <c r="AN251" s="374"/>
      <c r="AO251" s="374"/>
      <c r="AP251" s="374"/>
      <c r="AQ251" s="374"/>
      <c r="AR251" s="374"/>
      <c r="AS251" s="374"/>
      <c r="AT251" s="495" t="s">
        <v>465</v>
      </c>
      <c r="AU251" s="374"/>
      <c r="AV251" s="374"/>
      <c r="AW251" s="260"/>
      <c r="AX251" s="260"/>
      <c r="AY251" s="453" t="s">
        <v>885</v>
      </c>
      <c r="AZ251" s="440" t="s">
        <v>692</v>
      </c>
      <c r="BA251" s="259" t="s">
        <v>720</v>
      </c>
      <c r="BB251" s="259" t="s">
        <v>1056</v>
      </c>
      <c r="BC251" s="259" t="s">
        <v>1062</v>
      </c>
      <c r="BD251" s="259" t="s">
        <v>706</v>
      </c>
      <c r="BE251" s="374">
        <f t="shared" si="183"/>
        <v>251</v>
      </c>
      <c r="BF251" s="374"/>
      <c r="BG251" s="374"/>
      <c r="BH251" s="374"/>
    </row>
    <row r="252" spans="14:60" s="226" customFormat="1" hidden="1">
      <c r="N252" s="374"/>
      <c r="O252" s="374"/>
      <c r="P252" s="374"/>
      <c r="Q252" s="374"/>
      <c r="R252" s="374"/>
      <c r="S252" s="374"/>
      <c r="T252" s="374"/>
      <c r="U252" s="374"/>
      <c r="V252" s="374"/>
      <c r="W252" s="374"/>
      <c r="X252" s="374"/>
      <c r="Y252" s="374"/>
      <c r="Z252" s="374"/>
      <c r="AA252" s="374"/>
      <c r="AB252" s="374"/>
      <c r="AC252" s="374"/>
      <c r="AD252" s="374"/>
      <c r="AE252" s="374"/>
      <c r="AF252" s="374"/>
      <c r="AG252" s="374"/>
      <c r="AH252" s="374"/>
      <c r="AI252" s="374"/>
      <c r="AJ252" s="374"/>
      <c r="AK252" s="374"/>
      <c r="AL252" s="374"/>
      <c r="AM252" s="374"/>
      <c r="AN252" s="374"/>
      <c r="AO252" s="374"/>
      <c r="AP252" s="374"/>
      <c r="AQ252" s="374"/>
      <c r="AR252" s="374"/>
      <c r="AS252" s="374"/>
      <c r="AT252" s="495" t="s">
        <v>467</v>
      </c>
      <c r="AU252" s="374"/>
      <c r="AV252" s="374"/>
      <c r="AW252" s="260"/>
      <c r="AX252" s="260"/>
      <c r="AY252" s="453" t="s">
        <v>887</v>
      </c>
      <c r="AZ252" s="440" t="s">
        <v>694</v>
      </c>
      <c r="BA252" s="259" t="s">
        <v>721</v>
      </c>
      <c r="BB252" s="259" t="s">
        <v>1062</v>
      </c>
      <c r="BC252" s="259" t="s">
        <v>1063</v>
      </c>
      <c r="BD252" s="259" t="s">
        <v>707</v>
      </c>
      <c r="BE252" s="374" t="e">
        <f t="shared" si="183"/>
        <v>#N/A</v>
      </c>
      <c r="BF252" s="374"/>
      <c r="BG252" s="374"/>
      <c r="BH252" s="374"/>
    </row>
    <row r="253" spans="14:60" s="226" customFormat="1" hidden="1">
      <c r="N253" s="374"/>
      <c r="O253" s="374"/>
      <c r="P253" s="374"/>
      <c r="Q253" s="374"/>
      <c r="R253" s="374"/>
      <c r="S253" s="374"/>
      <c r="T253" s="374"/>
      <c r="U253" s="374"/>
      <c r="V253" s="374"/>
      <c r="W253" s="374"/>
      <c r="X253" s="374"/>
      <c r="Y253" s="374"/>
      <c r="Z253" s="374"/>
      <c r="AA253" s="374"/>
      <c r="AB253" s="374"/>
      <c r="AC253" s="374"/>
      <c r="AD253" s="374"/>
      <c r="AE253" s="374"/>
      <c r="AF253" s="374"/>
      <c r="AG253" s="374"/>
      <c r="AH253" s="374"/>
      <c r="AI253" s="374"/>
      <c r="AJ253" s="374"/>
      <c r="AK253" s="374"/>
      <c r="AL253" s="374"/>
      <c r="AM253" s="374"/>
      <c r="AN253" s="374"/>
      <c r="AO253" s="374"/>
      <c r="AP253" s="374"/>
      <c r="AQ253" s="374"/>
      <c r="AR253" s="374"/>
      <c r="AS253" s="374"/>
      <c r="AT253" s="495" t="s">
        <v>469</v>
      </c>
      <c r="AU253" s="374"/>
      <c r="AV253" s="374"/>
      <c r="AW253" s="260"/>
      <c r="AX253" s="260"/>
      <c r="AY253" s="453" t="s">
        <v>888</v>
      </c>
      <c r="AZ253" s="440" t="s">
        <v>695</v>
      </c>
      <c r="BA253" s="259" t="s">
        <v>722</v>
      </c>
      <c r="BB253" s="259" t="s">
        <v>1063</v>
      </c>
      <c r="BC253" s="259" t="s">
        <v>1065</v>
      </c>
      <c r="BD253" s="259" t="s">
        <v>708</v>
      </c>
      <c r="BE253" s="374" t="e">
        <f t="shared" si="183"/>
        <v>#N/A</v>
      </c>
      <c r="BF253" s="374"/>
      <c r="BG253" s="374"/>
      <c r="BH253" s="374"/>
    </row>
    <row r="254" spans="14:60" s="226" customFormat="1" hidden="1">
      <c r="N254" s="374"/>
      <c r="O254" s="374"/>
      <c r="P254" s="374"/>
      <c r="Q254" s="374"/>
      <c r="R254" s="374"/>
      <c r="S254" s="374"/>
      <c r="T254" s="374"/>
      <c r="U254" s="374"/>
      <c r="V254" s="374"/>
      <c r="W254" s="374"/>
      <c r="X254" s="374"/>
      <c r="Y254" s="374"/>
      <c r="Z254" s="374"/>
      <c r="AA254" s="374"/>
      <c r="AB254" s="374"/>
      <c r="AC254" s="374"/>
      <c r="AD254" s="374"/>
      <c r="AE254" s="374"/>
      <c r="AF254" s="374"/>
      <c r="AG254" s="374"/>
      <c r="AH254" s="374"/>
      <c r="AI254" s="374"/>
      <c r="AJ254" s="374"/>
      <c r="AK254" s="374"/>
      <c r="AL254" s="374"/>
      <c r="AM254" s="374"/>
      <c r="AN254" s="374"/>
      <c r="AO254" s="374"/>
      <c r="AP254" s="374"/>
      <c r="AQ254" s="374"/>
      <c r="AR254" s="374"/>
      <c r="AS254" s="374"/>
      <c r="AT254" s="495" t="s">
        <v>470</v>
      </c>
      <c r="AU254" s="374"/>
      <c r="AV254" s="374"/>
      <c r="AW254" s="260"/>
      <c r="AX254" s="260"/>
      <c r="AY254" s="453" t="s">
        <v>892</v>
      </c>
      <c r="AZ254" s="440" t="s">
        <v>696</v>
      </c>
      <c r="BA254" s="259" t="s">
        <v>724</v>
      </c>
      <c r="BB254" s="259" t="s">
        <v>1065</v>
      </c>
      <c r="BC254" s="259" t="s">
        <v>1070</v>
      </c>
      <c r="BD254" s="259" t="s">
        <v>710</v>
      </c>
      <c r="BE254" s="374">
        <f t="shared" si="183"/>
        <v>252</v>
      </c>
      <c r="BF254" s="374"/>
      <c r="BG254" s="374"/>
      <c r="BH254" s="374"/>
    </row>
    <row r="255" spans="14:60" s="226" customFormat="1" hidden="1">
      <c r="N255" s="374"/>
      <c r="O255" s="374"/>
      <c r="P255" s="374"/>
      <c r="Q255" s="374"/>
      <c r="R255" s="374"/>
      <c r="S255" s="374"/>
      <c r="T255" s="374"/>
      <c r="U255" s="374"/>
      <c r="V255" s="374"/>
      <c r="W255" s="374"/>
      <c r="X255" s="374"/>
      <c r="Y255" s="374"/>
      <c r="Z255" s="374"/>
      <c r="AA255" s="374"/>
      <c r="AB255" s="374"/>
      <c r="AC255" s="374"/>
      <c r="AD255" s="374"/>
      <c r="AE255" s="374"/>
      <c r="AF255" s="374"/>
      <c r="AG255" s="374"/>
      <c r="AH255" s="374"/>
      <c r="AI255" s="374"/>
      <c r="AJ255" s="374"/>
      <c r="AK255" s="374"/>
      <c r="AL255" s="374"/>
      <c r="AM255" s="374"/>
      <c r="AN255" s="374"/>
      <c r="AO255" s="374"/>
      <c r="AP255" s="374"/>
      <c r="AQ255" s="374"/>
      <c r="AR255" s="374"/>
      <c r="AS255" s="374"/>
      <c r="AT255" s="495" t="s">
        <v>472</v>
      </c>
      <c r="AU255" s="374"/>
      <c r="AV255" s="374"/>
      <c r="AW255" s="260"/>
      <c r="AX255" s="260"/>
      <c r="AY255" s="453" t="s">
        <v>893</v>
      </c>
      <c r="AZ255" s="440" t="s">
        <v>697</v>
      </c>
      <c r="BA255" s="259" t="s">
        <v>726</v>
      </c>
      <c r="BB255" s="259" t="s">
        <v>1070</v>
      </c>
      <c r="BC255" s="259" t="s">
        <v>1072</v>
      </c>
      <c r="BD255" s="259" t="s">
        <v>711</v>
      </c>
      <c r="BE255" s="374">
        <f t="shared" si="183"/>
        <v>253</v>
      </c>
      <c r="BF255" s="374"/>
      <c r="BG255" s="374"/>
      <c r="BH255" s="374"/>
    </row>
    <row r="256" spans="14:60" s="226" customFormat="1" hidden="1">
      <c r="N256" s="374"/>
      <c r="O256" s="374"/>
      <c r="P256" s="374"/>
      <c r="Q256" s="374"/>
      <c r="R256" s="374"/>
      <c r="S256" s="374"/>
      <c r="T256" s="374"/>
      <c r="U256" s="374"/>
      <c r="V256" s="374"/>
      <c r="W256" s="374"/>
      <c r="X256" s="374"/>
      <c r="Y256" s="374"/>
      <c r="Z256" s="374"/>
      <c r="AA256" s="374"/>
      <c r="AB256" s="374"/>
      <c r="AC256" s="374"/>
      <c r="AD256" s="374"/>
      <c r="AE256" s="374"/>
      <c r="AF256" s="374"/>
      <c r="AG256" s="374"/>
      <c r="AH256" s="374"/>
      <c r="AI256" s="374"/>
      <c r="AJ256" s="374"/>
      <c r="AK256" s="374"/>
      <c r="AL256" s="374"/>
      <c r="AM256" s="374"/>
      <c r="AN256" s="374"/>
      <c r="AO256" s="374"/>
      <c r="AP256" s="374"/>
      <c r="AQ256" s="374"/>
      <c r="AR256" s="374"/>
      <c r="AS256" s="374"/>
      <c r="AT256" s="495" t="s">
        <v>474</v>
      </c>
      <c r="AU256" s="374"/>
      <c r="AV256" s="374"/>
      <c r="AW256" s="260"/>
      <c r="AX256" s="260"/>
      <c r="AY256" s="453" t="s">
        <v>895</v>
      </c>
      <c r="AZ256" s="440" t="s">
        <v>699</v>
      </c>
      <c r="BA256" s="259" t="s">
        <v>727</v>
      </c>
      <c r="BB256" s="259" t="s">
        <v>1072</v>
      </c>
      <c r="BC256" s="259" t="s">
        <v>1077</v>
      </c>
      <c r="BD256" s="259" t="s">
        <v>712</v>
      </c>
      <c r="BE256" s="374">
        <f t="shared" si="183"/>
        <v>254</v>
      </c>
      <c r="BF256" s="374"/>
      <c r="BG256" s="374"/>
      <c r="BH256" s="374"/>
    </row>
    <row r="257" spans="14:60" s="226" customFormat="1" hidden="1">
      <c r="N257" s="374"/>
      <c r="O257" s="374"/>
      <c r="P257" s="374"/>
      <c r="Q257" s="374"/>
      <c r="R257" s="374"/>
      <c r="S257" s="374"/>
      <c r="T257" s="374"/>
      <c r="U257" s="374"/>
      <c r="V257" s="374"/>
      <c r="W257" s="374"/>
      <c r="X257" s="374"/>
      <c r="Y257" s="374"/>
      <c r="Z257" s="374"/>
      <c r="AA257" s="374"/>
      <c r="AB257" s="374"/>
      <c r="AC257" s="374"/>
      <c r="AD257" s="374"/>
      <c r="AE257" s="374"/>
      <c r="AF257" s="374"/>
      <c r="AG257" s="374"/>
      <c r="AH257" s="374"/>
      <c r="AI257" s="374"/>
      <c r="AJ257" s="374"/>
      <c r="AK257" s="374"/>
      <c r="AL257" s="374"/>
      <c r="AM257" s="374"/>
      <c r="AN257" s="374"/>
      <c r="AO257" s="374"/>
      <c r="AP257" s="374"/>
      <c r="AQ257" s="374"/>
      <c r="AR257" s="374"/>
      <c r="AS257" s="374"/>
      <c r="AT257" s="495" t="s">
        <v>476</v>
      </c>
      <c r="AU257" s="374"/>
      <c r="AV257" s="374"/>
      <c r="AW257" s="260"/>
      <c r="AX257" s="260"/>
      <c r="AY257" s="453" t="s">
        <v>367</v>
      </c>
      <c r="AZ257" s="440" t="s">
        <v>700</v>
      </c>
      <c r="BA257" s="259" t="s">
        <v>728</v>
      </c>
      <c r="BB257" s="259" t="s">
        <v>1077</v>
      </c>
      <c r="BC257" s="259" t="s">
        <v>1085</v>
      </c>
      <c r="BD257" s="259" t="s">
        <v>713</v>
      </c>
      <c r="BE257" s="374">
        <f t="shared" si="183"/>
        <v>255</v>
      </c>
      <c r="BF257" s="374"/>
      <c r="BG257" s="374"/>
      <c r="BH257" s="374"/>
    </row>
    <row r="258" spans="14:60" s="226" customFormat="1" hidden="1">
      <c r="N258" s="374"/>
      <c r="O258" s="374"/>
      <c r="P258" s="374"/>
      <c r="Q258" s="374"/>
      <c r="R258" s="374"/>
      <c r="S258" s="374"/>
      <c r="T258" s="374"/>
      <c r="U258" s="374"/>
      <c r="V258" s="374"/>
      <c r="W258" s="374"/>
      <c r="X258" s="374"/>
      <c r="Y258" s="374"/>
      <c r="Z258" s="374"/>
      <c r="AA258" s="374"/>
      <c r="AB258" s="374"/>
      <c r="AC258" s="374"/>
      <c r="AD258" s="374"/>
      <c r="AE258" s="374"/>
      <c r="AF258" s="374"/>
      <c r="AG258" s="374"/>
      <c r="AH258" s="374"/>
      <c r="AI258" s="374"/>
      <c r="AJ258" s="374"/>
      <c r="AK258" s="374"/>
      <c r="AL258" s="374"/>
      <c r="AM258" s="374"/>
      <c r="AN258" s="374"/>
      <c r="AO258" s="374"/>
      <c r="AP258" s="374"/>
      <c r="AQ258" s="374"/>
      <c r="AR258" s="374"/>
      <c r="AS258" s="374"/>
      <c r="AT258" s="495" t="s">
        <v>478</v>
      </c>
      <c r="AU258" s="374"/>
      <c r="AV258" s="374"/>
      <c r="AW258" s="260"/>
      <c r="AX258" s="260"/>
      <c r="AY258" s="453" t="s">
        <v>896</v>
      </c>
      <c r="AZ258" s="440" t="s">
        <v>701</v>
      </c>
      <c r="BA258" s="259" t="s">
        <v>731</v>
      </c>
      <c r="BB258" s="259" t="s">
        <v>1085</v>
      </c>
      <c r="BC258" s="259" t="s">
        <v>436</v>
      </c>
      <c r="BD258" s="259" t="s">
        <v>714</v>
      </c>
      <c r="BE258" s="374">
        <f t="shared" si="183"/>
        <v>256</v>
      </c>
      <c r="BF258" s="374"/>
      <c r="BG258" s="374"/>
      <c r="BH258" s="374"/>
    </row>
    <row r="259" spans="14:60" s="226" customFormat="1" hidden="1">
      <c r="N259" s="374"/>
      <c r="O259" s="374"/>
      <c r="P259" s="374"/>
      <c r="Q259" s="374"/>
      <c r="R259" s="374"/>
      <c r="S259" s="374"/>
      <c r="T259" s="374"/>
      <c r="U259" s="374"/>
      <c r="V259" s="374"/>
      <c r="W259" s="374"/>
      <c r="X259" s="374"/>
      <c r="Y259" s="374"/>
      <c r="Z259" s="374"/>
      <c r="AA259" s="374"/>
      <c r="AB259" s="374"/>
      <c r="AC259" s="374"/>
      <c r="AD259" s="374"/>
      <c r="AE259" s="374"/>
      <c r="AF259" s="374"/>
      <c r="AG259" s="374"/>
      <c r="AH259" s="374"/>
      <c r="AI259" s="374"/>
      <c r="AJ259" s="374"/>
      <c r="AK259" s="374"/>
      <c r="AL259" s="374"/>
      <c r="AM259" s="374"/>
      <c r="AN259" s="374"/>
      <c r="AO259" s="374"/>
      <c r="AP259" s="374"/>
      <c r="AQ259" s="374"/>
      <c r="AR259" s="374"/>
      <c r="AS259" s="374"/>
      <c r="AT259" s="495" t="s">
        <v>480</v>
      </c>
      <c r="AU259" s="374"/>
      <c r="AV259" s="374"/>
      <c r="AW259" s="260"/>
      <c r="AX259" s="260"/>
      <c r="AY259" s="453" t="s">
        <v>899</v>
      </c>
      <c r="AZ259" s="440" t="s">
        <v>703</v>
      </c>
      <c r="BA259" s="259" t="s">
        <v>1452</v>
      </c>
      <c r="BB259" s="259" t="s">
        <v>436</v>
      </c>
      <c r="BC259" s="259" t="s">
        <v>1096</v>
      </c>
      <c r="BD259" s="259" t="s">
        <v>715</v>
      </c>
      <c r="BE259" s="374">
        <f t="shared" si="183"/>
        <v>257</v>
      </c>
      <c r="BF259" s="374"/>
      <c r="BG259" s="374"/>
      <c r="BH259" s="374"/>
    </row>
    <row r="260" spans="14:60" s="226" customFormat="1" hidden="1">
      <c r="N260" s="374"/>
      <c r="O260" s="374"/>
      <c r="P260" s="374"/>
      <c r="Q260" s="374"/>
      <c r="R260" s="374"/>
      <c r="S260" s="374"/>
      <c r="T260" s="374"/>
      <c r="U260" s="374"/>
      <c r="V260" s="374"/>
      <c r="W260" s="374"/>
      <c r="X260" s="374"/>
      <c r="Y260" s="374"/>
      <c r="Z260" s="374"/>
      <c r="AA260" s="374"/>
      <c r="AB260" s="374"/>
      <c r="AC260" s="374"/>
      <c r="AD260" s="374"/>
      <c r="AE260" s="374"/>
      <c r="AF260" s="374"/>
      <c r="AG260" s="374"/>
      <c r="AH260" s="374"/>
      <c r="AI260" s="374"/>
      <c r="AJ260" s="374"/>
      <c r="AK260" s="374"/>
      <c r="AL260" s="374"/>
      <c r="AM260" s="374"/>
      <c r="AN260" s="374"/>
      <c r="AO260" s="374"/>
      <c r="AP260" s="374"/>
      <c r="AQ260" s="374"/>
      <c r="AR260" s="374"/>
      <c r="AS260" s="374"/>
      <c r="AT260" s="495" t="s">
        <v>482</v>
      </c>
      <c r="AU260" s="374"/>
      <c r="AV260" s="374"/>
      <c r="AW260" s="260"/>
      <c r="AX260" s="260"/>
      <c r="AY260" s="453" t="s">
        <v>911</v>
      </c>
      <c r="AZ260" s="440" t="s">
        <v>706</v>
      </c>
      <c r="BA260" s="259" t="s">
        <v>737</v>
      </c>
      <c r="BB260" s="259" t="s">
        <v>1096</v>
      </c>
      <c r="BC260" s="259" t="s">
        <v>1098</v>
      </c>
      <c r="BD260" s="259" t="s">
        <v>718</v>
      </c>
      <c r="BE260" s="374">
        <f t="shared" si="183"/>
        <v>258</v>
      </c>
      <c r="BF260" s="374"/>
      <c r="BG260" s="374"/>
      <c r="BH260" s="374"/>
    </row>
    <row r="261" spans="14:60" s="226" customFormat="1" hidden="1">
      <c r="N261" s="374"/>
      <c r="O261" s="374"/>
      <c r="P261" s="374"/>
      <c r="Q261" s="374"/>
      <c r="R261" s="374"/>
      <c r="S261" s="374"/>
      <c r="T261" s="374"/>
      <c r="U261" s="374"/>
      <c r="V261" s="374"/>
      <c r="W261" s="374"/>
      <c r="X261" s="374"/>
      <c r="Y261" s="374"/>
      <c r="Z261" s="374"/>
      <c r="AA261" s="374"/>
      <c r="AB261" s="374"/>
      <c r="AC261" s="374"/>
      <c r="AD261" s="374"/>
      <c r="AE261" s="374"/>
      <c r="AF261" s="374"/>
      <c r="AG261" s="374"/>
      <c r="AH261" s="374"/>
      <c r="AI261" s="374"/>
      <c r="AJ261" s="374"/>
      <c r="AK261" s="374"/>
      <c r="AL261" s="374"/>
      <c r="AM261" s="374"/>
      <c r="AN261" s="374"/>
      <c r="AO261" s="374"/>
      <c r="AP261" s="374"/>
      <c r="AQ261" s="374"/>
      <c r="AR261" s="374"/>
      <c r="AS261" s="374"/>
      <c r="AT261" s="495" t="s">
        <v>484</v>
      </c>
      <c r="AU261" s="374"/>
      <c r="AV261" s="374"/>
      <c r="AW261" s="260"/>
      <c r="AX261" s="260"/>
      <c r="AY261" s="453" t="s">
        <v>912</v>
      </c>
      <c r="AZ261" s="440" t="s">
        <v>710</v>
      </c>
      <c r="BA261" s="259" t="s">
        <v>739</v>
      </c>
      <c r="BB261" s="259" t="s">
        <v>1098</v>
      </c>
      <c r="BC261" s="259" t="s">
        <v>438</v>
      </c>
      <c r="BD261" s="259" t="s">
        <v>720</v>
      </c>
      <c r="BE261" s="374">
        <f t="shared" si="183"/>
        <v>259</v>
      </c>
      <c r="BF261" s="374"/>
      <c r="BG261" s="374"/>
      <c r="BH261" s="374"/>
    </row>
    <row r="262" spans="14:60" s="226" customFormat="1" hidden="1">
      <c r="N262" s="374"/>
      <c r="O262" s="374"/>
      <c r="P262" s="374"/>
      <c r="Q262" s="374"/>
      <c r="R262" s="374"/>
      <c r="S262" s="374"/>
      <c r="T262" s="374"/>
      <c r="U262" s="374"/>
      <c r="V262" s="374"/>
      <c r="W262" s="374"/>
      <c r="X262" s="374"/>
      <c r="Y262" s="374"/>
      <c r="Z262" s="374"/>
      <c r="AA262" s="374"/>
      <c r="AB262" s="374"/>
      <c r="AC262" s="374"/>
      <c r="AD262" s="374"/>
      <c r="AE262" s="374"/>
      <c r="AF262" s="374"/>
      <c r="AG262" s="374"/>
      <c r="AH262" s="374"/>
      <c r="AI262" s="374"/>
      <c r="AJ262" s="374"/>
      <c r="AK262" s="374"/>
      <c r="AL262" s="374"/>
      <c r="AM262" s="374"/>
      <c r="AN262" s="374"/>
      <c r="AO262" s="374"/>
      <c r="AP262" s="374"/>
      <c r="AQ262" s="374"/>
      <c r="AR262" s="374"/>
      <c r="AS262" s="374"/>
      <c r="AT262" s="495" t="s">
        <v>486</v>
      </c>
      <c r="AU262" s="374"/>
      <c r="AV262" s="374"/>
      <c r="AW262" s="260"/>
      <c r="AX262" s="260"/>
      <c r="AY262" s="453" t="s">
        <v>919</v>
      </c>
      <c r="AZ262" s="440" t="s">
        <v>711</v>
      </c>
      <c r="BA262" s="259" t="s">
        <v>740</v>
      </c>
      <c r="BB262" s="259" t="s">
        <v>438</v>
      </c>
      <c r="BC262" s="259" t="s">
        <v>1099</v>
      </c>
      <c r="BD262" s="259" t="s">
        <v>721</v>
      </c>
      <c r="BE262" s="374" t="e">
        <f t="shared" si="183"/>
        <v>#N/A</v>
      </c>
      <c r="BF262" s="374"/>
      <c r="BG262" s="374"/>
      <c r="BH262" s="374"/>
    </row>
    <row r="263" spans="14:60" s="226" customFormat="1" hidden="1">
      <c r="N263" s="374"/>
      <c r="O263" s="374"/>
      <c r="P263" s="374"/>
      <c r="Q263" s="374"/>
      <c r="R263" s="374"/>
      <c r="S263" s="374"/>
      <c r="T263" s="374"/>
      <c r="U263" s="374"/>
      <c r="V263" s="374"/>
      <c r="W263" s="374"/>
      <c r="X263" s="374"/>
      <c r="Y263" s="374"/>
      <c r="Z263" s="374"/>
      <c r="AA263" s="374"/>
      <c r="AB263" s="374"/>
      <c r="AC263" s="374"/>
      <c r="AD263" s="374"/>
      <c r="AE263" s="374"/>
      <c r="AF263" s="374"/>
      <c r="AG263" s="374"/>
      <c r="AH263" s="374"/>
      <c r="AI263" s="374"/>
      <c r="AJ263" s="374"/>
      <c r="AK263" s="374"/>
      <c r="AL263" s="374"/>
      <c r="AM263" s="374"/>
      <c r="AN263" s="374"/>
      <c r="AO263" s="374"/>
      <c r="AP263" s="374"/>
      <c r="AQ263" s="374"/>
      <c r="AR263" s="374"/>
      <c r="AS263" s="374"/>
      <c r="AT263" s="495" t="s">
        <v>487</v>
      </c>
      <c r="AU263" s="374"/>
      <c r="AV263" s="374"/>
      <c r="AW263" s="260"/>
      <c r="AX263" s="260"/>
      <c r="AY263" s="453" t="s">
        <v>923</v>
      </c>
      <c r="AZ263" s="440" t="s">
        <v>712</v>
      </c>
      <c r="BA263" s="259" t="s">
        <v>741</v>
      </c>
      <c r="BB263" s="259" t="s">
        <v>1099</v>
      </c>
      <c r="BC263" s="259" t="s">
        <v>1100</v>
      </c>
      <c r="BD263" s="259" t="s">
        <v>722</v>
      </c>
      <c r="BE263" s="374">
        <f t="shared" si="183"/>
        <v>260</v>
      </c>
      <c r="BF263" s="374"/>
      <c r="BG263" s="374"/>
      <c r="BH263" s="374"/>
    </row>
    <row r="264" spans="14:60" s="226" customFormat="1" hidden="1">
      <c r="N264" s="374"/>
      <c r="O264" s="374"/>
      <c r="P264" s="374"/>
      <c r="Q264" s="374"/>
      <c r="R264" s="374"/>
      <c r="S264" s="374"/>
      <c r="T264" s="374"/>
      <c r="U264" s="374"/>
      <c r="V264" s="374"/>
      <c r="W264" s="374"/>
      <c r="X264" s="374"/>
      <c r="Y264" s="374"/>
      <c r="Z264" s="374"/>
      <c r="AA264" s="374"/>
      <c r="AB264" s="374"/>
      <c r="AC264" s="374"/>
      <c r="AD264" s="374"/>
      <c r="AE264" s="374"/>
      <c r="AF264" s="374"/>
      <c r="AG264" s="374"/>
      <c r="AH264" s="374"/>
      <c r="AI264" s="374"/>
      <c r="AJ264" s="374"/>
      <c r="AK264" s="374"/>
      <c r="AL264" s="374"/>
      <c r="AM264" s="374"/>
      <c r="AN264" s="374"/>
      <c r="AO264" s="374"/>
      <c r="AP264" s="374"/>
      <c r="AQ264" s="374"/>
      <c r="AR264" s="374"/>
      <c r="AS264" s="374"/>
      <c r="AT264" s="495" t="s">
        <v>489</v>
      </c>
      <c r="AU264" s="374"/>
      <c r="AV264" s="374"/>
      <c r="AW264" s="260"/>
      <c r="AX264" s="260"/>
      <c r="AY264" s="453" t="s">
        <v>925</v>
      </c>
      <c r="AZ264" s="440" t="s">
        <v>713</v>
      </c>
      <c r="BA264" s="259" t="s">
        <v>742</v>
      </c>
      <c r="BB264" s="259" t="s">
        <v>1100</v>
      </c>
      <c r="BC264" s="259" t="s">
        <v>1101</v>
      </c>
      <c r="BD264" s="259" t="s">
        <v>724</v>
      </c>
      <c r="BE264" s="374">
        <f t="shared" si="183"/>
        <v>261</v>
      </c>
      <c r="BF264" s="374"/>
      <c r="BG264" s="374"/>
      <c r="BH264" s="374"/>
    </row>
    <row r="265" spans="14:60" s="226" customFormat="1" hidden="1">
      <c r="N265" s="374"/>
      <c r="O265" s="374"/>
      <c r="P265" s="374"/>
      <c r="Q265" s="374"/>
      <c r="R265" s="374"/>
      <c r="S265" s="374"/>
      <c r="T265" s="374"/>
      <c r="U265" s="374"/>
      <c r="V265" s="374"/>
      <c r="W265" s="374"/>
      <c r="X265" s="374"/>
      <c r="Y265" s="374"/>
      <c r="Z265" s="374"/>
      <c r="AA265" s="374"/>
      <c r="AB265" s="374"/>
      <c r="AC265" s="374"/>
      <c r="AD265" s="374"/>
      <c r="AE265" s="374"/>
      <c r="AF265" s="374"/>
      <c r="AG265" s="374"/>
      <c r="AH265" s="374"/>
      <c r="AI265" s="374"/>
      <c r="AJ265" s="374"/>
      <c r="AK265" s="374"/>
      <c r="AL265" s="374"/>
      <c r="AM265" s="374"/>
      <c r="AN265" s="374"/>
      <c r="AO265" s="374"/>
      <c r="AP265" s="374"/>
      <c r="AQ265" s="374"/>
      <c r="AR265" s="374"/>
      <c r="AS265" s="374"/>
      <c r="AT265" s="495" t="s">
        <v>491</v>
      </c>
      <c r="AU265" s="374"/>
      <c r="AV265" s="374"/>
      <c r="AW265" s="260"/>
      <c r="AX265" s="260"/>
      <c r="AY265" s="453" t="s">
        <v>931</v>
      </c>
      <c r="AZ265" s="440" t="s">
        <v>714</v>
      </c>
      <c r="BA265" s="259" t="s">
        <v>743</v>
      </c>
      <c r="BB265" s="259" t="s">
        <v>1101</v>
      </c>
      <c r="BC265" s="259" t="s">
        <v>1103</v>
      </c>
      <c r="BD265" s="259" t="s">
        <v>726</v>
      </c>
      <c r="BE265" s="374">
        <f t="shared" si="183"/>
        <v>262</v>
      </c>
      <c r="BF265" s="374"/>
      <c r="BG265" s="374"/>
      <c r="BH265" s="374"/>
    </row>
    <row r="266" spans="14:60" s="226" customFormat="1" ht="15" hidden="1" customHeight="1">
      <c r="N266" s="374"/>
      <c r="O266" s="374"/>
      <c r="P266" s="374"/>
      <c r="Q266" s="374"/>
      <c r="R266" s="374"/>
      <c r="S266" s="374"/>
      <c r="T266" s="374"/>
      <c r="U266" s="374"/>
      <c r="V266" s="374"/>
      <c r="W266" s="374"/>
      <c r="X266" s="374"/>
      <c r="Y266" s="374"/>
      <c r="Z266" s="374"/>
      <c r="AA266" s="374"/>
      <c r="AB266" s="374"/>
      <c r="AC266" s="374"/>
      <c r="AD266" s="374"/>
      <c r="AE266" s="374"/>
      <c r="AF266" s="374"/>
      <c r="AG266" s="374"/>
      <c r="AH266" s="374"/>
      <c r="AI266" s="374"/>
      <c r="AJ266" s="374"/>
      <c r="AK266" s="374"/>
      <c r="AL266" s="374"/>
      <c r="AM266" s="374"/>
      <c r="AN266" s="374"/>
      <c r="AO266" s="374"/>
      <c r="AP266" s="374"/>
      <c r="AQ266" s="374"/>
      <c r="AR266" s="374"/>
      <c r="AS266" s="374"/>
      <c r="AT266" s="495" t="s">
        <v>493</v>
      </c>
      <c r="AU266" s="374"/>
      <c r="AV266" s="374"/>
      <c r="AW266" s="260"/>
      <c r="AX266" s="260"/>
      <c r="AY266" s="453" t="s">
        <v>932</v>
      </c>
      <c r="AZ266" s="440" t="s">
        <v>715</v>
      </c>
      <c r="BA266" s="259" t="s">
        <v>745</v>
      </c>
      <c r="BB266" s="259" t="s">
        <v>1103</v>
      </c>
      <c r="BC266" s="259" t="s">
        <v>1105</v>
      </c>
      <c r="BD266" s="259" t="s">
        <v>727</v>
      </c>
      <c r="BE266" s="374">
        <f t="shared" si="183"/>
        <v>263</v>
      </c>
      <c r="BF266" s="374"/>
      <c r="BG266" s="374"/>
      <c r="BH266" s="374"/>
    </row>
    <row r="267" spans="14:60" s="226" customFormat="1" hidden="1">
      <c r="N267" s="374"/>
      <c r="O267" s="374"/>
      <c r="P267" s="374"/>
      <c r="Q267" s="374"/>
      <c r="R267" s="374"/>
      <c r="S267" s="374"/>
      <c r="T267" s="374"/>
      <c r="U267" s="374"/>
      <c r="V267" s="374"/>
      <c r="W267" s="374"/>
      <c r="X267" s="374"/>
      <c r="Y267" s="374"/>
      <c r="Z267" s="374"/>
      <c r="AA267" s="374"/>
      <c r="AB267" s="374"/>
      <c r="AC267" s="374"/>
      <c r="AD267" s="374"/>
      <c r="AE267" s="374"/>
      <c r="AF267" s="374"/>
      <c r="AG267" s="374"/>
      <c r="AH267" s="374"/>
      <c r="AI267" s="374"/>
      <c r="AJ267" s="374"/>
      <c r="AK267" s="374"/>
      <c r="AL267" s="374"/>
      <c r="AM267" s="374"/>
      <c r="AN267" s="374"/>
      <c r="AO267" s="374"/>
      <c r="AP267" s="374"/>
      <c r="AQ267" s="374"/>
      <c r="AR267" s="374"/>
      <c r="AS267" s="374"/>
      <c r="AT267" s="495" t="s">
        <v>495</v>
      </c>
      <c r="AU267" s="374"/>
      <c r="AV267" s="374"/>
      <c r="AW267" s="260"/>
      <c r="AX267" s="260"/>
      <c r="AY267" s="453" t="s">
        <v>935</v>
      </c>
      <c r="AZ267" s="440" t="s">
        <v>718</v>
      </c>
      <c r="BA267" s="259" t="s">
        <v>746</v>
      </c>
      <c r="BB267" s="259" t="s">
        <v>1105</v>
      </c>
      <c r="BC267" s="259" t="s">
        <v>1113</v>
      </c>
      <c r="BD267" s="259" t="s">
        <v>728</v>
      </c>
      <c r="BE267" s="374">
        <f t="shared" si="183"/>
        <v>264</v>
      </c>
      <c r="BF267" s="374"/>
      <c r="BG267" s="374"/>
      <c r="BH267" s="374"/>
    </row>
    <row r="268" spans="14:60" s="226" customFormat="1">
      <c r="N268" s="374"/>
      <c r="O268" s="374"/>
      <c r="P268" s="374"/>
      <c r="Q268" s="374"/>
      <c r="R268" s="374"/>
      <c r="S268" s="374"/>
      <c r="T268" s="374"/>
      <c r="U268" s="374"/>
      <c r="V268" s="374"/>
      <c r="W268" s="374"/>
      <c r="X268" s="374"/>
      <c r="Y268" s="374"/>
      <c r="Z268" s="374"/>
      <c r="AA268" s="374"/>
      <c r="AB268" s="374"/>
      <c r="AC268" s="374"/>
      <c r="AD268" s="374"/>
      <c r="AE268" s="374"/>
      <c r="AF268" s="374"/>
      <c r="AG268" s="374"/>
      <c r="AH268" s="374"/>
      <c r="AI268" s="374"/>
      <c r="AJ268" s="374"/>
      <c r="AK268" s="374"/>
      <c r="AL268" s="374"/>
      <c r="AM268" s="374"/>
      <c r="AN268" s="374"/>
      <c r="AO268" s="374"/>
      <c r="AP268" s="374"/>
      <c r="AQ268" s="374"/>
      <c r="AR268" s="374"/>
      <c r="AS268" s="374"/>
      <c r="AT268" s="495" t="s">
        <v>497</v>
      </c>
      <c r="AU268" s="374"/>
      <c r="AV268" s="374"/>
      <c r="AW268" s="260"/>
      <c r="AX268" s="260"/>
      <c r="AY268" s="453" t="s">
        <v>938</v>
      </c>
      <c r="AZ268" s="440" t="s">
        <v>720</v>
      </c>
      <c r="BA268" s="259" t="s">
        <v>747</v>
      </c>
      <c r="BB268" s="259" t="s">
        <v>1113</v>
      </c>
      <c r="BC268" s="259" t="s">
        <v>1119</v>
      </c>
      <c r="BD268" s="259" t="s">
        <v>729</v>
      </c>
      <c r="BE268" s="374">
        <f t="shared" si="183"/>
        <v>265</v>
      </c>
      <c r="BF268" s="374"/>
      <c r="BG268" s="374"/>
      <c r="BH268" s="374"/>
    </row>
    <row r="269" spans="14:60" s="226" customFormat="1">
      <c r="N269" s="374"/>
      <c r="O269" s="374"/>
      <c r="P269" s="374"/>
      <c r="Q269" s="374"/>
      <c r="R269" s="374"/>
      <c r="S269" s="374"/>
      <c r="T269" s="374"/>
      <c r="U269" s="374"/>
      <c r="V269" s="374"/>
      <c r="W269" s="374"/>
      <c r="X269" s="374"/>
      <c r="Y269" s="374"/>
      <c r="Z269" s="374"/>
      <c r="AA269" s="374"/>
      <c r="AB269" s="374"/>
      <c r="AC269" s="374"/>
      <c r="AD269" s="374"/>
      <c r="AE269" s="374"/>
      <c r="AF269" s="374"/>
      <c r="AG269" s="374"/>
      <c r="AH269" s="374"/>
      <c r="AI269" s="374"/>
      <c r="AJ269" s="374"/>
      <c r="AK269" s="374"/>
      <c r="AL269" s="374"/>
      <c r="AM269" s="374"/>
      <c r="AN269" s="374"/>
      <c r="AO269" s="374"/>
      <c r="AP269" s="374"/>
      <c r="AQ269" s="374"/>
      <c r="AR269" s="374"/>
      <c r="AS269" s="374"/>
      <c r="AT269" s="495"/>
      <c r="AU269" s="374"/>
      <c r="AV269" s="374"/>
      <c r="AW269" s="260"/>
      <c r="AX269" s="260"/>
      <c r="AY269" s="453" t="s">
        <v>940</v>
      </c>
      <c r="AZ269" s="440" t="s">
        <v>722</v>
      </c>
      <c r="BA269" s="259" t="s">
        <v>749</v>
      </c>
      <c r="BB269" s="259" t="s">
        <v>1119</v>
      </c>
      <c r="BC269" s="259" t="s">
        <v>1120</v>
      </c>
      <c r="BD269" s="259" t="s">
        <v>731</v>
      </c>
      <c r="BE269" s="374">
        <f t="shared" si="183"/>
        <v>266</v>
      </c>
      <c r="BF269" s="374"/>
      <c r="BG269" s="374"/>
      <c r="BH269" s="374"/>
    </row>
    <row r="270" spans="14:60" s="226" customFormat="1">
      <c r="N270" s="374"/>
      <c r="O270" s="374"/>
      <c r="P270" s="374"/>
      <c r="Q270" s="374"/>
      <c r="R270" s="374"/>
      <c r="S270" s="374"/>
      <c r="T270" s="374"/>
      <c r="U270" s="374"/>
      <c r="V270" s="374"/>
      <c r="W270" s="374"/>
      <c r="X270" s="374"/>
      <c r="Y270" s="374"/>
      <c r="Z270" s="374"/>
      <c r="AA270" s="374"/>
      <c r="AB270" s="374"/>
      <c r="AC270" s="374"/>
      <c r="AD270" s="374"/>
      <c r="AE270" s="374"/>
      <c r="AF270" s="374"/>
      <c r="AG270" s="374"/>
      <c r="AH270" s="374"/>
      <c r="AI270" s="374"/>
      <c r="AJ270" s="374"/>
      <c r="AK270" s="374"/>
      <c r="AL270" s="374"/>
      <c r="AM270" s="374"/>
      <c r="AN270" s="374"/>
      <c r="AO270" s="374"/>
      <c r="AP270" s="374"/>
      <c r="AQ270" s="374"/>
      <c r="AR270" s="374"/>
      <c r="AS270" s="374"/>
      <c r="AT270" s="495"/>
      <c r="AU270" s="374"/>
      <c r="AV270" s="374"/>
      <c r="AW270" s="260"/>
      <c r="AX270" s="260"/>
      <c r="AY270" s="453" t="s">
        <v>942</v>
      </c>
      <c r="AZ270" s="440" t="s">
        <v>724</v>
      </c>
      <c r="BA270" s="259" t="s">
        <v>750</v>
      </c>
      <c r="BB270" s="259" t="s">
        <v>1120</v>
      </c>
      <c r="BC270" s="259" t="s">
        <v>449</v>
      </c>
      <c r="BD270" s="259" t="s">
        <v>1452</v>
      </c>
      <c r="BE270" s="374">
        <f t="shared" si="183"/>
        <v>267</v>
      </c>
      <c r="BF270" s="374"/>
      <c r="BG270" s="374"/>
      <c r="BH270" s="374"/>
    </row>
    <row r="271" spans="14:60" s="226" customFormat="1">
      <c r="N271" s="374"/>
      <c r="O271" s="374"/>
      <c r="P271" s="374"/>
      <c r="Q271" s="374"/>
      <c r="R271" s="374"/>
      <c r="S271" s="374"/>
      <c r="T271" s="374"/>
      <c r="U271" s="374"/>
      <c r="V271" s="374"/>
      <c r="W271" s="374"/>
      <c r="X271" s="374"/>
      <c r="Y271" s="374"/>
      <c r="Z271" s="374"/>
      <c r="AA271" s="374"/>
      <c r="AB271" s="374"/>
      <c r="AC271" s="374"/>
      <c r="AD271" s="374"/>
      <c r="AE271" s="374"/>
      <c r="AF271" s="374"/>
      <c r="AG271" s="374"/>
      <c r="AH271" s="374"/>
      <c r="AI271" s="374"/>
      <c r="AJ271" s="374"/>
      <c r="AK271" s="374"/>
      <c r="AL271" s="374"/>
      <c r="AM271" s="374"/>
      <c r="AN271" s="374"/>
      <c r="AO271" s="374"/>
      <c r="AP271" s="374"/>
      <c r="AQ271" s="374"/>
      <c r="AR271" s="374"/>
      <c r="AS271" s="374"/>
      <c r="AT271" s="495"/>
      <c r="AU271" s="374"/>
      <c r="AV271" s="374"/>
      <c r="AW271" s="260"/>
      <c r="AX271" s="260"/>
      <c r="AY271" s="453" t="s">
        <v>945</v>
      </c>
      <c r="AZ271" s="440" t="s">
        <v>726</v>
      </c>
      <c r="BA271" s="259" t="s">
        <v>751</v>
      </c>
      <c r="BB271" s="259" t="s">
        <v>449</v>
      </c>
      <c r="BC271" s="259" t="s">
        <v>1468</v>
      </c>
      <c r="BD271" s="259" t="s">
        <v>1453</v>
      </c>
      <c r="BE271" s="374" t="e">
        <f t="shared" si="183"/>
        <v>#N/A</v>
      </c>
      <c r="BF271" s="374"/>
      <c r="BG271" s="374"/>
      <c r="BH271" s="374"/>
    </row>
    <row r="272" spans="14:60" s="226" customFormat="1">
      <c r="N272" s="374"/>
      <c r="O272" s="374"/>
      <c r="P272" s="374"/>
      <c r="Q272" s="374"/>
      <c r="R272" s="374"/>
      <c r="S272" s="374"/>
      <c r="T272" s="374"/>
      <c r="U272" s="374"/>
      <c r="V272" s="374"/>
      <c r="W272" s="374"/>
      <c r="X272" s="374"/>
      <c r="Y272" s="374"/>
      <c r="Z272" s="374"/>
      <c r="AA272" s="374"/>
      <c r="AB272" s="374"/>
      <c r="AC272" s="374"/>
      <c r="AD272" s="374"/>
      <c r="AE272" s="374"/>
      <c r="AF272" s="374"/>
      <c r="AG272" s="374"/>
      <c r="AH272" s="374"/>
      <c r="AI272" s="374"/>
      <c r="AJ272" s="374"/>
      <c r="AK272" s="374"/>
      <c r="AL272" s="374"/>
      <c r="AM272" s="374"/>
      <c r="AN272" s="374"/>
      <c r="AO272" s="374"/>
      <c r="AP272" s="374"/>
      <c r="AQ272" s="374"/>
      <c r="AR272" s="374"/>
      <c r="AS272" s="374"/>
      <c r="AT272" s="495"/>
      <c r="AU272" s="374"/>
      <c r="AV272" s="374"/>
      <c r="AW272" s="260"/>
      <c r="AX272" s="260"/>
      <c r="AY272" s="453" t="s">
        <v>946</v>
      </c>
      <c r="AZ272" s="440" t="s">
        <v>727</v>
      </c>
      <c r="BA272" s="259" t="s">
        <v>752</v>
      </c>
      <c r="BB272" s="259" t="s">
        <v>1468</v>
      </c>
      <c r="BC272" s="259" t="s">
        <v>1127</v>
      </c>
      <c r="BD272" s="259" t="s">
        <v>737</v>
      </c>
      <c r="BE272" s="374">
        <f t="shared" si="183"/>
        <v>268</v>
      </c>
      <c r="BF272" s="374"/>
      <c r="BG272" s="374"/>
      <c r="BH272" s="374"/>
    </row>
    <row r="273" spans="14:60" s="226" customFormat="1">
      <c r="N273" s="374"/>
      <c r="O273" s="374"/>
      <c r="P273" s="374"/>
      <c r="Q273" s="374"/>
      <c r="R273" s="374"/>
      <c r="S273" s="374"/>
      <c r="T273" s="374"/>
      <c r="U273" s="374"/>
      <c r="V273" s="374"/>
      <c r="W273" s="374"/>
      <c r="X273" s="374"/>
      <c r="Y273" s="374"/>
      <c r="Z273" s="374"/>
      <c r="AA273" s="374"/>
      <c r="AB273" s="374"/>
      <c r="AC273" s="374"/>
      <c r="AD273" s="374"/>
      <c r="AE273" s="374"/>
      <c r="AF273" s="374"/>
      <c r="AG273" s="374"/>
      <c r="AH273" s="374"/>
      <c r="AI273" s="374"/>
      <c r="AJ273" s="374"/>
      <c r="AK273" s="374"/>
      <c r="AL273" s="374"/>
      <c r="AM273" s="374"/>
      <c r="AN273" s="374"/>
      <c r="AO273" s="374"/>
      <c r="AP273" s="374"/>
      <c r="AQ273" s="374"/>
      <c r="AR273" s="374"/>
      <c r="AS273" s="374"/>
      <c r="AT273" s="495"/>
      <c r="AU273" s="374"/>
      <c r="AV273" s="374"/>
      <c r="AW273" s="260"/>
      <c r="AX273" s="260"/>
      <c r="AY273" s="453" t="s">
        <v>947</v>
      </c>
      <c r="AZ273" s="440" t="s">
        <v>728</v>
      </c>
      <c r="BA273" s="259" t="s">
        <v>759</v>
      </c>
      <c r="BB273" s="259" t="s">
        <v>1127</v>
      </c>
      <c r="BC273" s="259" t="s">
        <v>461</v>
      </c>
      <c r="BD273" s="259" t="s">
        <v>739</v>
      </c>
      <c r="BE273" s="374">
        <f t="shared" si="183"/>
        <v>269</v>
      </c>
      <c r="BF273" s="374"/>
      <c r="BG273" s="374"/>
      <c r="BH273" s="374"/>
    </row>
    <row r="274" spans="14:60" s="226" customFormat="1">
      <c r="N274" s="374"/>
      <c r="O274" s="374"/>
      <c r="P274" s="374"/>
      <c r="Q274" s="374"/>
      <c r="R274" s="374"/>
      <c r="S274" s="374"/>
      <c r="T274" s="374"/>
      <c r="U274" s="374"/>
      <c r="V274" s="374"/>
      <c r="W274" s="374"/>
      <c r="X274" s="374"/>
      <c r="Y274" s="374"/>
      <c r="Z274" s="374"/>
      <c r="AA274" s="374"/>
      <c r="AB274" s="374"/>
      <c r="AC274" s="374"/>
      <c r="AD274" s="374"/>
      <c r="AE274" s="374"/>
      <c r="AF274" s="374"/>
      <c r="AG274" s="374"/>
      <c r="AH274" s="374"/>
      <c r="AI274" s="374"/>
      <c r="AJ274" s="374"/>
      <c r="AK274" s="374"/>
      <c r="AL274" s="374"/>
      <c r="AM274" s="374"/>
      <c r="AN274" s="374"/>
      <c r="AO274" s="374"/>
      <c r="AP274" s="374"/>
      <c r="AQ274" s="374"/>
      <c r="AR274" s="374"/>
      <c r="AS274" s="374"/>
      <c r="AT274" s="374"/>
      <c r="AU274" s="374"/>
      <c r="AV274" s="374"/>
      <c r="AW274" s="260"/>
      <c r="AX274" s="260"/>
      <c r="AY274" s="453" t="s">
        <v>1462</v>
      </c>
      <c r="AZ274" s="440" t="s">
        <v>729</v>
      </c>
      <c r="BA274" s="259" t="s">
        <v>306</v>
      </c>
      <c r="BB274" s="259" t="s">
        <v>461</v>
      </c>
      <c r="BC274" s="259" t="s">
        <v>1134</v>
      </c>
      <c r="BD274" s="259" t="s">
        <v>740</v>
      </c>
      <c r="BE274" s="374">
        <f t="shared" si="183"/>
        <v>270</v>
      </c>
      <c r="BF274" s="374"/>
      <c r="BG274" s="374"/>
      <c r="BH274" s="374"/>
    </row>
    <row r="275" spans="14:60" s="226" customFormat="1" ht="23.25">
      <c r="N275" s="374"/>
      <c r="O275" s="374"/>
      <c r="P275" s="374"/>
      <c r="Q275" s="374"/>
      <c r="R275" s="374"/>
      <c r="S275" s="374"/>
      <c r="T275" s="374"/>
      <c r="U275" s="374"/>
      <c r="V275" s="374"/>
      <c r="W275" s="374"/>
      <c r="X275" s="374"/>
      <c r="Y275" s="374"/>
      <c r="Z275" s="374"/>
      <c r="AA275" s="374"/>
      <c r="AB275" s="374"/>
      <c r="AC275" s="374"/>
      <c r="AD275" s="374"/>
      <c r="AE275" s="374"/>
      <c r="AF275" s="374"/>
      <c r="AG275" s="374"/>
      <c r="AH275" s="374"/>
      <c r="AI275" s="374"/>
      <c r="AJ275" s="374"/>
      <c r="AK275" s="374"/>
      <c r="AL275" s="374"/>
      <c r="AM275" s="374"/>
      <c r="AN275" s="374"/>
      <c r="AO275" s="374"/>
      <c r="AP275" s="374"/>
      <c r="AQ275" s="374"/>
      <c r="AR275" s="374"/>
      <c r="AS275" s="374"/>
      <c r="AT275" s="374"/>
      <c r="AU275" s="374"/>
      <c r="AV275" s="374"/>
      <c r="AW275" s="260"/>
      <c r="AX275" s="260"/>
      <c r="AY275" s="453" t="s">
        <v>958</v>
      </c>
      <c r="AZ275" s="440" t="s">
        <v>731</v>
      </c>
      <c r="BA275" s="259" t="s">
        <v>762</v>
      </c>
      <c r="BB275" s="259" t="s">
        <v>1134</v>
      </c>
      <c r="BC275" s="259" t="s">
        <v>1139</v>
      </c>
      <c r="BD275" s="259" t="s">
        <v>741</v>
      </c>
      <c r="BE275" s="374">
        <f t="shared" si="183"/>
        <v>271</v>
      </c>
      <c r="BF275" s="374"/>
      <c r="BG275" s="374"/>
      <c r="BH275" s="374"/>
    </row>
    <row r="276" spans="14:60" s="226" customFormat="1">
      <c r="N276" s="374"/>
      <c r="O276" s="374"/>
      <c r="P276" s="374"/>
      <c r="Q276" s="374"/>
      <c r="R276" s="374"/>
      <c r="S276" s="374"/>
      <c r="T276" s="374"/>
      <c r="U276" s="374"/>
      <c r="V276" s="374"/>
      <c r="W276" s="374"/>
      <c r="X276" s="374"/>
      <c r="Y276" s="374"/>
      <c r="Z276" s="374"/>
      <c r="AA276" s="374"/>
      <c r="AB276" s="374"/>
      <c r="AC276" s="374"/>
      <c r="AD276" s="374"/>
      <c r="AE276" s="374"/>
      <c r="AF276" s="374"/>
      <c r="AG276" s="374"/>
      <c r="AH276" s="374"/>
      <c r="AI276" s="374"/>
      <c r="AJ276" s="374"/>
      <c r="AK276" s="374"/>
      <c r="AL276" s="374"/>
      <c r="AM276" s="374"/>
      <c r="AN276" s="374"/>
      <c r="AO276" s="374"/>
      <c r="AP276" s="374"/>
      <c r="AQ276" s="374"/>
      <c r="AR276" s="374"/>
      <c r="AS276" s="374"/>
      <c r="AT276" s="374"/>
      <c r="AU276" s="374"/>
      <c r="AV276" s="374"/>
      <c r="AW276" s="260"/>
      <c r="AX276" s="260"/>
      <c r="AY276" s="453" t="s">
        <v>963</v>
      </c>
      <c r="AZ276" s="440" t="s">
        <v>1452</v>
      </c>
      <c r="BA276" s="259" t="s">
        <v>763</v>
      </c>
      <c r="BB276" s="259" t="s">
        <v>1139</v>
      </c>
      <c r="BC276" s="259" t="s">
        <v>1140</v>
      </c>
      <c r="BD276" s="259" t="s">
        <v>742</v>
      </c>
      <c r="BE276" s="374">
        <f t="shared" si="183"/>
        <v>272</v>
      </c>
      <c r="BF276" s="374"/>
      <c r="BG276" s="374"/>
      <c r="BH276" s="374"/>
    </row>
    <row r="277" spans="14:60" s="226" customFormat="1">
      <c r="N277" s="374"/>
      <c r="O277" s="374"/>
      <c r="P277" s="374"/>
      <c r="Q277" s="374"/>
      <c r="R277" s="374"/>
      <c r="S277" s="374"/>
      <c r="T277" s="374"/>
      <c r="U277" s="374"/>
      <c r="V277" s="374"/>
      <c r="W277" s="374"/>
      <c r="X277" s="374"/>
      <c r="Y277" s="374"/>
      <c r="Z277" s="374"/>
      <c r="AA277" s="374"/>
      <c r="AB277" s="374"/>
      <c r="AC277" s="374"/>
      <c r="AD277" s="374"/>
      <c r="AE277" s="374"/>
      <c r="AF277" s="374"/>
      <c r="AG277" s="374"/>
      <c r="AH277" s="374"/>
      <c r="AI277" s="374"/>
      <c r="AJ277" s="374"/>
      <c r="AK277" s="374"/>
      <c r="AL277" s="374"/>
      <c r="AM277" s="374"/>
      <c r="AN277" s="374"/>
      <c r="AO277" s="374"/>
      <c r="AP277" s="374"/>
      <c r="AQ277" s="374"/>
      <c r="AR277" s="374"/>
      <c r="AS277" s="374"/>
      <c r="AT277" s="374"/>
      <c r="AU277" s="374"/>
      <c r="AV277" s="374"/>
      <c r="AW277" s="260"/>
      <c r="AX277" s="260"/>
      <c r="AY277" s="453" t="s">
        <v>965</v>
      </c>
      <c r="AZ277" s="440" t="s">
        <v>737</v>
      </c>
      <c r="BA277" s="259" t="s">
        <v>768</v>
      </c>
      <c r="BB277" s="259" t="s">
        <v>1140</v>
      </c>
      <c r="BC277" s="259" t="s">
        <v>1142</v>
      </c>
      <c r="BD277" s="259" t="s">
        <v>743</v>
      </c>
      <c r="BE277" s="374">
        <f t="shared" si="183"/>
        <v>273</v>
      </c>
      <c r="BF277" s="374"/>
      <c r="BG277" s="374"/>
      <c r="BH277" s="374"/>
    </row>
    <row r="278" spans="14:60" s="226" customFormat="1">
      <c r="N278" s="374"/>
      <c r="O278" s="374"/>
      <c r="P278" s="374"/>
      <c r="Q278" s="374"/>
      <c r="R278" s="374"/>
      <c r="S278" s="374"/>
      <c r="T278" s="374"/>
      <c r="U278" s="374"/>
      <c r="V278" s="374"/>
      <c r="W278" s="374"/>
      <c r="X278" s="374"/>
      <c r="Y278" s="374"/>
      <c r="Z278" s="374"/>
      <c r="AA278" s="374"/>
      <c r="AB278" s="374"/>
      <c r="AC278" s="374"/>
      <c r="AD278" s="374"/>
      <c r="AE278" s="374"/>
      <c r="AF278" s="374"/>
      <c r="AG278" s="374"/>
      <c r="AH278" s="374"/>
      <c r="AI278" s="374"/>
      <c r="AJ278" s="374"/>
      <c r="AK278" s="374"/>
      <c r="AL278" s="374"/>
      <c r="AM278" s="374"/>
      <c r="AN278" s="374"/>
      <c r="AO278" s="374"/>
      <c r="AP278" s="374"/>
      <c r="AQ278" s="374"/>
      <c r="AR278" s="374"/>
      <c r="AS278" s="374"/>
      <c r="AT278" s="374"/>
      <c r="AU278" s="374"/>
      <c r="AV278" s="374"/>
      <c r="AW278" s="260"/>
      <c r="AX278" s="260"/>
      <c r="AY278" s="453" t="s">
        <v>966</v>
      </c>
      <c r="AZ278" s="440" t="s">
        <v>739</v>
      </c>
      <c r="BA278" s="259" t="s">
        <v>770</v>
      </c>
      <c r="BB278" s="259" t="s">
        <v>1142</v>
      </c>
      <c r="BC278" s="259" t="s">
        <v>1143</v>
      </c>
      <c r="BD278" s="259" t="s">
        <v>744</v>
      </c>
      <c r="BE278" s="374" t="e">
        <f t="shared" si="183"/>
        <v>#N/A</v>
      </c>
      <c r="BF278" s="374"/>
      <c r="BG278" s="374"/>
      <c r="BH278" s="374"/>
    </row>
    <row r="279" spans="14:60" s="226" customFormat="1">
      <c r="N279" s="374"/>
      <c r="O279" s="374"/>
      <c r="P279" s="374"/>
      <c r="Q279" s="374"/>
      <c r="R279" s="374"/>
      <c r="S279" s="374"/>
      <c r="T279" s="374"/>
      <c r="U279" s="374"/>
      <c r="V279" s="374"/>
      <c r="W279" s="374"/>
      <c r="X279" s="374"/>
      <c r="Y279" s="374"/>
      <c r="Z279" s="374"/>
      <c r="AA279" s="374"/>
      <c r="AB279" s="374"/>
      <c r="AC279" s="374"/>
      <c r="AD279" s="374"/>
      <c r="AE279" s="374"/>
      <c r="AF279" s="374"/>
      <c r="AG279" s="374"/>
      <c r="AH279" s="374"/>
      <c r="AI279" s="374"/>
      <c r="AJ279" s="374"/>
      <c r="AK279" s="374"/>
      <c r="AL279" s="374"/>
      <c r="AM279" s="374"/>
      <c r="AN279" s="374"/>
      <c r="AO279" s="374"/>
      <c r="AP279" s="374"/>
      <c r="AQ279" s="374"/>
      <c r="AR279" s="374"/>
      <c r="AS279" s="374"/>
      <c r="AT279" s="374"/>
      <c r="AU279" s="374"/>
      <c r="AV279" s="374"/>
      <c r="AW279" s="260"/>
      <c r="AX279" s="260"/>
      <c r="AY279" s="453" t="s">
        <v>967</v>
      </c>
      <c r="AZ279" s="440" t="s">
        <v>740</v>
      </c>
      <c r="BA279" s="259" t="s">
        <v>773</v>
      </c>
      <c r="BB279" s="259" t="s">
        <v>1143</v>
      </c>
      <c r="BC279" s="259" t="s">
        <v>1144</v>
      </c>
      <c r="BD279" s="259" t="s">
        <v>745</v>
      </c>
      <c r="BE279" s="374">
        <f t="shared" si="183"/>
        <v>274</v>
      </c>
      <c r="BF279" s="374"/>
      <c r="BG279" s="374"/>
      <c r="BH279" s="374"/>
    </row>
    <row r="280" spans="14:60" s="226" customFormat="1">
      <c r="N280" s="374"/>
      <c r="O280" s="374"/>
      <c r="P280" s="374"/>
      <c r="Q280" s="374"/>
      <c r="R280" s="374"/>
      <c r="S280" s="374"/>
      <c r="T280" s="374"/>
      <c r="U280" s="374"/>
      <c r="V280" s="374"/>
      <c r="W280" s="374"/>
      <c r="X280" s="374"/>
      <c r="Y280" s="374"/>
      <c r="Z280" s="374"/>
      <c r="AA280" s="374"/>
      <c r="AB280" s="374"/>
      <c r="AC280" s="374"/>
      <c r="AD280" s="374"/>
      <c r="AE280" s="374"/>
      <c r="AF280" s="374"/>
      <c r="AG280" s="374"/>
      <c r="AH280" s="374"/>
      <c r="AI280" s="374"/>
      <c r="AJ280" s="374"/>
      <c r="AK280" s="374"/>
      <c r="AL280" s="374"/>
      <c r="AM280" s="374"/>
      <c r="AN280" s="374"/>
      <c r="AO280" s="374"/>
      <c r="AP280" s="374"/>
      <c r="AQ280" s="374"/>
      <c r="AR280" s="374"/>
      <c r="AS280" s="374"/>
      <c r="AT280" s="374"/>
      <c r="AU280" s="374"/>
      <c r="AV280" s="374"/>
      <c r="AW280" s="260"/>
      <c r="AX280" s="260"/>
      <c r="AY280" s="453" t="s">
        <v>969</v>
      </c>
      <c r="AZ280" s="440" t="s">
        <v>741</v>
      </c>
      <c r="BA280" s="259" t="s">
        <v>774</v>
      </c>
      <c r="BB280" s="259" t="s">
        <v>1144</v>
      </c>
      <c r="BC280" s="259" t="s">
        <v>1146</v>
      </c>
      <c r="BD280" s="259" t="s">
        <v>746</v>
      </c>
      <c r="BE280" s="374">
        <f t="shared" si="183"/>
        <v>275</v>
      </c>
      <c r="BF280" s="374"/>
      <c r="BG280" s="374"/>
      <c r="BH280" s="374"/>
    </row>
    <row r="281" spans="14:60" s="226" customFormat="1">
      <c r="N281" s="374"/>
      <c r="O281" s="374"/>
      <c r="P281" s="374"/>
      <c r="Q281" s="374"/>
      <c r="R281" s="374"/>
      <c r="S281" s="374"/>
      <c r="T281" s="374"/>
      <c r="U281" s="374"/>
      <c r="V281" s="374"/>
      <c r="W281" s="374"/>
      <c r="X281" s="374"/>
      <c r="Y281" s="374"/>
      <c r="Z281" s="374"/>
      <c r="AA281" s="374"/>
      <c r="AB281" s="374"/>
      <c r="AC281" s="374"/>
      <c r="AD281" s="374"/>
      <c r="AE281" s="374"/>
      <c r="AF281" s="374"/>
      <c r="AG281" s="374"/>
      <c r="AH281" s="374"/>
      <c r="AI281" s="374"/>
      <c r="AJ281" s="374"/>
      <c r="AK281" s="374"/>
      <c r="AL281" s="374"/>
      <c r="AM281" s="374"/>
      <c r="AN281" s="374"/>
      <c r="AO281" s="374"/>
      <c r="AP281" s="374"/>
      <c r="AQ281" s="374"/>
      <c r="AR281" s="374"/>
      <c r="AS281" s="374"/>
      <c r="AT281" s="374"/>
      <c r="AU281" s="374"/>
      <c r="AV281" s="374"/>
      <c r="AW281" s="260"/>
      <c r="AX281" s="260"/>
      <c r="AY281" s="453" t="s">
        <v>970</v>
      </c>
      <c r="AZ281" s="440" t="s">
        <v>742</v>
      </c>
      <c r="BA281" s="259" t="s">
        <v>775</v>
      </c>
      <c r="BB281" s="259" t="s">
        <v>1146</v>
      </c>
      <c r="BC281" s="259" t="s">
        <v>1148</v>
      </c>
      <c r="BD281" s="259" t="s">
        <v>747</v>
      </c>
      <c r="BE281" s="374">
        <f t="shared" si="183"/>
        <v>276</v>
      </c>
      <c r="BF281" s="374"/>
      <c r="BG281" s="374"/>
      <c r="BH281" s="374"/>
    </row>
    <row r="282" spans="14:60" s="226" customFormat="1">
      <c r="N282" s="374"/>
      <c r="O282" s="374"/>
      <c r="P282" s="374"/>
      <c r="Q282" s="374"/>
      <c r="R282" s="374"/>
      <c r="S282" s="374"/>
      <c r="T282" s="374"/>
      <c r="U282" s="374"/>
      <c r="V282" s="374"/>
      <c r="W282" s="374"/>
      <c r="X282" s="374"/>
      <c r="Y282" s="374"/>
      <c r="Z282" s="374"/>
      <c r="AA282" s="374"/>
      <c r="AB282" s="374"/>
      <c r="AC282" s="374"/>
      <c r="AD282" s="374"/>
      <c r="AE282" s="374"/>
      <c r="AF282" s="374"/>
      <c r="AG282" s="374"/>
      <c r="AH282" s="374"/>
      <c r="AI282" s="374"/>
      <c r="AJ282" s="374"/>
      <c r="AK282" s="374"/>
      <c r="AL282" s="374"/>
      <c r="AM282" s="374"/>
      <c r="AN282" s="374"/>
      <c r="AO282" s="374"/>
      <c r="AP282" s="374"/>
      <c r="AQ282" s="374"/>
      <c r="AR282" s="374"/>
      <c r="AS282" s="374"/>
      <c r="AT282" s="374"/>
      <c r="AU282" s="374"/>
      <c r="AV282" s="374"/>
      <c r="AW282" s="260"/>
      <c r="AX282" s="260"/>
      <c r="AY282" s="453" t="s">
        <v>972</v>
      </c>
      <c r="AZ282" s="440" t="s">
        <v>743</v>
      </c>
      <c r="BA282" s="259" t="s">
        <v>776</v>
      </c>
      <c r="BB282" s="259" t="s">
        <v>1148</v>
      </c>
      <c r="BC282" s="259" t="s">
        <v>1149</v>
      </c>
      <c r="BD282" s="259" t="s">
        <v>749</v>
      </c>
      <c r="BE282" s="374">
        <f t="shared" si="183"/>
        <v>277</v>
      </c>
      <c r="BF282" s="374"/>
      <c r="BG282" s="374"/>
      <c r="BH282" s="374"/>
    </row>
    <row r="283" spans="14:60" s="226" customFormat="1">
      <c r="N283" s="374"/>
      <c r="O283" s="374"/>
      <c r="P283" s="374"/>
      <c r="Q283" s="374"/>
      <c r="R283" s="374"/>
      <c r="S283" s="374"/>
      <c r="T283" s="374"/>
      <c r="U283" s="374"/>
      <c r="V283" s="374"/>
      <c r="W283" s="374"/>
      <c r="X283" s="374"/>
      <c r="Y283" s="374"/>
      <c r="Z283" s="374"/>
      <c r="AA283" s="374"/>
      <c r="AB283" s="374"/>
      <c r="AC283" s="374"/>
      <c r="AD283" s="374"/>
      <c r="AE283" s="374"/>
      <c r="AF283" s="374"/>
      <c r="AG283" s="374"/>
      <c r="AH283" s="374"/>
      <c r="AI283" s="374"/>
      <c r="AJ283" s="374"/>
      <c r="AK283" s="374"/>
      <c r="AL283" s="374"/>
      <c r="AM283" s="374"/>
      <c r="AN283" s="374"/>
      <c r="AO283" s="374"/>
      <c r="AP283" s="374"/>
      <c r="AQ283" s="374"/>
      <c r="AR283" s="374"/>
      <c r="AS283" s="374"/>
      <c r="AT283" s="374"/>
      <c r="AU283" s="374"/>
      <c r="AV283" s="374"/>
      <c r="AW283" s="260"/>
      <c r="AX283" s="260"/>
      <c r="AY283" s="453" t="s">
        <v>973</v>
      </c>
      <c r="AZ283" s="440" t="s">
        <v>745</v>
      </c>
      <c r="BA283" s="259" t="s">
        <v>777</v>
      </c>
      <c r="BB283" s="259" t="s">
        <v>1149</v>
      </c>
      <c r="BC283" s="259" t="s">
        <v>1151</v>
      </c>
      <c r="BD283" s="259" t="s">
        <v>750</v>
      </c>
      <c r="BE283" s="374">
        <f t="shared" ref="BE283:BE346" si="184">+MATCH(BD$10:BD$548,AZ$10:AZ$540,0)</f>
        <v>278</v>
      </c>
      <c r="BF283" s="374"/>
      <c r="BG283" s="374"/>
      <c r="BH283" s="374"/>
    </row>
    <row r="284" spans="14:60" s="226" customFormat="1">
      <c r="N284" s="374"/>
      <c r="O284" s="374"/>
      <c r="P284" s="374"/>
      <c r="Q284" s="374"/>
      <c r="R284" s="374"/>
      <c r="S284" s="374"/>
      <c r="T284" s="374"/>
      <c r="U284" s="374"/>
      <c r="V284" s="374"/>
      <c r="W284" s="374"/>
      <c r="X284" s="374"/>
      <c r="Y284" s="374"/>
      <c r="Z284" s="374"/>
      <c r="AA284" s="374"/>
      <c r="AB284" s="374"/>
      <c r="AC284" s="374"/>
      <c r="AD284" s="374"/>
      <c r="AE284" s="374"/>
      <c r="AF284" s="374"/>
      <c r="AG284" s="374"/>
      <c r="AH284" s="374"/>
      <c r="AI284" s="374"/>
      <c r="AJ284" s="374"/>
      <c r="AK284" s="374"/>
      <c r="AL284" s="374"/>
      <c r="AM284" s="374"/>
      <c r="AN284" s="374"/>
      <c r="AO284" s="374"/>
      <c r="AP284" s="374"/>
      <c r="AQ284" s="374"/>
      <c r="AR284" s="374"/>
      <c r="AS284" s="374"/>
      <c r="AT284" s="374"/>
      <c r="AU284" s="374"/>
      <c r="AV284" s="374"/>
      <c r="AW284" s="260"/>
      <c r="AX284" s="260"/>
      <c r="AY284" s="453" t="s">
        <v>975</v>
      </c>
      <c r="AZ284" s="440" t="s">
        <v>746</v>
      </c>
      <c r="BA284" s="259" t="s">
        <v>312</v>
      </c>
      <c r="BB284" s="259" t="s">
        <v>1151</v>
      </c>
      <c r="BC284" s="259" t="s">
        <v>1152</v>
      </c>
      <c r="BD284" s="259" t="s">
        <v>751</v>
      </c>
      <c r="BE284" s="374">
        <f t="shared" si="184"/>
        <v>279</v>
      </c>
      <c r="BF284" s="374"/>
      <c r="BG284" s="374"/>
      <c r="BH284" s="374"/>
    </row>
    <row r="285" spans="14:60" s="226" customFormat="1">
      <c r="N285" s="374"/>
      <c r="O285" s="374"/>
      <c r="P285" s="374"/>
      <c r="Q285" s="374"/>
      <c r="R285" s="374"/>
      <c r="S285" s="374"/>
      <c r="T285" s="374"/>
      <c r="U285" s="374"/>
      <c r="V285" s="374"/>
      <c r="W285" s="374"/>
      <c r="X285" s="374"/>
      <c r="Y285" s="374"/>
      <c r="Z285" s="374"/>
      <c r="AA285" s="374"/>
      <c r="AB285" s="374"/>
      <c r="AC285" s="374"/>
      <c r="AD285" s="374"/>
      <c r="AE285" s="374"/>
      <c r="AF285" s="374"/>
      <c r="AG285" s="374"/>
      <c r="AH285" s="374"/>
      <c r="AI285" s="374"/>
      <c r="AJ285" s="374"/>
      <c r="AK285" s="374"/>
      <c r="AL285" s="374"/>
      <c r="AM285" s="374"/>
      <c r="AN285" s="374"/>
      <c r="AO285" s="374"/>
      <c r="AP285" s="374"/>
      <c r="AQ285" s="374"/>
      <c r="AR285" s="374"/>
      <c r="AS285" s="374"/>
      <c r="AT285" s="374"/>
      <c r="AU285" s="374"/>
      <c r="AV285" s="374"/>
      <c r="AW285" s="260"/>
      <c r="AX285" s="260"/>
      <c r="AY285" s="453" t="s">
        <v>977</v>
      </c>
      <c r="AZ285" s="440" t="s">
        <v>747</v>
      </c>
      <c r="BA285" s="259" t="s">
        <v>778</v>
      </c>
      <c r="BB285" s="259" t="s">
        <v>1152</v>
      </c>
      <c r="BC285" s="259" t="s">
        <v>1156</v>
      </c>
      <c r="BD285" s="259" t="s">
        <v>752</v>
      </c>
      <c r="BE285" s="374">
        <f t="shared" si="184"/>
        <v>280</v>
      </c>
      <c r="BF285" s="374"/>
      <c r="BG285" s="374"/>
      <c r="BH285" s="374"/>
    </row>
    <row r="286" spans="14:60" s="226" customFormat="1">
      <c r="N286" s="374"/>
      <c r="O286" s="374"/>
      <c r="P286" s="374"/>
      <c r="Q286" s="374"/>
      <c r="R286" s="374"/>
      <c r="S286" s="374"/>
      <c r="T286" s="374"/>
      <c r="U286" s="374"/>
      <c r="V286" s="374"/>
      <c r="W286" s="374"/>
      <c r="X286" s="374"/>
      <c r="Y286" s="374"/>
      <c r="Z286" s="374"/>
      <c r="AA286" s="374"/>
      <c r="AB286" s="374"/>
      <c r="AC286" s="374"/>
      <c r="AD286" s="374"/>
      <c r="AE286" s="374"/>
      <c r="AF286" s="374"/>
      <c r="AG286" s="374"/>
      <c r="AH286" s="374"/>
      <c r="AI286" s="374"/>
      <c r="AJ286" s="374"/>
      <c r="AK286" s="374"/>
      <c r="AL286" s="374"/>
      <c r="AM286" s="374"/>
      <c r="AN286" s="374"/>
      <c r="AO286" s="374"/>
      <c r="AP286" s="374"/>
      <c r="AQ286" s="374"/>
      <c r="AR286" s="374"/>
      <c r="AS286" s="374"/>
      <c r="AT286" s="374"/>
      <c r="AU286" s="374"/>
      <c r="AV286" s="374"/>
      <c r="AW286" s="260"/>
      <c r="AX286" s="260"/>
      <c r="AY286" s="453" t="s">
        <v>978</v>
      </c>
      <c r="AZ286" s="440" t="s">
        <v>749</v>
      </c>
      <c r="BA286" s="259" t="s">
        <v>780</v>
      </c>
      <c r="BB286" s="259" t="s">
        <v>1156</v>
      </c>
      <c r="BC286" s="259" t="s">
        <v>1167</v>
      </c>
      <c r="BD286" s="259" t="s">
        <v>301</v>
      </c>
      <c r="BE286" s="374">
        <f t="shared" si="184"/>
        <v>281</v>
      </c>
      <c r="BF286" s="374"/>
      <c r="BG286" s="374"/>
      <c r="BH286" s="374"/>
    </row>
    <row r="287" spans="14:60" s="226" customFormat="1">
      <c r="N287" s="374"/>
      <c r="O287" s="374"/>
      <c r="P287" s="374"/>
      <c r="Q287" s="374"/>
      <c r="R287" s="374"/>
      <c r="S287" s="374"/>
      <c r="T287" s="374"/>
      <c r="U287" s="374"/>
      <c r="V287" s="374"/>
      <c r="W287" s="374"/>
      <c r="X287" s="374"/>
      <c r="Y287" s="374"/>
      <c r="Z287" s="374"/>
      <c r="AA287" s="374"/>
      <c r="AB287" s="374"/>
      <c r="AC287" s="374"/>
      <c r="AD287" s="374"/>
      <c r="AE287" s="374"/>
      <c r="AF287" s="374"/>
      <c r="AG287" s="374"/>
      <c r="AH287" s="374"/>
      <c r="AI287" s="374"/>
      <c r="AJ287" s="374"/>
      <c r="AK287" s="374"/>
      <c r="AL287" s="374"/>
      <c r="AM287" s="374"/>
      <c r="AN287" s="374"/>
      <c r="AO287" s="374"/>
      <c r="AP287" s="374"/>
      <c r="AQ287" s="374"/>
      <c r="AR287" s="374"/>
      <c r="AS287" s="374"/>
      <c r="AT287" s="374"/>
      <c r="AU287" s="374"/>
      <c r="AV287" s="374"/>
      <c r="AW287" s="260"/>
      <c r="AX287" s="260"/>
      <c r="AY287" s="453" t="s">
        <v>395</v>
      </c>
      <c r="AZ287" s="440" t="s">
        <v>750</v>
      </c>
      <c r="BA287" s="259" t="s">
        <v>782</v>
      </c>
      <c r="BB287" s="259" t="s">
        <v>1167</v>
      </c>
      <c r="BC287" s="259" t="s">
        <v>1168</v>
      </c>
      <c r="BD287" s="259" t="s">
        <v>755</v>
      </c>
      <c r="BE287" s="374">
        <f t="shared" si="184"/>
        <v>282</v>
      </c>
      <c r="BF287" s="374"/>
      <c r="BG287" s="374"/>
      <c r="BH287" s="374"/>
    </row>
    <row r="288" spans="14:60" s="226" customFormat="1">
      <c r="N288" s="374"/>
      <c r="O288" s="374"/>
      <c r="P288" s="374"/>
      <c r="Q288" s="374"/>
      <c r="R288" s="374"/>
      <c r="S288" s="374"/>
      <c r="T288" s="374"/>
      <c r="U288" s="374"/>
      <c r="V288" s="374"/>
      <c r="W288" s="374"/>
      <c r="X288" s="374"/>
      <c r="Y288" s="374"/>
      <c r="Z288" s="374"/>
      <c r="AA288" s="374"/>
      <c r="AB288" s="374"/>
      <c r="AC288" s="374"/>
      <c r="AD288" s="374"/>
      <c r="AE288" s="374"/>
      <c r="AF288" s="374"/>
      <c r="AG288" s="374"/>
      <c r="AH288" s="374"/>
      <c r="AI288" s="374"/>
      <c r="AJ288" s="374"/>
      <c r="AK288" s="374"/>
      <c r="AL288" s="374"/>
      <c r="AM288" s="374"/>
      <c r="AN288" s="374"/>
      <c r="AO288" s="374"/>
      <c r="AP288" s="374"/>
      <c r="AQ288" s="374"/>
      <c r="AR288" s="374"/>
      <c r="AS288" s="374"/>
      <c r="AT288" s="374"/>
      <c r="AU288" s="374"/>
      <c r="AV288" s="374"/>
      <c r="AW288" s="260"/>
      <c r="AX288" s="260"/>
      <c r="AY288" s="453" t="s">
        <v>982</v>
      </c>
      <c r="AZ288" s="440" t="s">
        <v>751</v>
      </c>
      <c r="BA288" s="259" t="s">
        <v>786</v>
      </c>
      <c r="BB288" s="259" t="s">
        <v>1168</v>
      </c>
      <c r="BC288" s="259" t="s">
        <v>1172</v>
      </c>
      <c r="BD288" s="259" t="s">
        <v>756</v>
      </c>
      <c r="BE288" s="374">
        <f t="shared" si="184"/>
        <v>283</v>
      </c>
      <c r="BF288" s="374"/>
      <c r="BG288" s="374"/>
      <c r="BH288" s="374"/>
    </row>
    <row r="289" spans="14:60" s="226" customFormat="1">
      <c r="N289" s="374"/>
      <c r="O289" s="374"/>
      <c r="P289" s="374"/>
      <c r="Q289" s="374"/>
      <c r="R289" s="374"/>
      <c r="S289" s="374"/>
      <c r="T289" s="374"/>
      <c r="U289" s="374"/>
      <c r="V289" s="374"/>
      <c r="W289" s="374"/>
      <c r="X289" s="374"/>
      <c r="Y289" s="374"/>
      <c r="Z289" s="374"/>
      <c r="AA289" s="374"/>
      <c r="AB289" s="374"/>
      <c r="AC289" s="374"/>
      <c r="AD289" s="374"/>
      <c r="AE289" s="374"/>
      <c r="AF289" s="374"/>
      <c r="AG289" s="374"/>
      <c r="AH289" s="374"/>
      <c r="AI289" s="374"/>
      <c r="AJ289" s="374"/>
      <c r="AK289" s="374"/>
      <c r="AL289" s="374"/>
      <c r="AM289" s="374"/>
      <c r="AN289" s="374"/>
      <c r="AO289" s="374"/>
      <c r="AP289" s="374"/>
      <c r="AQ289" s="374"/>
      <c r="AR289" s="374"/>
      <c r="AS289" s="374"/>
      <c r="AT289" s="374"/>
      <c r="AU289" s="374"/>
      <c r="AV289" s="374"/>
      <c r="AW289" s="260"/>
      <c r="AX289" s="260"/>
      <c r="AY289" s="453" t="s">
        <v>984</v>
      </c>
      <c r="AZ289" s="440" t="s">
        <v>752</v>
      </c>
      <c r="BA289" s="259" t="s">
        <v>787</v>
      </c>
      <c r="BB289" s="259" t="s">
        <v>1172</v>
      </c>
      <c r="BC289" s="259" t="s">
        <v>1180</v>
      </c>
      <c r="BD289" s="259" t="s">
        <v>1454</v>
      </c>
      <c r="BE289" s="374">
        <f t="shared" si="184"/>
        <v>284</v>
      </c>
      <c r="BF289" s="374"/>
      <c r="BG289" s="374"/>
      <c r="BH289" s="374"/>
    </row>
    <row r="290" spans="14:60" s="226" customFormat="1">
      <c r="N290" s="374"/>
      <c r="O290" s="374"/>
      <c r="P290" s="374"/>
      <c r="Q290" s="374"/>
      <c r="R290" s="374"/>
      <c r="S290" s="374"/>
      <c r="T290" s="374"/>
      <c r="U290" s="374"/>
      <c r="V290" s="374"/>
      <c r="W290" s="374"/>
      <c r="X290" s="374"/>
      <c r="Y290" s="374"/>
      <c r="Z290" s="374"/>
      <c r="AA290" s="374"/>
      <c r="AB290" s="374"/>
      <c r="AC290" s="374"/>
      <c r="AD290" s="374"/>
      <c r="AE290" s="374"/>
      <c r="AF290" s="374"/>
      <c r="AG290" s="374"/>
      <c r="AH290" s="374"/>
      <c r="AI290" s="374"/>
      <c r="AJ290" s="374"/>
      <c r="AK290" s="374"/>
      <c r="AL290" s="374"/>
      <c r="AM290" s="374"/>
      <c r="AN290" s="374"/>
      <c r="AO290" s="374"/>
      <c r="AP290" s="374"/>
      <c r="AQ290" s="374"/>
      <c r="AR290" s="374"/>
      <c r="AS290" s="374"/>
      <c r="AT290" s="374"/>
      <c r="AU290" s="374"/>
      <c r="AV290" s="374"/>
      <c r="AW290" s="260"/>
      <c r="AX290" s="260"/>
      <c r="AY290" s="453" t="s">
        <v>985</v>
      </c>
      <c r="AZ290" s="440" t="s">
        <v>301</v>
      </c>
      <c r="BA290" s="259" t="s">
        <v>788</v>
      </c>
      <c r="BB290" s="259" t="s">
        <v>1180</v>
      </c>
      <c r="BC290" s="259" t="s">
        <v>1191</v>
      </c>
      <c r="BD290" s="259" t="s">
        <v>759</v>
      </c>
      <c r="BE290" s="374">
        <f t="shared" si="184"/>
        <v>285</v>
      </c>
      <c r="BF290" s="374"/>
      <c r="BG290" s="374"/>
      <c r="BH290" s="374"/>
    </row>
    <row r="291" spans="14:60" s="226" customFormat="1">
      <c r="N291" s="374"/>
      <c r="O291" s="374"/>
      <c r="P291" s="374"/>
      <c r="Q291" s="374"/>
      <c r="R291" s="374"/>
      <c r="S291" s="374"/>
      <c r="T291" s="374"/>
      <c r="U291" s="374"/>
      <c r="V291" s="374"/>
      <c r="W291" s="374"/>
      <c r="X291" s="374"/>
      <c r="Y291" s="374"/>
      <c r="Z291" s="374"/>
      <c r="AA291" s="374"/>
      <c r="AB291" s="374"/>
      <c r="AC291" s="374"/>
      <c r="AD291" s="374"/>
      <c r="AE291" s="374"/>
      <c r="AF291" s="374"/>
      <c r="AG291" s="374"/>
      <c r="AH291" s="374"/>
      <c r="AI291" s="374"/>
      <c r="AJ291" s="374"/>
      <c r="AK291" s="374"/>
      <c r="AL291" s="374"/>
      <c r="AM291" s="374"/>
      <c r="AN291" s="374"/>
      <c r="AO291" s="374"/>
      <c r="AP291" s="374"/>
      <c r="AQ291" s="374"/>
      <c r="AR291" s="374"/>
      <c r="AS291" s="374"/>
      <c r="AT291" s="374"/>
      <c r="AU291" s="374"/>
      <c r="AV291" s="374"/>
      <c r="AW291" s="260"/>
      <c r="AX291" s="260"/>
      <c r="AY291" s="453" t="s">
        <v>989</v>
      </c>
      <c r="AZ291" s="440" t="s">
        <v>755</v>
      </c>
      <c r="BA291" s="259" t="s">
        <v>789</v>
      </c>
      <c r="BB291" s="259" t="s">
        <v>1187</v>
      </c>
      <c r="BC291" s="259" t="s">
        <v>1193</v>
      </c>
      <c r="BD291" s="259" t="s">
        <v>306</v>
      </c>
      <c r="BE291" s="374">
        <f t="shared" si="184"/>
        <v>286</v>
      </c>
      <c r="BF291" s="374"/>
      <c r="BG291" s="374"/>
      <c r="BH291" s="374"/>
    </row>
    <row r="292" spans="14:60" s="226" customFormat="1">
      <c r="N292" s="374"/>
      <c r="O292" s="374"/>
      <c r="P292" s="374"/>
      <c r="Q292" s="374"/>
      <c r="R292" s="374"/>
      <c r="S292" s="374"/>
      <c r="T292" s="374"/>
      <c r="U292" s="374"/>
      <c r="V292" s="374"/>
      <c r="W292" s="374"/>
      <c r="X292" s="374"/>
      <c r="Y292" s="374"/>
      <c r="Z292" s="374"/>
      <c r="AA292" s="374"/>
      <c r="AB292" s="374"/>
      <c r="AC292" s="374"/>
      <c r="AD292" s="374"/>
      <c r="AE292" s="374"/>
      <c r="AF292" s="374"/>
      <c r="AG292" s="374"/>
      <c r="AH292" s="374"/>
      <c r="AI292" s="374"/>
      <c r="AJ292" s="374"/>
      <c r="AK292" s="374"/>
      <c r="AL292" s="374"/>
      <c r="AM292" s="374"/>
      <c r="AN292" s="374"/>
      <c r="AO292" s="374"/>
      <c r="AP292" s="374"/>
      <c r="AQ292" s="374"/>
      <c r="AR292" s="374"/>
      <c r="AS292" s="374"/>
      <c r="AT292" s="374"/>
      <c r="AU292" s="374"/>
      <c r="AV292" s="374"/>
      <c r="AW292" s="260"/>
      <c r="AX292" s="260"/>
      <c r="AY292" s="453" t="s">
        <v>991</v>
      </c>
      <c r="AZ292" s="440" t="s">
        <v>756</v>
      </c>
      <c r="BA292" s="259" t="s">
        <v>791</v>
      </c>
      <c r="BB292" s="259" t="s">
        <v>1191</v>
      </c>
      <c r="BC292" s="259"/>
      <c r="BD292" s="259" t="s">
        <v>762</v>
      </c>
      <c r="BE292" s="374">
        <f t="shared" si="184"/>
        <v>287</v>
      </c>
      <c r="BF292" s="374"/>
      <c r="BG292" s="374"/>
      <c r="BH292" s="374"/>
    </row>
    <row r="293" spans="14:60" s="226" customFormat="1">
      <c r="N293" s="374"/>
      <c r="O293" s="374"/>
      <c r="P293" s="374"/>
      <c r="Q293" s="374"/>
      <c r="R293" s="374"/>
      <c r="S293" s="374"/>
      <c r="T293" s="374"/>
      <c r="U293" s="374"/>
      <c r="V293" s="374"/>
      <c r="W293" s="374"/>
      <c r="X293" s="374"/>
      <c r="Y293" s="374"/>
      <c r="Z293" s="374"/>
      <c r="AA293" s="374"/>
      <c r="AB293" s="374"/>
      <c r="AC293" s="374"/>
      <c r="AD293" s="374"/>
      <c r="AE293" s="374"/>
      <c r="AF293" s="374"/>
      <c r="AG293" s="374"/>
      <c r="AH293" s="374"/>
      <c r="AI293" s="374"/>
      <c r="AJ293" s="374"/>
      <c r="AK293" s="374"/>
      <c r="AL293" s="374"/>
      <c r="AM293" s="374"/>
      <c r="AN293" s="374"/>
      <c r="AO293" s="374"/>
      <c r="AP293" s="374"/>
      <c r="AQ293" s="374"/>
      <c r="AR293" s="374"/>
      <c r="AS293" s="374"/>
      <c r="AT293" s="374"/>
      <c r="AU293" s="374"/>
      <c r="AV293" s="374"/>
      <c r="AW293" s="260"/>
      <c r="AX293" s="260"/>
      <c r="AY293" s="453" t="s">
        <v>995</v>
      </c>
      <c r="AZ293" s="440" t="s">
        <v>1454</v>
      </c>
      <c r="BA293" s="259" t="s">
        <v>795</v>
      </c>
      <c r="BB293" s="259" t="s">
        <v>1193</v>
      </c>
      <c r="BC293" s="259"/>
      <c r="BD293" s="259" t="s">
        <v>763</v>
      </c>
      <c r="BE293" s="374">
        <f t="shared" si="184"/>
        <v>288</v>
      </c>
      <c r="BF293" s="374"/>
      <c r="BG293" s="374"/>
      <c r="BH293" s="374"/>
    </row>
    <row r="294" spans="14:60" s="226" customFormat="1">
      <c r="N294" s="374"/>
      <c r="O294" s="374"/>
      <c r="P294" s="374"/>
      <c r="Q294" s="374"/>
      <c r="R294" s="374"/>
      <c r="S294" s="374"/>
      <c r="T294" s="374"/>
      <c r="U294" s="374"/>
      <c r="V294" s="374"/>
      <c r="W294" s="374"/>
      <c r="X294" s="374"/>
      <c r="Y294" s="374"/>
      <c r="Z294" s="374"/>
      <c r="AA294" s="374"/>
      <c r="AB294" s="374"/>
      <c r="AC294" s="374"/>
      <c r="AD294" s="374"/>
      <c r="AE294" s="374"/>
      <c r="AF294" s="374"/>
      <c r="AG294" s="374"/>
      <c r="AH294" s="374"/>
      <c r="AI294" s="374"/>
      <c r="AJ294" s="374"/>
      <c r="AK294" s="374"/>
      <c r="AL294" s="374"/>
      <c r="AM294" s="374"/>
      <c r="AN294" s="374"/>
      <c r="AO294" s="374"/>
      <c r="AP294" s="374"/>
      <c r="AQ294" s="374"/>
      <c r="AR294" s="374"/>
      <c r="AS294" s="374"/>
      <c r="AT294" s="374"/>
      <c r="AU294" s="374"/>
      <c r="AV294" s="374"/>
      <c r="AW294" s="260"/>
      <c r="AX294" s="260"/>
      <c r="AY294" s="453" t="s">
        <v>997</v>
      </c>
      <c r="AZ294" s="440" t="s">
        <v>759</v>
      </c>
      <c r="BA294" s="259" t="s">
        <v>798</v>
      </c>
      <c r="BB294" s="259"/>
      <c r="BC294" s="259"/>
      <c r="BD294" s="259" t="s">
        <v>768</v>
      </c>
      <c r="BE294" s="374">
        <f t="shared" si="184"/>
        <v>289</v>
      </c>
      <c r="BF294" s="374"/>
      <c r="BG294" s="374"/>
      <c r="BH294" s="374"/>
    </row>
    <row r="295" spans="14:60" s="226" customFormat="1">
      <c r="N295" s="374"/>
      <c r="O295" s="374"/>
      <c r="P295" s="374"/>
      <c r="Q295" s="374"/>
      <c r="R295" s="374"/>
      <c r="S295" s="374"/>
      <c r="T295" s="374"/>
      <c r="U295" s="374"/>
      <c r="V295" s="374"/>
      <c r="W295" s="374"/>
      <c r="X295" s="374"/>
      <c r="Y295" s="374"/>
      <c r="Z295" s="374"/>
      <c r="AA295" s="374"/>
      <c r="AB295" s="374"/>
      <c r="AC295" s="374"/>
      <c r="AD295" s="374"/>
      <c r="AE295" s="374"/>
      <c r="AF295" s="374"/>
      <c r="AG295" s="374"/>
      <c r="AH295" s="374"/>
      <c r="AI295" s="374"/>
      <c r="AJ295" s="374"/>
      <c r="AK295" s="374"/>
      <c r="AL295" s="374"/>
      <c r="AM295" s="374"/>
      <c r="AN295" s="374"/>
      <c r="AO295" s="374"/>
      <c r="AP295" s="374"/>
      <c r="AQ295" s="374"/>
      <c r="AR295" s="374"/>
      <c r="AS295" s="374"/>
      <c r="AT295" s="374"/>
      <c r="AU295" s="374"/>
      <c r="AV295" s="374"/>
      <c r="AW295" s="260"/>
      <c r="AX295" s="260"/>
      <c r="AY295" s="453" t="s">
        <v>999</v>
      </c>
      <c r="AZ295" s="440" t="s">
        <v>306</v>
      </c>
      <c r="BA295" s="259" t="s">
        <v>799</v>
      </c>
      <c r="BB295" s="259"/>
      <c r="BC295" s="259"/>
      <c r="BD295" s="259" t="s">
        <v>770</v>
      </c>
      <c r="BE295" s="374">
        <f t="shared" si="184"/>
        <v>290</v>
      </c>
      <c r="BF295" s="374"/>
      <c r="BG295" s="374"/>
      <c r="BH295" s="374"/>
    </row>
    <row r="296" spans="14:60" s="226" customFormat="1">
      <c r="N296" s="374"/>
      <c r="O296" s="374"/>
      <c r="P296" s="374"/>
      <c r="Q296" s="374"/>
      <c r="R296" s="374"/>
      <c r="S296" s="374"/>
      <c r="T296" s="374"/>
      <c r="U296" s="374"/>
      <c r="V296" s="374"/>
      <c r="W296" s="374"/>
      <c r="X296" s="374"/>
      <c r="Y296" s="374"/>
      <c r="Z296" s="374"/>
      <c r="AA296" s="374"/>
      <c r="AB296" s="374"/>
      <c r="AC296" s="374"/>
      <c r="AD296" s="374"/>
      <c r="AE296" s="374"/>
      <c r="AF296" s="374"/>
      <c r="AG296" s="374"/>
      <c r="AH296" s="374"/>
      <c r="AI296" s="374"/>
      <c r="AJ296" s="374"/>
      <c r="AK296" s="374"/>
      <c r="AL296" s="374"/>
      <c r="AM296" s="374"/>
      <c r="AN296" s="374"/>
      <c r="AO296" s="374"/>
      <c r="AP296" s="374"/>
      <c r="AQ296" s="374"/>
      <c r="AR296" s="374"/>
      <c r="AS296" s="374"/>
      <c r="AT296" s="374"/>
      <c r="AU296" s="374"/>
      <c r="AV296" s="374"/>
      <c r="AW296" s="260"/>
      <c r="AX296" s="260"/>
      <c r="AY296" s="453" t="s">
        <v>1000</v>
      </c>
      <c r="AZ296" s="440" t="s">
        <v>762</v>
      </c>
      <c r="BA296" s="259" t="s">
        <v>804</v>
      </c>
      <c r="BB296" s="259"/>
      <c r="BC296" s="259"/>
      <c r="BD296" s="259" t="s">
        <v>773</v>
      </c>
      <c r="BE296" s="374">
        <f t="shared" si="184"/>
        <v>291</v>
      </c>
      <c r="BF296" s="374"/>
      <c r="BG296" s="374"/>
      <c r="BH296" s="374"/>
    </row>
    <row r="297" spans="14:60" s="226" customFormat="1">
      <c r="N297" s="374"/>
      <c r="O297" s="374"/>
      <c r="P297" s="374"/>
      <c r="Q297" s="374"/>
      <c r="R297" s="374"/>
      <c r="S297" s="374"/>
      <c r="T297" s="374"/>
      <c r="U297" s="374"/>
      <c r="V297" s="374"/>
      <c r="W297" s="374"/>
      <c r="X297" s="374"/>
      <c r="Y297" s="374"/>
      <c r="Z297" s="374"/>
      <c r="AA297" s="374"/>
      <c r="AB297" s="374"/>
      <c r="AC297" s="374"/>
      <c r="AD297" s="374"/>
      <c r="AE297" s="374"/>
      <c r="AF297" s="374"/>
      <c r="AG297" s="374"/>
      <c r="AH297" s="374"/>
      <c r="AI297" s="374"/>
      <c r="AJ297" s="374"/>
      <c r="AK297" s="374"/>
      <c r="AL297" s="374"/>
      <c r="AM297" s="374"/>
      <c r="AN297" s="374"/>
      <c r="AO297" s="374"/>
      <c r="AP297" s="374"/>
      <c r="AQ297" s="374"/>
      <c r="AR297" s="374"/>
      <c r="AS297" s="374"/>
      <c r="AT297" s="374"/>
      <c r="AU297" s="374"/>
      <c r="AV297" s="374"/>
      <c r="AW297" s="260"/>
      <c r="AX297" s="260"/>
      <c r="AY297" s="453" t="s">
        <v>1001</v>
      </c>
      <c r="AZ297" s="440" t="s">
        <v>763</v>
      </c>
      <c r="BA297" s="259" t="s">
        <v>806</v>
      </c>
      <c r="BB297" s="259"/>
      <c r="BC297" s="259"/>
      <c r="BD297" s="259" t="s">
        <v>774</v>
      </c>
      <c r="BE297" s="374">
        <f t="shared" si="184"/>
        <v>292</v>
      </c>
      <c r="BF297" s="374"/>
      <c r="BG297" s="374"/>
      <c r="BH297" s="374"/>
    </row>
    <row r="298" spans="14:60" s="226" customFormat="1">
      <c r="N298" s="374"/>
      <c r="O298" s="374"/>
      <c r="P298" s="374"/>
      <c r="Q298" s="374"/>
      <c r="R298" s="374"/>
      <c r="S298" s="374"/>
      <c r="T298" s="374"/>
      <c r="U298" s="374"/>
      <c r="V298" s="374"/>
      <c r="W298" s="374"/>
      <c r="X298" s="374"/>
      <c r="Y298" s="374"/>
      <c r="Z298" s="374"/>
      <c r="AA298" s="374"/>
      <c r="AB298" s="374"/>
      <c r="AC298" s="374"/>
      <c r="AD298" s="374"/>
      <c r="AE298" s="374"/>
      <c r="AF298" s="374"/>
      <c r="AG298" s="374"/>
      <c r="AH298" s="374"/>
      <c r="AI298" s="374"/>
      <c r="AJ298" s="374"/>
      <c r="AK298" s="374"/>
      <c r="AL298" s="374"/>
      <c r="AM298" s="374"/>
      <c r="AN298" s="374"/>
      <c r="AO298" s="374"/>
      <c r="AP298" s="374"/>
      <c r="AQ298" s="374"/>
      <c r="AR298" s="374"/>
      <c r="AS298" s="374"/>
      <c r="AT298" s="374"/>
      <c r="AU298" s="374"/>
      <c r="AV298" s="374"/>
      <c r="AW298" s="260"/>
      <c r="AX298" s="260"/>
      <c r="AY298" s="453" t="s">
        <v>1464</v>
      </c>
      <c r="AZ298" s="440" t="s">
        <v>768</v>
      </c>
      <c r="BA298" s="259" t="s">
        <v>808</v>
      </c>
      <c r="BB298" s="259"/>
      <c r="BC298" s="259"/>
      <c r="BD298" s="259" t="s">
        <v>1455</v>
      </c>
      <c r="BE298" s="374">
        <f t="shared" si="184"/>
        <v>293</v>
      </c>
      <c r="BF298" s="374"/>
      <c r="BG298" s="374"/>
      <c r="BH298" s="374"/>
    </row>
    <row r="299" spans="14:60" s="226" customFormat="1">
      <c r="N299" s="374"/>
      <c r="O299" s="374"/>
      <c r="P299" s="374"/>
      <c r="Q299" s="374"/>
      <c r="R299" s="374"/>
      <c r="S299" s="374"/>
      <c r="T299" s="374"/>
      <c r="U299" s="374"/>
      <c r="V299" s="374"/>
      <c r="W299" s="374"/>
      <c r="X299" s="374"/>
      <c r="Y299" s="374"/>
      <c r="Z299" s="374"/>
      <c r="AA299" s="374"/>
      <c r="AB299" s="374"/>
      <c r="AC299" s="374"/>
      <c r="AD299" s="374"/>
      <c r="AE299" s="374"/>
      <c r="AF299" s="374"/>
      <c r="AG299" s="374"/>
      <c r="AH299" s="374"/>
      <c r="AI299" s="374"/>
      <c r="AJ299" s="374"/>
      <c r="AK299" s="374"/>
      <c r="AL299" s="374"/>
      <c r="AM299" s="374"/>
      <c r="AN299" s="374"/>
      <c r="AO299" s="374"/>
      <c r="AP299" s="374"/>
      <c r="AQ299" s="374"/>
      <c r="AR299" s="374"/>
      <c r="AS299" s="374"/>
      <c r="AT299" s="374"/>
      <c r="AU299" s="374"/>
      <c r="AV299" s="374"/>
      <c r="AW299" s="260"/>
      <c r="AX299" s="260"/>
      <c r="AY299" s="453" t="s">
        <v>1007</v>
      </c>
      <c r="AZ299" s="440" t="s">
        <v>770</v>
      </c>
      <c r="BA299" s="259" t="s">
        <v>336</v>
      </c>
      <c r="BB299" s="259"/>
      <c r="BC299" s="259"/>
      <c r="BD299" s="259" t="s">
        <v>775</v>
      </c>
      <c r="BE299" s="374">
        <f t="shared" si="184"/>
        <v>294</v>
      </c>
      <c r="BF299" s="374"/>
      <c r="BG299" s="374"/>
      <c r="BH299" s="374"/>
    </row>
    <row r="300" spans="14:60" s="226" customFormat="1">
      <c r="N300" s="374"/>
      <c r="O300" s="374"/>
      <c r="P300" s="374"/>
      <c r="Q300" s="374"/>
      <c r="R300" s="374"/>
      <c r="S300" s="374"/>
      <c r="T300" s="374"/>
      <c r="U300" s="374"/>
      <c r="V300" s="374"/>
      <c r="W300" s="374"/>
      <c r="X300" s="374"/>
      <c r="Y300" s="374"/>
      <c r="Z300" s="374"/>
      <c r="AA300" s="374"/>
      <c r="AB300" s="374"/>
      <c r="AC300" s="374"/>
      <c r="AD300" s="374"/>
      <c r="AE300" s="374"/>
      <c r="AF300" s="374"/>
      <c r="AG300" s="374"/>
      <c r="AH300" s="374"/>
      <c r="AI300" s="374"/>
      <c r="AJ300" s="374"/>
      <c r="AK300" s="374"/>
      <c r="AL300" s="374"/>
      <c r="AM300" s="374"/>
      <c r="AN300" s="374"/>
      <c r="AO300" s="374"/>
      <c r="AP300" s="374"/>
      <c r="AQ300" s="374"/>
      <c r="AR300" s="374"/>
      <c r="AS300" s="374"/>
      <c r="AT300" s="374"/>
      <c r="AU300" s="374"/>
      <c r="AV300" s="374"/>
      <c r="AW300" s="260"/>
      <c r="AX300" s="260"/>
      <c r="AY300" s="453" t="s">
        <v>1009</v>
      </c>
      <c r="AZ300" s="440" t="s">
        <v>773</v>
      </c>
      <c r="BA300" s="259" t="s">
        <v>813</v>
      </c>
      <c r="BB300" s="259"/>
      <c r="BC300" s="259"/>
      <c r="BD300" s="259" t="s">
        <v>776</v>
      </c>
      <c r="BE300" s="374">
        <f t="shared" si="184"/>
        <v>295</v>
      </c>
      <c r="BF300" s="374"/>
      <c r="BG300" s="374"/>
      <c r="BH300" s="374"/>
    </row>
    <row r="301" spans="14:60" s="226" customFormat="1">
      <c r="N301" s="374"/>
      <c r="O301" s="374"/>
      <c r="P301" s="374"/>
      <c r="Q301" s="374"/>
      <c r="R301" s="374"/>
      <c r="S301" s="374"/>
      <c r="T301" s="374"/>
      <c r="U301" s="374"/>
      <c r="V301" s="374"/>
      <c r="W301" s="374"/>
      <c r="X301" s="374"/>
      <c r="Y301" s="374"/>
      <c r="Z301" s="374"/>
      <c r="AA301" s="374"/>
      <c r="AB301" s="374"/>
      <c r="AC301" s="374"/>
      <c r="AD301" s="374"/>
      <c r="AE301" s="374"/>
      <c r="AF301" s="374"/>
      <c r="AG301" s="374"/>
      <c r="AH301" s="374"/>
      <c r="AI301" s="374"/>
      <c r="AJ301" s="374"/>
      <c r="AK301" s="374"/>
      <c r="AL301" s="374"/>
      <c r="AM301" s="374"/>
      <c r="AN301" s="374"/>
      <c r="AO301" s="374"/>
      <c r="AP301" s="374"/>
      <c r="AQ301" s="374"/>
      <c r="AR301" s="374"/>
      <c r="AS301" s="374"/>
      <c r="AT301" s="374"/>
      <c r="AU301" s="374"/>
      <c r="AV301" s="374"/>
      <c r="AW301" s="260"/>
      <c r="AX301" s="260"/>
      <c r="AY301" s="453" t="s">
        <v>1010</v>
      </c>
      <c r="AZ301" s="440" t="s">
        <v>774</v>
      </c>
      <c r="BA301" s="259" t="s">
        <v>814</v>
      </c>
      <c r="BB301" s="259"/>
      <c r="BC301" s="259"/>
      <c r="BD301" s="259" t="s">
        <v>777</v>
      </c>
      <c r="BE301" s="374">
        <f t="shared" si="184"/>
        <v>296</v>
      </c>
      <c r="BF301" s="374"/>
      <c r="BG301" s="374"/>
      <c r="BH301" s="374"/>
    </row>
    <row r="302" spans="14:60" s="226" customFormat="1">
      <c r="N302" s="374"/>
      <c r="O302" s="374"/>
      <c r="P302" s="374"/>
      <c r="Q302" s="374"/>
      <c r="R302" s="374"/>
      <c r="S302" s="374"/>
      <c r="T302" s="374"/>
      <c r="U302" s="374"/>
      <c r="V302" s="374"/>
      <c r="W302" s="374"/>
      <c r="X302" s="374"/>
      <c r="Y302" s="374"/>
      <c r="Z302" s="374"/>
      <c r="AA302" s="374"/>
      <c r="AB302" s="374"/>
      <c r="AC302" s="374"/>
      <c r="AD302" s="374"/>
      <c r="AE302" s="374"/>
      <c r="AF302" s="374"/>
      <c r="AG302" s="374"/>
      <c r="AH302" s="374"/>
      <c r="AI302" s="374"/>
      <c r="AJ302" s="374"/>
      <c r="AK302" s="374"/>
      <c r="AL302" s="374"/>
      <c r="AM302" s="374"/>
      <c r="AN302" s="374"/>
      <c r="AO302" s="374"/>
      <c r="AP302" s="374"/>
      <c r="AQ302" s="374"/>
      <c r="AR302" s="374"/>
      <c r="AS302" s="374"/>
      <c r="AT302" s="374"/>
      <c r="AU302" s="374"/>
      <c r="AV302" s="374"/>
      <c r="AW302" s="260"/>
      <c r="AX302" s="260"/>
      <c r="AY302" s="453" t="s">
        <v>1018</v>
      </c>
      <c r="AZ302" s="440" t="s">
        <v>1455</v>
      </c>
      <c r="BA302" s="259" t="s">
        <v>815</v>
      </c>
      <c r="BB302" s="259"/>
      <c r="BC302" s="259"/>
      <c r="BD302" s="259" t="s">
        <v>312</v>
      </c>
      <c r="BE302" s="374">
        <f t="shared" si="184"/>
        <v>297</v>
      </c>
      <c r="BF302" s="374"/>
      <c r="BG302" s="374"/>
      <c r="BH302" s="374"/>
    </row>
    <row r="303" spans="14:60" s="226" customFormat="1">
      <c r="N303" s="374"/>
      <c r="O303" s="374"/>
      <c r="P303" s="374"/>
      <c r="Q303" s="374"/>
      <c r="R303" s="374"/>
      <c r="S303" s="374"/>
      <c r="T303" s="374"/>
      <c r="U303" s="374"/>
      <c r="V303" s="374"/>
      <c r="W303" s="374"/>
      <c r="X303" s="374"/>
      <c r="Y303" s="374"/>
      <c r="Z303" s="374"/>
      <c r="AA303" s="374"/>
      <c r="AB303" s="374"/>
      <c r="AC303" s="374"/>
      <c r="AD303" s="374"/>
      <c r="AE303" s="374"/>
      <c r="AF303" s="374"/>
      <c r="AG303" s="374"/>
      <c r="AH303" s="374"/>
      <c r="AI303" s="374"/>
      <c r="AJ303" s="374"/>
      <c r="AK303" s="374"/>
      <c r="AL303" s="374"/>
      <c r="AM303" s="374"/>
      <c r="AN303" s="374"/>
      <c r="AO303" s="374"/>
      <c r="AP303" s="374"/>
      <c r="AQ303" s="374"/>
      <c r="AR303" s="374"/>
      <c r="AS303" s="374"/>
      <c r="AT303" s="374"/>
      <c r="AU303" s="374"/>
      <c r="AV303" s="374"/>
      <c r="AW303" s="260"/>
      <c r="AX303" s="260"/>
      <c r="AY303" s="453" t="s">
        <v>1020</v>
      </c>
      <c r="AZ303" s="440" t="s">
        <v>775</v>
      </c>
      <c r="BA303" s="259" t="s">
        <v>816</v>
      </c>
      <c r="BB303" s="259"/>
      <c r="BC303" s="259"/>
      <c r="BD303" s="259" t="s">
        <v>778</v>
      </c>
      <c r="BE303" s="374">
        <f t="shared" si="184"/>
        <v>298</v>
      </c>
      <c r="BF303" s="374"/>
      <c r="BG303" s="374"/>
      <c r="BH303" s="374"/>
    </row>
    <row r="304" spans="14:60" s="226" customFormat="1">
      <c r="N304" s="374"/>
      <c r="O304" s="374"/>
      <c r="P304" s="374"/>
      <c r="Q304" s="374"/>
      <c r="R304" s="374"/>
      <c r="S304" s="374"/>
      <c r="T304" s="374"/>
      <c r="U304" s="374"/>
      <c r="V304" s="374"/>
      <c r="W304" s="374"/>
      <c r="X304" s="374"/>
      <c r="Y304" s="374"/>
      <c r="Z304" s="374"/>
      <c r="AA304" s="374"/>
      <c r="AB304" s="374"/>
      <c r="AC304" s="374"/>
      <c r="AD304" s="374"/>
      <c r="AE304" s="374"/>
      <c r="AF304" s="374"/>
      <c r="AG304" s="374"/>
      <c r="AH304" s="374"/>
      <c r="AI304" s="374"/>
      <c r="AJ304" s="374"/>
      <c r="AK304" s="374"/>
      <c r="AL304" s="374"/>
      <c r="AM304" s="374"/>
      <c r="AN304" s="374"/>
      <c r="AO304" s="374"/>
      <c r="AP304" s="374"/>
      <c r="AQ304" s="374"/>
      <c r="AR304" s="374"/>
      <c r="AS304" s="374"/>
      <c r="AT304" s="374"/>
      <c r="AU304" s="374"/>
      <c r="AV304" s="374"/>
      <c r="AW304" s="260"/>
      <c r="AX304" s="260"/>
      <c r="AY304" s="453" t="s">
        <v>1023</v>
      </c>
      <c r="AZ304" s="440" t="s">
        <v>776</v>
      </c>
      <c r="BA304" s="259" t="s">
        <v>819</v>
      </c>
      <c r="BB304" s="259"/>
      <c r="BC304" s="259"/>
      <c r="BD304" s="259" t="s">
        <v>780</v>
      </c>
      <c r="BE304" s="374">
        <f t="shared" si="184"/>
        <v>299</v>
      </c>
      <c r="BF304" s="374"/>
      <c r="BG304" s="374"/>
      <c r="BH304" s="374"/>
    </row>
    <row r="305" spans="14:60" s="226" customFormat="1">
      <c r="N305" s="374"/>
      <c r="O305" s="374"/>
      <c r="P305" s="374"/>
      <c r="Q305" s="374"/>
      <c r="R305" s="374"/>
      <c r="S305" s="374"/>
      <c r="T305" s="374"/>
      <c r="U305" s="374"/>
      <c r="V305" s="374"/>
      <c r="W305" s="374"/>
      <c r="X305" s="374"/>
      <c r="Y305" s="374"/>
      <c r="Z305" s="374"/>
      <c r="AA305" s="374"/>
      <c r="AB305" s="374"/>
      <c r="AC305" s="374"/>
      <c r="AD305" s="374"/>
      <c r="AE305" s="374"/>
      <c r="AF305" s="374"/>
      <c r="AG305" s="374"/>
      <c r="AH305" s="374"/>
      <c r="AI305" s="374"/>
      <c r="AJ305" s="374"/>
      <c r="AK305" s="374"/>
      <c r="AL305" s="374"/>
      <c r="AM305" s="374"/>
      <c r="AN305" s="374"/>
      <c r="AO305" s="374"/>
      <c r="AP305" s="374"/>
      <c r="AQ305" s="374"/>
      <c r="AR305" s="374"/>
      <c r="AS305" s="374"/>
      <c r="AT305" s="374"/>
      <c r="AU305" s="374"/>
      <c r="AV305" s="374"/>
      <c r="AW305" s="260"/>
      <c r="AX305" s="260"/>
      <c r="AY305" s="453" t="s">
        <v>1024</v>
      </c>
      <c r="AZ305" s="440" t="s">
        <v>777</v>
      </c>
      <c r="BA305" s="259" t="s">
        <v>820</v>
      </c>
      <c r="BB305" s="259"/>
      <c r="BC305" s="259"/>
      <c r="BD305" s="259" t="s">
        <v>782</v>
      </c>
      <c r="BE305" s="374">
        <f t="shared" si="184"/>
        <v>300</v>
      </c>
      <c r="BF305" s="374"/>
      <c r="BG305" s="374"/>
      <c r="BH305" s="374"/>
    </row>
    <row r="306" spans="14:60" s="226" customFormat="1">
      <c r="N306" s="374"/>
      <c r="O306" s="374"/>
      <c r="P306" s="374"/>
      <c r="Q306" s="374"/>
      <c r="R306" s="374"/>
      <c r="S306" s="374"/>
      <c r="T306" s="374"/>
      <c r="U306" s="374"/>
      <c r="V306" s="374"/>
      <c r="W306" s="374"/>
      <c r="X306" s="374"/>
      <c r="Y306" s="374"/>
      <c r="Z306" s="374"/>
      <c r="AA306" s="374"/>
      <c r="AB306" s="374"/>
      <c r="AC306" s="374"/>
      <c r="AD306" s="374"/>
      <c r="AE306" s="374"/>
      <c r="AF306" s="374"/>
      <c r="AG306" s="374"/>
      <c r="AH306" s="374"/>
      <c r="AI306" s="374"/>
      <c r="AJ306" s="374"/>
      <c r="AK306" s="374"/>
      <c r="AL306" s="374"/>
      <c r="AM306" s="374"/>
      <c r="AN306" s="374"/>
      <c r="AO306" s="374"/>
      <c r="AP306" s="374"/>
      <c r="AQ306" s="374"/>
      <c r="AR306" s="374"/>
      <c r="AS306" s="374"/>
      <c r="AT306" s="374"/>
      <c r="AU306" s="374"/>
      <c r="AV306" s="374"/>
      <c r="AW306" s="260"/>
      <c r="AX306" s="260"/>
      <c r="AY306" s="453" t="s">
        <v>1028</v>
      </c>
      <c r="AZ306" s="440" t="s">
        <v>312</v>
      </c>
      <c r="BA306" s="259" t="s">
        <v>821</v>
      </c>
      <c r="BB306" s="259"/>
      <c r="BC306" s="259"/>
      <c r="BD306" s="259" t="s">
        <v>786</v>
      </c>
      <c r="BE306" s="374">
        <f t="shared" si="184"/>
        <v>301</v>
      </c>
      <c r="BF306" s="374"/>
      <c r="BG306" s="374"/>
      <c r="BH306" s="374"/>
    </row>
    <row r="307" spans="14:60" s="226" customFormat="1">
      <c r="N307" s="374"/>
      <c r="O307" s="374"/>
      <c r="P307" s="374"/>
      <c r="Q307" s="374"/>
      <c r="R307" s="374"/>
      <c r="S307" s="374"/>
      <c r="T307" s="374"/>
      <c r="U307" s="374"/>
      <c r="V307" s="374"/>
      <c r="W307" s="374"/>
      <c r="X307" s="374"/>
      <c r="Y307" s="374"/>
      <c r="Z307" s="374"/>
      <c r="AA307" s="374"/>
      <c r="AB307" s="374"/>
      <c r="AC307" s="374"/>
      <c r="AD307" s="374"/>
      <c r="AE307" s="374"/>
      <c r="AF307" s="374"/>
      <c r="AG307" s="374"/>
      <c r="AH307" s="374"/>
      <c r="AI307" s="374"/>
      <c r="AJ307" s="374"/>
      <c r="AK307" s="374"/>
      <c r="AL307" s="374"/>
      <c r="AM307" s="374"/>
      <c r="AN307" s="374"/>
      <c r="AO307" s="374"/>
      <c r="AP307" s="374"/>
      <c r="AQ307" s="374"/>
      <c r="AR307" s="374"/>
      <c r="AS307" s="374"/>
      <c r="AT307" s="374"/>
      <c r="AU307" s="374"/>
      <c r="AV307" s="374"/>
      <c r="AW307" s="260"/>
      <c r="AX307" s="260"/>
      <c r="AY307" s="453" t="s">
        <v>1030</v>
      </c>
      <c r="AZ307" s="440" t="s">
        <v>778</v>
      </c>
      <c r="BA307" s="259" t="s">
        <v>822</v>
      </c>
      <c r="BB307" s="259"/>
      <c r="BC307" s="259"/>
      <c r="BD307" s="259" t="s">
        <v>787</v>
      </c>
      <c r="BE307" s="374">
        <f t="shared" si="184"/>
        <v>302</v>
      </c>
      <c r="BF307" s="374"/>
      <c r="BG307" s="374"/>
      <c r="BH307" s="374"/>
    </row>
    <row r="308" spans="14:60" s="226" customFormat="1">
      <c r="N308" s="374"/>
      <c r="O308" s="374"/>
      <c r="P308" s="374"/>
      <c r="Q308" s="374"/>
      <c r="R308" s="374"/>
      <c r="S308" s="374"/>
      <c r="T308" s="374"/>
      <c r="U308" s="374"/>
      <c r="V308" s="374"/>
      <c r="W308" s="374"/>
      <c r="X308" s="374"/>
      <c r="Y308" s="374"/>
      <c r="Z308" s="374"/>
      <c r="AA308" s="374"/>
      <c r="AB308" s="374"/>
      <c r="AC308" s="374"/>
      <c r="AD308" s="374"/>
      <c r="AE308" s="374"/>
      <c r="AF308" s="374"/>
      <c r="AG308" s="374"/>
      <c r="AH308" s="374"/>
      <c r="AI308" s="374"/>
      <c r="AJ308" s="374"/>
      <c r="AK308" s="374"/>
      <c r="AL308" s="374"/>
      <c r="AM308" s="374"/>
      <c r="AN308" s="374"/>
      <c r="AO308" s="374"/>
      <c r="AP308" s="374"/>
      <c r="AQ308" s="374"/>
      <c r="AR308" s="374"/>
      <c r="AS308" s="374"/>
      <c r="AT308" s="374"/>
      <c r="AU308" s="374"/>
      <c r="AV308" s="374"/>
      <c r="AW308" s="260"/>
      <c r="AX308" s="260"/>
      <c r="AY308" s="453" t="s">
        <v>1033</v>
      </c>
      <c r="AZ308" s="440" t="s">
        <v>780</v>
      </c>
      <c r="BA308" s="259" t="s">
        <v>825</v>
      </c>
      <c r="BB308" s="259"/>
      <c r="BC308" s="259"/>
      <c r="BD308" s="259" t="s">
        <v>788</v>
      </c>
      <c r="BE308" s="374">
        <f t="shared" si="184"/>
        <v>303</v>
      </c>
      <c r="BF308" s="374"/>
      <c r="BG308" s="374"/>
      <c r="BH308" s="374"/>
    </row>
    <row r="309" spans="14:60" s="226" customFormat="1">
      <c r="N309" s="374"/>
      <c r="O309" s="374"/>
      <c r="P309" s="374"/>
      <c r="Q309" s="374"/>
      <c r="R309" s="374"/>
      <c r="S309" s="374"/>
      <c r="T309" s="374"/>
      <c r="U309" s="374"/>
      <c r="V309" s="374"/>
      <c r="W309" s="374"/>
      <c r="X309" s="374"/>
      <c r="Y309" s="374"/>
      <c r="Z309" s="374"/>
      <c r="AA309" s="374"/>
      <c r="AB309" s="374"/>
      <c r="AC309" s="374"/>
      <c r="AD309" s="374"/>
      <c r="AE309" s="374"/>
      <c r="AF309" s="374"/>
      <c r="AG309" s="374"/>
      <c r="AH309" s="374"/>
      <c r="AI309" s="374"/>
      <c r="AJ309" s="374"/>
      <c r="AK309" s="374"/>
      <c r="AL309" s="374"/>
      <c r="AM309" s="374"/>
      <c r="AN309" s="374"/>
      <c r="AO309" s="374"/>
      <c r="AP309" s="374"/>
      <c r="AQ309" s="374"/>
      <c r="AR309" s="374"/>
      <c r="AS309" s="374"/>
      <c r="AT309" s="374"/>
      <c r="AU309" s="374"/>
      <c r="AV309" s="374"/>
      <c r="AW309" s="260"/>
      <c r="AX309" s="260"/>
      <c r="AY309" s="453" t="s">
        <v>1034</v>
      </c>
      <c r="AZ309" s="440" t="s">
        <v>782</v>
      </c>
      <c r="BA309" s="259" t="s">
        <v>827</v>
      </c>
      <c r="BB309" s="259"/>
      <c r="BC309" s="259"/>
      <c r="BD309" s="259" t="s">
        <v>789</v>
      </c>
      <c r="BE309" s="374">
        <f t="shared" si="184"/>
        <v>304</v>
      </c>
      <c r="BF309" s="374"/>
      <c r="BG309" s="374"/>
      <c r="BH309" s="374"/>
    </row>
    <row r="310" spans="14:60" s="226" customFormat="1">
      <c r="N310" s="374"/>
      <c r="O310" s="374"/>
      <c r="P310" s="374"/>
      <c r="Q310" s="374"/>
      <c r="R310" s="374"/>
      <c r="S310" s="374"/>
      <c r="T310" s="374"/>
      <c r="U310" s="374"/>
      <c r="V310" s="374"/>
      <c r="W310" s="374"/>
      <c r="X310" s="374"/>
      <c r="Y310" s="374"/>
      <c r="Z310" s="374"/>
      <c r="AA310" s="374"/>
      <c r="AB310" s="374"/>
      <c r="AC310" s="374"/>
      <c r="AD310" s="374"/>
      <c r="AE310" s="374"/>
      <c r="AF310" s="374"/>
      <c r="AG310" s="374"/>
      <c r="AH310" s="374"/>
      <c r="AI310" s="374"/>
      <c r="AJ310" s="374"/>
      <c r="AK310" s="374"/>
      <c r="AL310" s="374"/>
      <c r="AM310" s="374"/>
      <c r="AN310" s="374"/>
      <c r="AO310" s="374"/>
      <c r="AP310" s="374"/>
      <c r="AQ310" s="374"/>
      <c r="AR310" s="374"/>
      <c r="AS310" s="374"/>
      <c r="AT310" s="374"/>
      <c r="AU310" s="374"/>
      <c r="AV310" s="374"/>
      <c r="AW310" s="260"/>
      <c r="AX310" s="260"/>
      <c r="AY310" s="453" t="s">
        <v>1036</v>
      </c>
      <c r="AZ310" s="440" t="s">
        <v>786</v>
      </c>
      <c r="BA310" s="259" t="s">
        <v>828</v>
      </c>
      <c r="BB310" s="259"/>
      <c r="BC310" s="259"/>
      <c r="BD310" s="259" t="s">
        <v>791</v>
      </c>
      <c r="BE310" s="374">
        <f t="shared" si="184"/>
        <v>305</v>
      </c>
      <c r="BF310" s="374"/>
      <c r="BG310" s="374"/>
      <c r="BH310" s="374"/>
    </row>
    <row r="311" spans="14:60" s="226" customFormat="1">
      <c r="N311" s="374"/>
      <c r="O311" s="374"/>
      <c r="P311" s="374"/>
      <c r="Q311" s="374"/>
      <c r="R311" s="374"/>
      <c r="S311" s="374"/>
      <c r="T311" s="374"/>
      <c r="U311" s="374"/>
      <c r="V311" s="374"/>
      <c r="W311" s="374"/>
      <c r="X311" s="374"/>
      <c r="Y311" s="374"/>
      <c r="Z311" s="374"/>
      <c r="AA311" s="374"/>
      <c r="AB311" s="374"/>
      <c r="AC311" s="374"/>
      <c r="AD311" s="374"/>
      <c r="AE311" s="374"/>
      <c r="AF311" s="374"/>
      <c r="AG311" s="374"/>
      <c r="AH311" s="374"/>
      <c r="AI311" s="374"/>
      <c r="AJ311" s="374"/>
      <c r="AK311" s="374"/>
      <c r="AL311" s="374"/>
      <c r="AM311" s="374"/>
      <c r="AN311" s="374"/>
      <c r="AO311" s="374"/>
      <c r="AP311" s="374"/>
      <c r="AQ311" s="374"/>
      <c r="AR311" s="374"/>
      <c r="AS311" s="374"/>
      <c r="AT311" s="374"/>
      <c r="AU311" s="374"/>
      <c r="AV311" s="374"/>
      <c r="AW311" s="260"/>
      <c r="AX311" s="260"/>
      <c r="AY311" s="453" t="s">
        <v>1038</v>
      </c>
      <c r="AZ311" s="440" t="s">
        <v>787</v>
      </c>
      <c r="BA311" s="259" t="s">
        <v>829</v>
      </c>
      <c r="BB311" s="259"/>
      <c r="BC311" s="259"/>
      <c r="BD311" s="259" t="s">
        <v>795</v>
      </c>
      <c r="BE311" s="374">
        <f t="shared" si="184"/>
        <v>306</v>
      </c>
      <c r="BF311" s="374"/>
      <c r="BG311" s="374"/>
      <c r="BH311" s="374"/>
    </row>
    <row r="312" spans="14:60" s="226" customFormat="1">
      <c r="N312" s="374"/>
      <c r="O312" s="374"/>
      <c r="P312" s="374"/>
      <c r="Q312" s="374"/>
      <c r="R312" s="374"/>
      <c r="S312" s="374"/>
      <c r="T312" s="374"/>
      <c r="U312" s="374"/>
      <c r="V312" s="374"/>
      <c r="W312" s="374"/>
      <c r="X312" s="374"/>
      <c r="Y312" s="374"/>
      <c r="Z312" s="374"/>
      <c r="AA312" s="374"/>
      <c r="AB312" s="374"/>
      <c r="AC312" s="374"/>
      <c r="AD312" s="374"/>
      <c r="AE312" s="374"/>
      <c r="AF312" s="374"/>
      <c r="AG312" s="374"/>
      <c r="AH312" s="374"/>
      <c r="AI312" s="374"/>
      <c r="AJ312" s="374"/>
      <c r="AK312" s="374"/>
      <c r="AL312" s="374"/>
      <c r="AM312" s="374"/>
      <c r="AN312" s="374"/>
      <c r="AO312" s="374"/>
      <c r="AP312" s="374"/>
      <c r="AQ312" s="374"/>
      <c r="AR312" s="374"/>
      <c r="AS312" s="374"/>
      <c r="AT312" s="374"/>
      <c r="AU312" s="374"/>
      <c r="AV312" s="374"/>
      <c r="AW312" s="260"/>
      <c r="AX312" s="260"/>
      <c r="AY312" s="453" t="s">
        <v>1039</v>
      </c>
      <c r="AZ312" s="440" t="s">
        <v>788</v>
      </c>
      <c r="BA312" s="259" t="s">
        <v>1458</v>
      </c>
      <c r="BB312" s="259"/>
      <c r="BC312" s="259"/>
      <c r="BD312" s="259" t="s">
        <v>798</v>
      </c>
      <c r="BE312" s="374">
        <f t="shared" si="184"/>
        <v>307</v>
      </c>
      <c r="BF312" s="374"/>
      <c r="BG312" s="374"/>
      <c r="BH312" s="374"/>
    </row>
    <row r="313" spans="14:60" s="226" customFormat="1">
      <c r="N313" s="374"/>
      <c r="O313" s="374"/>
      <c r="P313" s="374"/>
      <c r="Q313" s="374"/>
      <c r="R313" s="374"/>
      <c r="S313" s="374"/>
      <c r="T313" s="374"/>
      <c r="U313" s="374"/>
      <c r="V313" s="374"/>
      <c r="W313" s="374"/>
      <c r="X313" s="374"/>
      <c r="Y313" s="374"/>
      <c r="Z313" s="374"/>
      <c r="AA313" s="374"/>
      <c r="AB313" s="374"/>
      <c r="AC313" s="374"/>
      <c r="AD313" s="374"/>
      <c r="AE313" s="374"/>
      <c r="AF313" s="374"/>
      <c r="AG313" s="374"/>
      <c r="AH313" s="374"/>
      <c r="AI313" s="374"/>
      <c r="AJ313" s="374"/>
      <c r="AK313" s="374"/>
      <c r="AL313" s="374"/>
      <c r="AM313" s="374"/>
      <c r="AN313" s="374"/>
      <c r="AO313" s="374"/>
      <c r="AP313" s="374"/>
      <c r="AQ313" s="374"/>
      <c r="AR313" s="374"/>
      <c r="AS313" s="374"/>
      <c r="AT313" s="374"/>
      <c r="AU313" s="374"/>
      <c r="AV313" s="374"/>
      <c r="AW313" s="260"/>
      <c r="AX313" s="260"/>
      <c r="AY313" s="453" t="s">
        <v>1041</v>
      </c>
      <c r="AZ313" s="440" t="s">
        <v>789</v>
      </c>
      <c r="BA313" s="259" t="s">
        <v>833</v>
      </c>
      <c r="BB313" s="259"/>
      <c r="BC313" s="259"/>
      <c r="BD313" s="259" t="s">
        <v>799</v>
      </c>
      <c r="BE313" s="374">
        <f t="shared" si="184"/>
        <v>308</v>
      </c>
      <c r="BF313" s="374"/>
      <c r="BG313" s="374"/>
      <c r="BH313" s="374"/>
    </row>
    <row r="314" spans="14:60" s="226" customFormat="1">
      <c r="N314" s="374"/>
      <c r="O314" s="374"/>
      <c r="P314" s="374"/>
      <c r="Q314" s="374"/>
      <c r="R314" s="374"/>
      <c r="S314" s="374"/>
      <c r="T314" s="374"/>
      <c r="U314" s="374"/>
      <c r="V314" s="374"/>
      <c r="W314" s="374"/>
      <c r="X314" s="374"/>
      <c r="Y314" s="374"/>
      <c r="Z314" s="374"/>
      <c r="AA314" s="374"/>
      <c r="AB314" s="374"/>
      <c r="AC314" s="374"/>
      <c r="AD314" s="374"/>
      <c r="AE314" s="374"/>
      <c r="AF314" s="374"/>
      <c r="AG314" s="374"/>
      <c r="AH314" s="374"/>
      <c r="AI314" s="374"/>
      <c r="AJ314" s="374"/>
      <c r="AK314" s="374"/>
      <c r="AL314" s="374"/>
      <c r="AM314" s="374"/>
      <c r="AN314" s="374"/>
      <c r="AO314" s="374"/>
      <c r="AP314" s="374"/>
      <c r="AQ314" s="374"/>
      <c r="AR314" s="374"/>
      <c r="AS314" s="374"/>
      <c r="AT314" s="374"/>
      <c r="AU314" s="374"/>
      <c r="AV314" s="374"/>
      <c r="AW314" s="260"/>
      <c r="AX314" s="260"/>
      <c r="AY314" s="453" t="s">
        <v>1043</v>
      </c>
      <c r="AZ314" s="440" t="s">
        <v>791</v>
      </c>
      <c r="BA314" s="259" t="s">
        <v>834</v>
      </c>
      <c r="BB314" s="259"/>
      <c r="BC314" s="259"/>
      <c r="BD314" s="259" t="s">
        <v>801</v>
      </c>
      <c r="BE314" s="374">
        <f t="shared" si="184"/>
        <v>309</v>
      </c>
      <c r="BF314" s="374"/>
      <c r="BG314" s="374"/>
      <c r="BH314" s="374"/>
    </row>
    <row r="315" spans="14:60" s="226" customFormat="1">
      <c r="N315" s="374"/>
      <c r="O315" s="374"/>
      <c r="P315" s="374"/>
      <c r="Q315" s="374"/>
      <c r="R315" s="374"/>
      <c r="S315" s="374"/>
      <c r="T315" s="374"/>
      <c r="U315" s="374"/>
      <c r="V315" s="374"/>
      <c r="W315" s="374"/>
      <c r="X315" s="374"/>
      <c r="Y315" s="374"/>
      <c r="Z315" s="374"/>
      <c r="AA315" s="374"/>
      <c r="AB315" s="374"/>
      <c r="AC315" s="374"/>
      <c r="AD315" s="374"/>
      <c r="AE315" s="374"/>
      <c r="AF315" s="374"/>
      <c r="AG315" s="374"/>
      <c r="AH315" s="374"/>
      <c r="AI315" s="374"/>
      <c r="AJ315" s="374"/>
      <c r="AK315" s="374"/>
      <c r="AL315" s="374"/>
      <c r="AM315" s="374"/>
      <c r="AN315" s="374"/>
      <c r="AO315" s="374"/>
      <c r="AP315" s="374"/>
      <c r="AQ315" s="374"/>
      <c r="AR315" s="374"/>
      <c r="AS315" s="374"/>
      <c r="AT315" s="374"/>
      <c r="AU315" s="374"/>
      <c r="AV315" s="374"/>
      <c r="AW315" s="260"/>
      <c r="AX315" s="260"/>
      <c r="AY315" s="453" t="s">
        <v>417</v>
      </c>
      <c r="AZ315" s="440" t="s">
        <v>795</v>
      </c>
      <c r="BA315" s="259" t="s">
        <v>350</v>
      </c>
      <c r="BB315" s="259"/>
      <c r="BC315" s="259"/>
      <c r="BD315" s="259" t="s">
        <v>802</v>
      </c>
      <c r="BE315" s="374">
        <f t="shared" si="184"/>
        <v>310</v>
      </c>
      <c r="BF315" s="374"/>
      <c r="BG315" s="374"/>
      <c r="BH315" s="374"/>
    </row>
    <row r="316" spans="14:60" s="226" customFormat="1">
      <c r="N316" s="374"/>
      <c r="O316" s="374"/>
      <c r="P316" s="374"/>
      <c r="Q316" s="374"/>
      <c r="R316" s="374"/>
      <c r="S316" s="374"/>
      <c r="T316" s="374"/>
      <c r="U316" s="374"/>
      <c r="V316" s="374"/>
      <c r="W316" s="374"/>
      <c r="X316" s="374"/>
      <c r="Y316" s="374"/>
      <c r="Z316" s="374"/>
      <c r="AA316" s="374"/>
      <c r="AB316" s="374"/>
      <c r="AC316" s="374"/>
      <c r="AD316" s="374"/>
      <c r="AE316" s="374"/>
      <c r="AF316" s="374"/>
      <c r="AG316" s="374"/>
      <c r="AH316" s="374"/>
      <c r="AI316" s="374"/>
      <c r="AJ316" s="374"/>
      <c r="AK316" s="374"/>
      <c r="AL316" s="374"/>
      <c r="AM316" s="374"/>
      <c r="AN316" s="374"/>
      <c r="AO316" s="374"/>
      <c r="AP316" s="374"/>
      <c r="AQ316" s="374"/>
      <c r="AR316" s="374"/>
      <c r="AS316" s="374"/>
      <c r="AT316" s="374"/>
      <c r="AU316" s="374"/>
      <c r="AV316" s="374"/>
      <c r="AW316" s="260"/>
      <c r="AX316" s="260"/>
      <c r="AY316" s="453" t="s">
        <v>1046</v>
      </c>
      <c r="AZ316" s="440" t="s">
        <v>798</v>
      </c>
      <c r="BA316" s="259" t="s">
        <v>835</v>
      </c>
      <c r="BB316" s="259"/>
      <c r="BC316" s="259"/>
      <c r="BD316" s="259" t="s">
        <v>804</v>
      </c>
      <c r="BE316" s="374">
        <f t="shared" si="184"/>
        <v>311</v>
      </c>
      <c r="BF316" s="374"/>
      <c r="BG316" s="374"/>
      <c r="BH316" s="374"/>
    </row>
    <row r="317" spans="14:60" s="226" customFormat="1">
      <c r="N317" s="374"/>
      <c r="O317" s="374"/>
      <c r="P317" s="374"/>
      <c r="Q317" s="374"/>
      <c r="R317" s="374"/>
      <c r="S317" s="374"/>
      <c r="T317" s="374"/>
      <c r="U317" s="374"/>
      <c r="V317" s="374"/>
      <c r="W317" s="374"/>
      <c r="X317" s="374"/>
      <c r="Y317" s="374"/>
      <c r="Z317" s="374"/>
      <c r="AA317" s="374"/>
      <c r="AB317" s="374"/>
      <c r="AC317" s="374"/>
      <c r="AD317" s="374"/>
      <c r="AE317" s="374"/>
      <c r="AF317" s="374"/>
      <c r="AG317" s="374"/>
      <c r="AH317" s="374"/>
      <c r="AI317" s="374"/>
      <c r="AJ317" s="374"/>
      <c r="AK317" s="374"/>
      <c r="AL317" s="374"/>
      <c r="AM317" s="374"/>
      <c r="AN317" s="374"/>
      <c r="AO317" s="374"/>
      <c r="AP317" s="374"/>
      <c r="AQ317" s="374"/>
      <c r="AR317" s="374"/>
      <c r="AS317" s="374"/>
      <c r="AT317" s="374"/>
      <c r="AU317" s="374"/>
      <c r="AV317" s="374"/>
      <c r="AW317" s="260"/>
      <c r="AX317" s="260"/>
      <c r="AY317" s="453" t="s">
        <v>1047</v>
      </c>
      <c r="AZ317" s="440" t="s">
        <v>799</v>
      </c>
      <c r="BA317" s="259" t="s">
        <v>836</v>
      </c>
      <c r="BB317" s="259"/>
      <c r="BC317" s="259"/>
      <c r="BD317" s="259" t="s">
        <v>806</v>
      </c>
      <c r="BE317" s="374">
        <f t="shared" si="184"/>
        <v>312</v>
      </c>
      <c r="BF317" s="374"/>
      <c r="BG317" s="374"/>
      <c r="BH317" s="374"/>
    </row>
    <row r="318" spans="14:60" s="226" customFormat="1">
      <c r="N318" s="374"/>
      <c r="O318" s="374"/>
      <c r="P318" s="374"/>
      <c r="Q318" s="374"/>
      <c r="R318" s="374"/>
      <c r="S318" s="374"/>
      <c r="T318" s="374"/>
      <c r="U318" s="374"/>
      <c r="V318" s="374"/>
      <c r="W318" s="374"/>
      <c r="X318" s="374"/>
      <c r="Y318" s="374"/>
      <c r="Z318" s="374"/>
      <c r="AA318" s="374"/>
      <c r="AB318" s="374"/>
      <c r="AC318" s="374"/>
      <c r="AD318" s="374"/>
      <c r="AE318" s="374"/>
      <c r="AF318" s="374"/>
      <c r="AG318" s="374"/>
      <c r="AH318" s="374"/>
      <c r="AI318" s="374"/>
      <c r="AJ318" s="374"/>
      <c r="AK318" s="374"/>
      <c r="AL318" s="374"/>
      <c r="AM318" s="374"/>
      <c r="AN318" s="374"/>
      <c r="AO318" s="374"/>
      <c r="AP318" s="374"/>
      <c r="AQ318" s="374"/>
      <c r="AR318" s="374"/>
      <c r="AS318" s="374"/>
      <c r="AT318" s="374"/>
      <c r="AU318" s="374"/>
      <c r="AV318" s="374"/>
      <c r="AW318" s="260"/>
      <c r="AX318" s="260"/>
      <c r="AY318" s="453" t="s">
        <v>1056</v>
      </c>
      <c r="AZ318" s="440" t="s">
        <v>801</v>
      </c>
      <c r="BA318" s="259" t="s">
        <v>838</v>
      </c>
      <c r="BB318" s="259"/>
      <c r="BC318" s="259"/>
      <c r="BD318" s="259" t="s">
        <v>808</v>
      </c>
      <c r="BE318" s="374">
        <f t="shared" si="184"/>
        <v>313</v>
      </c>
      <c r="BF318" s="374"/>
      <c r="BG318" s="374"/>
      <c r="BH318" s="374"/>
    </row>
    <row r="319" spans="14:60" s="226" customFormat="1">
      <c r="N319" s="374"/>
      <c r="O319" s="374"/>
      <c r="P319" s="374"/>
      <c r="Q319" s="374"/>
      <c r="R319" s="374"/>
      <c r="S319" s="374"/>
      <c r="T319" s="374"/>
      <c r="U319" s="374"/>
      <c r="V319" s="374"/>
      <c r="W319" s="374"/>
      <c r="X319" s="374"/>
      <c r="Y319" s="374"/>
      <c r="Z319" s="374"/>
      <c r="AA319" s="374"/>
      <c r="AB319" s="374"/>
      <c r="AC319" s="374"/>
      <c r="AD319" s="374"/>
      <c r="AE319" s="374"/>
      <c r="AF319" s="374"/>
      <c r="AG319" s="374"/>
      <c r="AH319" s="374"/>
      <c r="AI319" s="374"/>
      <c r="AJ319" s="374"/>
      <c r="AK319" s="374"/>
      <c r="AL319" s="374"/>
      <c r="AM319" s="374"/>
      <c r="AN319" s="374"/>
      <c r="AO319" s="374"/>
      <c r="AP319" s="374"/>
      <c r="AQ319" s="374"/>
      <c r="AR319" s="374"/>
      <c r="AS319" s="374"/>
      <c r="AT319" s="374"/>
      <c r="AU319" s="374"/>
      <c r="AV319" s="374"/>
      <c r="AW319" s="260"/>
      <c r="AX319" s="260"/>
      <c r="AY319" s="453" t="s">
        <v>1063</v>
      </c>
      <c r="AZ319" s="440" t="s">
        <v>802</v>
      </c>
      <c r="BA319" s="259" t="s">
        <v>840</v>
      </c>
      <c r="BB319" s="259"/>
      <c r="BC319" s="259"/>
      <c r="BD319" s="259" t="s">
        <v>1457</v>
      </c>
      <c r="BE319" s="374">
        <f t="shared" si="184"/>
        <v>314</v>
      </c>
      <c r="BF319" s="374"/>
      <c r="BG319" s="374"/>
      <c r="BH319" s="374"/>
    </row>
    <row r="320" spans="14:60" s="226" customFormat="1">
      <c r="N320" s="374"/>
      <c r="O320" s="374"/>
      <c r="P320" s="374"/>
      <c r="Q320" s="374"/>
      <c r="R320" s="374"/>
      <c r="S320" s="374"/>
      <c r="T320" s="374"/>
      <c r="U320" s="374"/>
      <c r="V320" s="374"/>
      <c r="W320" s="374"/>
      <c r="X320" s="374"/>
      <c r="Y320" s="374"/>
      <c r="Z320" s="374"/>
      <c r="AA320" s="374"/>
      <c r="AB320" s="374"/>
      <c r="AC320" s="374"/>
      <c r="AD320" s="374"/>
      <c r="AE320" s="374"/>
      <c r="AF320" s="374"/>
      <c r="AG320" s="374"/>
      <c r="AH320" s="374"/>
      <c r="AI320" s="374"/>
      <c r="AJ320" s="374"/>
      <c r="AK320" s="374"/>
      <c r="AL320" s="374"/>
      <c r="AM320" s="374"/>
      <c r="AN320" s="374"/>
      <c r="AO320" s="374"/>
      <c r="AP320" s="374"/>
      <c r="AQ320" s="374"/>
      <c r="AR320" s="374"/>
      <c r="AS320" s="374"/>
      <c r="AT320" s="374"/>
      <c r="AU320" s="374"/>
      <c r="AV320" s="374"/>
      <c r="AW320" s="260"/>
      <c r="AX320" s="260"/>
      <c r="AY320" s="453" t="s">
        <v>1065</v>
      </c>
      <c r="AZ320" s="440" t="s">
        <v>804</v>
      </c>
      <c r="BA320" s="259" t="s">
        <v>842</v>
      </c>
      <c r="BB320" s="259"/>
      <c r="BC320" s="259"/>
      <c r="BD320" s="259" t="s">
        <v>336</v>
      </c>
      <c r="BE320" s="374">
        <f t="shared" si="184"/>
        <v>315</v>
      </c>
      <c r="BF320" s="374"/>
      <c r="BG320" s="374"/>
      <c r="BH320" s="374"/>
    </row>
    <row r="321" spans="14:60" s="226" customFormat="1">
      <c r="N321" s="374"/>
      <c r="O321" s="374"/>
      <c r="P321" s="374"/>
      <c r="Q321" s="374"/>
      <c r="R321" s="374"/>
      <c r="S321" s="374"/>
      <c r="T321" s="374"/>
      <c r="U321" s="374"/>
      <c r="V321" s="374"/>
      <c r="W321" s="374"/>
      <c r="X321" s="374"/>
      <c r="Y321" s="374"/>
      <c r="Z321" s="374"/>
      <c r="AA321" s="374"/>
      <c r="AB321" s="374"/>
      <c r="AC321" s="374"/>
      <c r="AD321" s="374"/>
      <c r="AE321" s="374"/>
      <c r="AF321" s="374"/>
      <c r="AG321" s="374"/>
      <c r="AH321" s="374"/>
      <c r="AI321" s="374"/>
      <c r="AJ321" s="374"/>
      <c r="AK321" s="374"/>
      <c r="AL321" s="374"/>
      <c r="AM321" s="374"/>
      <c r="AN321" s="374"/>
      <c r="AO321" s="374"/>
      <c r="AP321" s="374"/>
      <c r="AQ321" s="374"/>
      <c r="AR321" s="374"/>
      <c r="AS321" s="374"/>
      <c r="AT321" s="374"/>
      <c r="AU321" s="374"/>
      <c r="AV321" s="374"/>
      <c r="AW321" s="260"/>
      <c r="AX321" s="260"/>
      <c r="AY321" s="453" t="s">
        <v>1067</v>
      </c>
      <c r="AZ321" s="440" t="s">
        <v>806</v>
      </c>
      <c r="BA321" s="259" t="s">
        <v>847</v>
      </c>
      <c r="BB321" s="259"/>
      <c r="BC321" s="259"/>
      <c r="BD321" s="259" t="s">
        <v>813</v>
      </c>
      <c r="BE321" s="374">
        <f t="shared" si="184"/>
        <v>316</v>
      </c>
      <c r="BF321" s="374"/>
      <c r="BG321" s="374"/>
      <c r="BH321" s="374"/>
    </row>
    <row r="322" spans="14:60" s="226" customFormat="1">
      <c r="N322" s="374"/>
      <c r="O322" s="374"/>
      <c r="P322" s="374"/>
      <c r="Q322" s="374"/>
      <c r="R322" s="374"/>
      <c r="S322" s="374"/>
      <c r="T322" s="374"/>
      <c r="U322" s="374"/>
      <c r="V322" s="374"/>
      <c r="W322" s="374"/>
      <c r="X322" s="374"/>
      <c r="Y322" s="374"/>
      <c r="Z322" s="374"/>
      <c r="AA322" s="374"/>
      <c r="AB322" s="374"/>
      <c r="AC322" s="374"/>
      <c r="AD322" s="374"/>
      <c r="AE322" s="374"/>
      <c r="AF322" s="374"/>
      <c r="AG322" s="374"/>
      <c r="AH322" s="374"/>
      <c r="AI322" s="374"/>
      <c r="AJ322" s="374"/>
      <c r="AK322" s="374"/>
      <c r="AL322" s="374"/>
      <c r="AM322" s="374"/>
      <c r="AN322" s="374"/>
      <c r="AO322" s="374"/>
      <c r="AP322" s="374"/>
      <c r="AQ322" s="374"/>
      <c r="AR322" s="374"/>
      <c r="AS322" s="374"/>
      <c r="AT322" s="374"/>
      <c r="AU322" s="374"/>
      <c r="AV322" s="374"/>
      <c r="AW322" s="260"/>
      <c r="AX322" s="260"/>
      <c r="AY322" s="453" t="s">
        <v>1070</v>
      </c>
      <c r="AZ322" s="440" t="s">
        <v>808</v>
      </c>
      <c r="BA322" s="259" t="s">
        <v>849</v>
      </c>
      <c r="BB322" s="259"/>
      <c r="BC322" s="259"/>
      <c r="BD322" s="259" t="s">
        <v>814</v>
      </c>
      <c r="BE322" s="374">
        <f t="shared" si="184"/>
        <v>317</v>
      </c>
      <c r="BF322" s="374"/>
      <c r="BG322" s="374"/>
      <c r="BH322" s="374"/>
    </row>
    <row r="323" spans="14:60" s="226" customFormat="1">
      <c r="N323" s="374"/>
      <c r="O323" s="374"/>
      <c r="P323" s="374"/>
      <c r="Q323" s="374"/>
      <c r="R323" s="374"/>
      <c r="S323" s="374"/>
      <c r="T323" s="374"/>
      <c r="U323" s="374"/>
      <c r="V323" s="374"/>
      <c r="W323" s="374"/>
      <c r="X323" s="374"/>
      <c r="Y323" s="374"/>
      <c r="Z323" s="374"/>
      <c r="AA323" s="374"/>
      <c r="AB323" s="374"/>
      <c r="AC323" s="374"/>
      <c r="AD323" s="374"/>
      <c r="AE323" s="374"/>
      <c r="AF323" s="374"/>
      <c r="AG323" s="374"/>
      <c r="AH323" s="374"/>
      <c r="AI323" s="374"/>
      <c r="AJ323" s="374"/>
      <c r="AK323" s="374"/>
      <c r="AL323" s="374"/>
      <c r="AM323" s="374"/>
      <c r="AN323" s="374"/>
      <c r="AO323" s="374"/>
      <c r="AP323" s="374"/>
      <c r="AQ323" s="374"/>
      <c r="AR323" s="374"/>
      <c r="AS323" s="374"/>
      <c r="AT323" s="374"/>
      <c r="AU323" s="374"/>
      <c r="AV323" s="374"/>
      <c r="AW323" s="260"/>
      <c r="AX323" s="260"/>
      <c r="AY323" s="453" t="s">
        <v>1465</v>
      </c>
      <c r="AZ323" s="440" t="s">
        <v>1457</v>
      </c>
      <c r="BA323" s="259" t="s">
        <v>852</v>
      </c>
      <c r="BB323" s="259"/>
      <c r="BC323" s="259"/>
      <c r="BD323" s="259" t="s">
        <v>815</v>
      </c>
      <c r="BE323" s="374">
        <f t="shared" si="184"/>
        <v>318</v>
      </c>
      <c r="BF323" s="374"/>
      <c r="BG323" s="374"/>
      <c r="BH323" s="374"/>
    </row>
    <row r="324" spans="14:60" s="226" customFormat="1">
      <c r="N324" s="374"/>
      <c r="O324" s="374"/>
      <c r="P324" s="374"/>
      <c r="Q324" s="374"/>
      <c r="R324" s="374"/>
      <c r="S324" s="374"/>
      <c r="T324" s="374"/>
      <c r="U324" s="374"/>
      <c r="V324" s="374"/>
      <c r="W324" s="374"/>
      <c r="X324" s="374"/>
      <c r="Y324" s="374"/>
      <c r="Z324" s="374"/>
      <c r="AA324" s="374"/>
      <c r="AB324" s="374"/>
      <c r="AC324" s="374"/>
      <c r="AD324" s="374"/>
      <c r="AE324" s="374"/>
      <c r="AF324" s="374"/>
      <c r="AG324" s="374"/>
      <c r="AH324" s="374"/>
      <c r="AI324" s="374"/>
      <c r="AJ324" s="374"/>
      <c r="AK324" s="374"/>
      <c r="AL324" s="374"/>
      <c r="AM324" s="374"/>
      <c r="AN324" s="374"/>
      <c r="AO324" s="374"/>
      <c r="AP324" s="374"/>
      <c r="AQ324" s="374"/>
      <c r="AR324" s="374"/>
      <c r="AS324" s="374"/>
      <c r="AT324" s="374"/>
      <c r="AU324" s="374"/>
      <c r="AV324" s="374"/>
      <c r="AW324" s="260"/>
      <c r="AX324" s="260"/>
      <c r="AY324" s="453" t="s">
        <v>1077</v>
      </c>
      <c r="AZ324" s="440" t="s">
        <v>336</v>
      </c>
      <c r="BA324" s="259" t="s">
        <v>856</v>
      </c>
      <c r="BB324" s="259"/>
      <c r="BC324" s="259"/>
      <c r="BD324" s="259" t="s">
        <v>816</v>
      </c>
      <c r="BE324" s="374">
        <f t="shared" si="184"/>
        <v>319</v>
      </c>
      <c r="BF324" s="374"/>
      <c r="BG324" s="374"/>
      <c r="BH324" s="374"/>
    </row>
    <row r="325" spans="14:60" s="226" customFormat="1">
      <c r="N325" s="374"/>
      <c r="O325" s="374"/>
      <c r="P325" s="374"/>
      <c r="Q325" s="374"/>
      <c r="R325" s="374"/>
      <c r="S325" s="374"/>
      <c r="T325" s="374"/>
      <c r="U325" s="374"/>
      <c r="V325" s="374"/>
      <c r="W325" s="374"/>
      <c r="X325" s="374"/>
      <c r="Y325" s="374"/>
      <c r="Z325" s="374"/>
      <c r="AA325" s="374"/>
      <c r="AB325" s="374"/>
      <c r="AC325" s="374"/>
      <c r="AD325" s="374"/>
      <c r="AE325" s="374"/>
      <c r="AF325" s="374"/>
      <c r="AG325" s="374"/>
      <c r="AH325" s="374"/>
      <c r="AI325" s="374"/>
      <c r="AJ325" s="374"/>
      <c r="AK325" s="374"/>
      <c r="AL325" s="374"/>
      <c r="AM325" s="374"/>
      <c r="AN325" s="374"/>
      <c r="AO325" s="374"/>
      <c r="AP325" s="374"/>
      <c r="AQ325" s="374"/>
      <c r="AR325" s="374"/>
      <c r="AS325" s="374"/>
      <c r="AT325" s="374"/>
      <c r="AU325" s="374"/>
      <c r="AV325" s="374"/>
      <c r="AW325" s="260"/>
      <c r="AX325" s="260"/>
      <c r="AY325" s="453" t="s">
        <v>1085</v>
      </c>
      <c r="AZ325" s="440" t="s">
        <v>813</v>
      </c>
      <c r="BA325" s="259" t="s">
        <v>858</v>
      </c>
      <c r="BB325" s="259"/>
      <c r="BC325" s="259"/>
      <c r="BD325" s="259" t="s">
        <v>819</v>
      </c>
      <c r="BE325" s="374" t="e">
        <f t="shared" si="184"/>
        <v>#N/A</v>
      </c>
      <c r="BF325" s="374"/>
      <c r="BG325" s="374"/>
      <c r="BH325" s="374"/>
    </row>
    <row r="326" spans="14:60" s="226" customFormat="1">
      <c r="N326" s="374"/>
      <c r="O326" s="374"/>
      <c r="P326" s="374"/>
      <c r="Q326" s="374"/>
      <c r="R326" s="374"/>
      <c r="S326" s="374"/>
      <c r="T326" s="374"/>
      <c r="U326" s="374"/>
      <c r="V326" s="374"/>
      <c r="W326" s="374"/>
      <c r="X326" s="374"/>
      <c r="Y326" s="374"/>
      <c r="Z326" s="374"/>
      <c r="AA326" s="374"/>
      <c r="AB326" s="374"/>
      <c r="AC326" s="374"/>
      <c r="AD326" s="374"/>
      <c r="AE326" s="374"/>
      <c r="AF326" s="374"/>
      <c r="AG326" s="374"/>
      <c r="AH326" s="374"/>
      <c r="AI326" s="374"/>
      <c r="AJ326" s="374"/>
      <c r="AK326" s="374"/>
      <c r="AL326" s="374"/>
      <c r="AM326" s="374"/>
      <c r="AN326" s="374"/>
      <c r="AO326" s="374"/>
      <c r="AP326" s="374"/>
      <c r="AQ326" s="374"/>
      <c r="AR326" s="374"/>
      <c r="AS326" s="374"/>
      <c r="AT326" s="374"/>
      <c r="AU326" s="374"/>
      <c r="AV326" s="374"/>
      <c r="AW326" s="260"/>
      <c r="AX326" s="260"/>
      <c r="AY326" s="453" t="s">
        <v>1086</v>
      </c>
      <c r="AZ326" s="440" t="s">
        <v>814</v>
      </c>
      <c r="BA326" s="259" t="s">
        <v>860</v>
      </c>
      <c r="BB326" s="259"/>
      <c r="BC326" s="259"/>
      <c r="BD326" s="259" t="s">
        <v>820</v>
      </c>
      <c r="BE326" s="374">
        <f t="shared" si="184"/>
        <v>320</v>
      </c>
      <c r="BF326" s="374"/>
      <c r="BG326" s="374"/>
      <c r="BH326" s="374"/>
    </row>
    <row r="327" spans="14:60" s="226" customFormat="1">
      <c r="N327" s="374"/>
      <c r="O327" s="374"/>
      <c r="P327" s="374"/>
      <c r="Q327" s="374"/>
      <c r="R327" s="374"/>
      <c r="S327" s="374"/>
      <c r="T327" s="374"/>
      <c r="U327" s="374"/>
      <c r="V327" s="374"/>
      <c r="W327" s="374"/>
      <c r="X327" s="374"/>
      <c r="Y327" s="374"/>
      <c r="Z327" s="374"/>
      <c r="AA327" s="374"/>
      <c r="AB327" s="374"/>
      <c r="AC327" s="374"/>
      <c r="AD327" s="374"/>
      <c r="AE327" s="374"/>
      <c r="AF327" s="374"/>
      <c r="AG327" s="374"/>
      <c r="AH327" s="374"/>
      <c r="AI327" s="374"/>
      <c r="AJ327" s="374"/>
      <c r="AK327" s="374"/>
      <c r="AL327" s="374"/>
      <c r="AM327" s="374"/>
      <c r="AN327" s="374"/>
      <c r="AO327" s="374"/>
      <c r="AP327" s="374"/>
      <c r="AQ327" s="374"/>
      <c r="AR327" s="374"/>
      <c r="AS327" s="374"/>
      <c r="AT327" s="374"/>
      <c r="AU327" s="374"/>
      <c r="AV327" s="374"/>
      <c r="AW327" s="260"/>
      <c r="AX327" s="260"/>
      <c r="AY327" s="453" t="s">
        <v>1088</v>
      </c>
      <c r="AZ327" s="440" t="s">
        <v>815</v>
      </c>
      <c r="BA327" s="259" t="s">
        <v>863</v>
      </c>
      <c r="BB327" s="259"/>
      <c r="BC327" s="259"/>
      <c r="BD327" s="259" t="s">
        <v>821</v>
      </c>
      <c r="BE327" s="374">
        <f t="shared" si="184"/>
        <v>321</v>
      </c>
      <c r="BF327" s="374"/>
      <c r="BG327" s="374"/>
      <c r="BH327" s="374"/>
    </row>
    <row r="328" spans="14:60" s="226" customFormat="1">
      <c r="N328" s="374"/>
      <c r="O328" s="374"/>
      <c r="P328" s="374"/>
      <c r="Q328" s="374"/>
      <c r="R328" s="374"/>
      <c r="S328" s="374"/>
      <c r="T328" s="374"/>
      <c r="U328" s="374"/>
      <c r="V328" s="374"/>
      <c r="W328" s="374"/>
      <c r="X328" s="374"/>
      <c r="Y328" s="374"/>
      <c r="Z328" s="374"/>
      <c r="AA328" s="374"/>
      <c r="AB328" s="374"/>
      <c r="AC328" s="374"/>
      <c r="AD328" s="374"/>
      <c r="AE328" s="374"/>
      <c r="AF328" s="374"/>
      <c r="AG328" s="374"/>
      <c r="AH328" s="374"/>
      <c r="AI328" s="374"/>
      <c r="AJ328" s="374"/>
      <c r="AK328" s="374"/>
      <c r="AL328" s="374"/>
      <c r="AM328" s="374"/>
      <c r="AN328" s="374"/>
      <c r="AO328" s="374"/>
      <c r="AP328" s="374"/>
      <c r="AQ328" s="374"/>
      <c r="AR328" s="374"/>
      <c r="AS328" s="374"/>
      <c r="AT328" s="374"/>
      <c r="AU328" s="374"/>
      <c r="AV328" s="374"/>
      <c r="AW328" s="260"/>
      <c r="AX328" s="260"/>
      <c r="AY328" s="453" t="s">
        <v>1096</v>
      </c>
      <c r="AZ328" s="440" t="s">
        <v>816</v>
      </c>
      <c r="BA328" s="259" t="s">
        <v>867</v>
      </c>
      <c r="BB328" s="259"/>
      <c r="BC328" s="259"/>
      <c r="BD328" s="259" t="s">
        <v>822</v>
      </c>
      <c r="BE328" s="374">
        <f t="shared" si="184"/>
        <v>322</v>
      </c>
      <c r="BF328" s="374"/>
      <c r="BG328" s="374"/>
      <c r="BH328" s="374"/>
    </row>
    <row r="329" spans="14:60" s="226" customFormat="1">
      <c r="N329" s="374"/>
      <c r="O329" s="374"/>
      <c r="P329" s="374"/>
      <c r="Q329" s="374"/>
      <c r="R329" s="374"/>
      <c r="S329" s="374"/>
      <c r="T329" s="374"/>
      <c r="U329" s="374"/>
      <c r="V329" s="374"/>
      <c r="W329" s="374"/>
      <c r="X329" s="374"/>
      <c r="Y329" s="374"/>
      <c r="Z329" s="374"/>
      <c r="AA329" s="374"/>
      <c r="AB329" s="374"/>
      <c r="AC329" s="374"/>
      <c r="AD329" s="374"/>
      <c r="AE329" s="374"/>
      <c r="AF329" s="374"/>
      <c r="AG329" s="374"/>
      <c r="AH329" s="374"/>
      <c r="AI329" s="374"/>
      <c r="AJ329" s="374"/>
      <c r="AK329" s="374"/>
      <c r="AL329" s="374"/>
      <c r="AM329" s="374"/>
      <c r="AN329" s="374"/>
      <c r="AO329" s="374"/>
      <c r="AP329" s="374"/>
      <c r="AQ329" s="374"/>
      <c r="AR329" s="374"/>
      <c r="AS329" s="374"/>
      <c r="AT329" s="374"/>
      <c r="AU329" s="374"/>
      <c r="AV329" s="374"/>
      <c r="AW329" s="260"/>
      <c r="AX329" s="260"/>
      <c r="AY329" s="453" t="s">
        <v>1098</v>
      </c>
      <c r="AZ329" s="440" t="s">
        <v>820</v>
      </c>
      <c r="BA329" s="259" t="s">
        <v>870</v>
      </c>
      <c r="BB329" s="259"/>
      <c r="BC329" s="259"/>
      <c r="BD329" s="259" t="s">
        <v>823</v>
      </c>
      <c r="BE329" s="374">
        <f t="shared" si="184"/>
        <v>323</v>
      </c>
      <c r="BF329" s="374"/>
      <c r="BG329" s="374"/>
      <c r="BH329" s="374"/>
    </row>
    <row r="330" spans="14:60" s="226" customFormat="1">
      <c r="N330" s="374"/>
      <c r="O330" s="374"/>
      <c r="P330" s="374"/>
      <c r="Q330" s="374"/>
      <c r="R330" s="374"/>
      <c r="S330" s="374"/>
      <c r="T330" s="374"/>
      <c r="U330" s="374"/>
      <c r="V330" s="374"/>
      <c r="W330" s="374"/>
      <c r="X330" s="374"/>
      <c r="Y330" s="374"/>
      <c r="Z330" s="374"/>
      <c r="AA330" s="374"/>
      <c r="AB330" s="374"/>
      <c r="AC330" s="374"/>
      <c r="AD330" s="374"/>
      <c r="AE330" s="374"/>
      <c r="AF330" s="374"/>
      <c r="AG330" s="374"/>
      <c r="AH330" s="374"/>
      <c r="AI330" s="374"/>
      <c r="AJ330" s="374"/>
      <c r="AK330" s="374"/>
      <c r="AL330" s="374"/>
      <c r="AM330" s="374"/>
      <c r="AN330" s="374"/>
      <c r="AO330" s="374"/>
      <c r="AP330" s="374"/>
      <c r="AQ330" s="374"/>
      <c r="AR330" s="374"/>
      <c r="AS330" s="374"/>
      <c r="AT330" s="374"/>
      <c r="AU330" s="374"/>
      <c r="AV330" s="374"/>
      <c r="AW330" s="260"/>
      <c r="AX330" s="260"/>
      <c r="AY330" s="453" t="s">
        <v>1099</v>
      </c>
      <c r="AZ330" s="440" t="s">
        <v>821</v>
      </c>
      <c r="BA330" s="259" t="s">
        <v>872</v>
      </c>
      <c r="BB330" s="259"/>
      <c r="BC330" s="259"/>
      <c r="BD330" s="259" t="s">
        <v>825</v>
      </c>
      <c r="BE330" s="374">
        <f t="shared" si="184"/>
        <v>324</v>
      </c>
      <c r="BF330" s="374"/>
      <c r="BG330" s="374"/>
      <c r="BH330" s="374"/>
    </row>
    <row r="331" spans="14:60" s="226" customFormat="1">
      <c r="N331" s="374"/>
      <c r="O331" s="374"/>
      <c r="P331" s="374"/>
      <c r="Q331" s="374"/>
      <c r="R331" s="374"/>
      <c r="S331" s="374"/>
      <c r="T331" s="374"/>
      <c r="U331" s="374"/>
      <c r="V331" s="374"/>
      <c r="W331" s="374"/>
      <c r="X331" s="374"/>
      <c r="Y331" s="374"/>
      <c r="Z331" s="374"/>
      <c r="AA331" s="374"/>
      <c r="AB331" s="374"/>
      <c r="AC331" s="374"/>
      <c r="AD331" s="374"/>
      <c r="AE331" s="374"/>
      <c r="AF331" s="374"/>
      <c r="AG331" s="374"/>
      <c r="AH331" s="374"/>
      <c r="AI331" s="374"/>
      <c r="AJ331" s="374"/>
      <c r="AK331" s="374"/>
      <c r="AL331" s="374"/>
      <c r="AM331" s="374"/>
      <c r="AN331" s="374"/>
      <c r="AO331" s="374"/>
      <c r="AP331" s="374"/>
      <c r="AQ331" s="374"/>
      <c r="AR331" s="374"/>
      <c r="AS331" s="374"/>
      <c r="AT331" s="374"/>
      <c r="AU331" s="374"/>
      <c r="AV331" s="374"/>
      <c r="AW331" s="260"/>
      <c r="AX331" s="260"/>
      <c r="AY331" s="453" t="s">
        <v>1100</v>
      </c>
      <c r="AZ331" s="440" t="s">
        <v>822</v>
      </c>
      <c r="BA331" s="259" t="s">
        <v>873</v>
      </c>
      <c r="BB331" s="259"/>
      <c r="BC331" s="259"/>
      <c r="BD331" s="259" t="s">
        <v>827</v>
      </c>
      <c r="BE331" s="374">
        <f t="shared" si="184"/>
        <v>325</v>
      </c>
      <c r="BF331" s="374"/>
      <c r="BG331" s="374"/>
      <c r="BH331" s="374"/>
    </row>
    <row r="332" spans="14:60" s="226" customFormat="1">
      <c r="N332" s="374"/>
      <c r="O332" s="374"/>
      <c r="P332" s="374"/>
      <c r="Q332" s="374"/>
      <c r="R332" s="374"/>
      <c r="S332" s="374"/>
      <c r="T332" s="374"/>
      <c r="U332" s="374"/>
      <c r="V332" s="374"/>
      <c r="W332" s="374"/>
      <c r="X332" s="374"/>
      <c r="Y332" s="374"/>
      <c r="Z332" s="374"/>
      <c r="AA332" s="374"/>
      <c r="AB332" s="374"/>
      <c r="AC332" s="374"/>
      <c r="AD332" s="374"/>
      <c r="AE332" s="374"/>
      <c r="AF332" s="374"/>
      <c r="AG332" s="374"/>
      <c r="AH332" s="374"/>
      <c r="AI332" s="374"/>
      <c r="AJ332" s="374"/>
      <c r="AK332" s="374"/>
      <c r="AL332" s="374"/>
      <c r="AM332" s="374"/>
      <c r="AN332" s="374"/>
      <c r="AO332" s="374"/>
      <c r="AP332" s="374"/>
      <c r="AQ332" s="374"/>
      <c r="AR332" s="374"/>
      <c r="AS332" s="374"/>
      <c r="AT332" s="374"/>
      <c r="AU332" s="374"/>
      <c r="AV332" s="374"/>
      <c r="AW332" s="260"/>
      <c r="AX332" s="260"/>
      <c r="AY332" s="453" t="s">
        <v>1101</v>
      </c>
      <c r="AZ332" s="440" t="s">
        <v>823</v>
      </c>
      <c r="BA332" s="259" t="s">
        <v>874</v>
      </c>
      <c r="BB332" s="259"/>
      <c r="BC332" s="259"/>
      <c r="BD332" s="259" t="s">
        <v>828</v>
      </c>
      <c r="BE332" s="374">
        <f t="shared" si="184"/>
        <v>326</v>
      </c>
      <c r="BF332" s="374"/>
      <c r="BG332" s="374"/>
      <c r="BH332" s="374"/>
    </row>
    <row r="333" spans="14:60" s="226" customFormat="1">
      <c r="N333" s="374"/>
      <c r="O333" s="374"/>
      <c r="P333" s="374"/>
      <c r="Q333" s="374"/>
      <c r="R333" s="374"/>
      <c r="S333" s="374"/>
      <c r="T333" s="374"/>
      <c r="U333" s="374"/>
      <c r="V333" s="374"/>
      <c r="W333" s="374"/>
      <c r="X333" s="374"/>
      <c r="Y333" s="374"/>
      <c r="Z333" s="374"/>
      <c r="AA333" s="374"/>
      <c r="AB333" s="374"/>
      <c r="AC333" s="374"/>
      <c r="AD333" s="374"/>
      <c r="AE333" s="374"/>
      <c r="AF333" s="374"/>
      <c r="AG333" s="374"/>
      <c r="AH333" s="374"/>
      <c r="AI333" s="374"/>
      <c r="AJ333" s="374"/>
      <c r="AK333" s="374"/>
      <c r="AL333" s="374"/>
      <c r="AM333" s="374"/>
      <c r="AN333" s="374"/>
      <c r="AO333" s="374"/>
      <c r="AP333" s="374"/>
      <c r="AQ333" s="374"/>
      <c r="AR333" s="374"/>
      <c r="AS333" s="374"/>
      <c r="AT333" s="374"/>
      <c r="AU333" s="374"/>
      <c r="AV333" s="374"/>
      <c r="AW333" s="260"/>
      <c r="AX333" s="260"/>
      <c r="AY333" s="453" t="s">
        <v>1103</v>
      </c>
      <c r="AZ333" s="440" t="s">
        <v>825</v>
      </c>
      <c r="BA333" s="259" t="s">
        <v>875</v>
      </c>
      <c r="BB333" s="259"/>
      <c r="BC333" s="259"/>
      <c r="BD333" s="259" t="s">
        <v>829</v>
      </c>
      <c r="BE333" s="374">
        <f t="shared" si="184"/>
        <v>327</v>
      </c>
      <c r="BF333" s="374"/>
      <c r="BG333" s="374"/>
      <c r="BH333" s="374"/>
    </row>
    <row r="334" spans="14:60" s="226" customFormat="1">
      <c r="N334" s="374"/>
      <c r="O334" s="374"/>
      <c r="P334" s="374"/>
      <c r="Q334" s="374"/>
      <c r="R334" s="374"/>
      <c r="S334" s="374"/>
      <c r="T334" s="374"/>
      <c r="U334" s="374"/>
      <c r="V334" s="374"/>
      <c r="W334" s="374"/>
      <c r="X334" s="374"/>
      <c r="Y334" s="374"/>
      <c r="Z334" s="374"/>
      <c r="AA334" s="374"/>
      <c r="AB334" s="374"/>
      <c r="AC334" s="374"/>
      <c r="AD334" s="374"/>
      <c r="AE334" s="374"/>
      <c r="AF334" s="374"/>
      <c r="AG334" s="374"/>
      <c r="AH334" s="374"/>
      <c r="AI334" s="374"/>
      <c r="AJ334" s="374"/>
      <c r="AK334" s="374"/>
      <c r="AL334" s="374"/>
      <c r="AM334" s="374"/>
      <c r="AN334" s="374"/>
      <c r="AO334" s="374"/>
      <c r="AP334" s="374"/>
      <c r="AQ334" s="374"/>
      <c r="AR334" s="374"/>
      <c r="AS334" s="374"/>
      <c r="AT334" s="374"/>
      <c r="AU334" s="374"/>
      <c r="AV334" s="374"/>
      <c r="AW334" s="260"/>
      <c r="AX334" s="260"/>
      <c r="AY334" s="453" t="s">
        <v>1105</v>
      </c>
      <c r="AZ334" s="440" t="s">
        <v>827</v>
      </c>
      <c r="BA334" s="259" t="s">
        <v>362</v>
      </c>
      <c r="BB334" s="259"/>
      <c r="BC334" s="259"/>
      <c r="BD334" s="259" t="s">
        <v>1458</v>
      </c>
      <c r="BE334" s="374">
        <f t="shared" si="184"/>
        <v>328</v>
      </c>
      <c r="BF334" s="374"/>
      <c r="BG334" s="374"/>
      <c r="BH334" s="374"/>
    </row>
    <row r="335" spans="14:60" s="226" customFormat="1">
      <c r="N335" s="374"/>
      <c r="O335" s="374"/>
      <c r="P335" s="374"/>
      <c r="Q335" s="374"/>
      <c r="R335" s="374"/>
      <c r="S335" s="374"/>
      <c r="T335" s="374"/>
      <c r="U335" s="374"/>
      <c r="V335" s="374"/>
      <c r="W335" s="374"/>
      <c r="X335" s="374"/>
      <c r="Y335" s="374"/>
      <c r="Z335" s="374"/>
      <c r="AA335" s="374"/>
      <c r="AB335" s="374"/>
      <c r="AC335" s="374"/>
      <c r="AD335" s="374"/>
      <c r="AE335" s="374"/>
      <c r="AF335" s="374"/>
      <c r="AG335" s="374"/>
      <c r="AH335" s="374"/>
      <c r="AI335" s="374"/>
      <c r="AJ335" s="374"/>
      <c r="AK335" s="374"/>
      <c r="AL335" s="374"/>
      <c r="AM335" s="374"/>
      <c r="AN335" s="374"/>
      <c r="AO335" s="374"/>
      <c r="AP335" s="374"/>
      <c r="AQ335" s="374"/>
      <c r="AR335" s="374"/>
      <c r="AS335" s="374"/>
      <c r="AT335" s="374"/>
      <c r="AU335" s="374"/>
      <c r="AV335" s="374"/>
      <c r="AW335" s="260"/>
      <c r="AX335" s="260"/>
      <c r="AY335" s="453" t="s">
        <v>1106</v>
      </c>
      <c r="AZ335" s="440" t="s">
        <v>828</v>
      </c>
      <c r="BA335" s="259" t="s">
        <v>877</v>
      </c>
      <c r="BB335" s="259"/>
      <c r="BC335" s="259"/>
      <c r="BD335" s="259" t="s">
        <v>832</v>
      </c>
      <c r="BE335" s="374">
        <f t="shared" si="184"/>
        <v>329</v>
      </c>
      <c r="BF335" s="374"/>
      <c r="BG335" s="374"/>
      <c r="BH335" s="374"/>
    </row>
    <row r="336" spans="14:60" s="226" customFormat="1">
      <c r="N336" s="374"/>
      <c r="O336" s="374"/>
      <c r="P336" s="374"/>
      <c r="Q336" s="374"/>
      <c r="R336" s="374"/>
      <c r="S336" s="374"/>
      <c r="T336" s="374"/>
      <c r="U336" s="374"/>
      <c r="V336" s="374"/>
      <c r="W336" s="374"/>
      <c r="X336" s="374"/>
      <c r="Y336" s="374"/>
      <c r="Z336" s="374"/>
      <c r="AA336" s="374"/>
      <c r="AB336" s="374"/>
      <c r="AC336" s="374"/>
      <c r="AD336" s="374"/>
      <c r="AE336" s="374"/>
      <c r="AF336" s="374"/>
      <c r="AG336" s="374"/>
      <c r="AH336" s="374"/>
      <c r="AI336" s="374"/>
      <c r="AJ336" s="374"/>
      <c r="AK336" s="374"/>
      <c r="AL336" s="374"/>
      <c r="AM336" s="374"/>
      <c r="AN336" s="374"/>
      <c r="AO336" s="374"/>
      <c r="AP336" s="374"/>
      <c r="AQ336" s="374"/>
      <c r="AR336" s="374"/>
      <c r="AS336" s="374"/>
      <c r="AT336" s="374"/>
      <c r="AU336" s="374"/>
      <c r="AV336" s="374"/>
      <c r="AW336" s="260"/>
      <c r="AX336" s="260"/>
      <c r="AY336" s="453" t="s">
        <v>1111</v>
      </c>
      <c r="AZ336" s="440" t="s">
        <v>829</v>
      </c>
      <c r="BA336" s="259" t="s">
        <v>879</v>
      </c>
      <c r="BB336" s="259"/>
      <c r="BC336" s="259"/>
      <c r="BD336" s="259" t="s">
        <v>833</v>
      </c>
      <c r="BE336" s="374">
        <f t="shared" si="184"/>
        <v>330</v>
      </c>
      <c r="BF336" s="374"/>
      <c r="BG336" s="374"/>
      <c r="BH336" s="374"/>
    </row>
    <row r="337" spans="14:60" s="226" customFormat="1">
      <c r="N337" s="374"/>
      <c r="O337" s="374"/>
      <c r="P337" s="374"/>
      <c r="Q337" s="374"/>
      <c r="R337" s="374"/>
      <c r="S337" s="374"/>
      <c r="T337" s="374"/>
      <c r="U337" s="374"/>
      <c r="V337" s="374"/>
      <c r="W337" s="374"/>
      <c r="X337" s="374"/>
      <c r="Y337" s="374"/>
      <c r="Z337" s="374"/>
      <c r="AA337" s="374"/>
      <c r="AB337" s="374"/>
      <c r="AC337" s="374"/>
      <c r="AD337" s="374"/>
      <c r="AE337" s="374"/>
      <c r="AF337" s="374"/>
      <c r="AG337" s="374"/>
      <c r="AH337" s="374"/>
      <c r="AI337" s="374"/>
      <c r="AJ337" s="374"/>
      <c r="AK337" s="374"/>
      <c r="AL337" s="374"/>
      <c r="AM337" s="374"/>
      <c r="AN337" s="374"/>
      <c r="AO337" s="374"/>
      <c r="AP337" s="374"/>
      <c r="AQ337" s="374"/>
      <c r="AR337" s="374"/>
      <c r="AS337" s="374"/>
      <c r="AT337" s="374"/>
      <c r="AU337" s="374"/>
      <c r="AV337" s="374"/>
      <c r="AW337" s="260"/>
      <c r="AX337" s="260"/>
      <c r="AY337" s="453" t="s">
        <v>1113</v>
      </c>
      <c r="AZ337" s="440" t="s">
        <v>1458</v>
      </c>
      <c r="BA337" s="259" t="s">
        <v>880</v>
      </c>
      <c r="BB337" s="259"/>
      <c r="BC337" s="259"/>
      <c r="BD337" s="259" t="s">
        <v>834</v>
      </c>
      <c r="BE337" s="374">
        <f t="shared" si="184"/>
        <v>331</v>
      </c>
      <c r="BF337" s="374"/>
      <c r="BG337" s="374"/>
      <c r="BH337" s="374"/>
    </row>
    <row r="338" spans="14:60" s="226" customFormat="1">
      <c r="N338" s="374"/>
      <c r="O338" s="374"/>
      <c r="P338" s="374"/>
      <c r="Q338" s="374"/>
      <c r="R338" s="374"/>
      <c r="S338" s="374"/>
      <c r="T338" s="374"/>
      <c r="U338" s="374"/>
      <c r="V338" s="374"/>
      <c r="W338" s="374"/>
      <c r="X338" s="374"/>
      <c r="Y338" s="374"/>
      <c r="Z338" s="374"/>
      <c r="AA338" s="374"/>
      <c r="AB338" s="374"/>
      <c r="AC338" s="374"/>
      <c r="AD338" s="374"/>
      <c r="AE338" s="374"/>
      <c r="AF338" s="374"/>
      <c r="AG338" s="374"/>
      <c r="AH338" s="374"/>
      <c r="AI338" s="374"/>
      <c r="AJ338" s="374"/>
      <c r="AK338" s="374"/>
      <c r="AL338" s="374"/>
      <c r="AM338" s="374"/>
      <c r="AN338" s="374"/>
      <c r="AO338" s="374"/>
      <c r="AP338" s="374"/>
      <c r="AQ338" s="374"/>
      <c r="AR338" s="374"/>
      <c r="AS338" s="374"/>
      <c r="AT338" s="374"/>
      <c r="AU338" s="374"/>
      <c r="AV338" s="374"/>
      <c r="AW338" s="260"/>
      <c r="AX338" s="260"/>
      <c r="AY338" s="453" t="s">
        <v>1124</v>
      </c>
      <c r="AZ338" s="440" t="s">
        <v>832</v>
      </c>
      <c r="BA338" s="259" t="s">
        <v>884</v>
      </c>
      <c r="BB338" s="259"/>
      <c r="BC338" s="259"/>
      <c r="BD338" s="259" t="s">
        <v>350</v>
      </c>
      <c r="BE338" s="374">
        <f t="shared" si="184"/>
        <v>332</v>
      </c>
      <c r="BF338" s="374"/>
      <c r="BG338" s="374"/>
      <c r="BH338" s="374"/>
    </row>
    <row r="339" spans="14:60" s="226" customFormat="1">
      <c r="N339" s="374"/>
      <c r="O339" s="374"/>
      <c r="P339" s="374"/>
      <c r="Q339" s="374"/>
      <c r="R339" s="374"/>
      <c r="S339" s="374"/>
      <c r="T339" s="374"/>
      <c r="U339" s="374"/>
      <c r="V339" s="374"/>
      <c r="W339" s="374"/>
      <c r="X339" s="374"/>
      <c r="Y339" s="374"/>
      <c r="Z339" s="374"/>
      <c r="AA339" s="374"/>
      <c r="AB339" s="374"/>
      <c r="AC339" s="374"/>
      <c r="AD339" s="374"/>
      <c r="AE339" s="374"/>
      <c r="AF339" s="374"/>
      <c r="AG339" s="374"/>
      <c r="AH339" s="374"/>
      <c r="AI339" s="374"/>
      <c r="AJ339" s="374"/>
      <c r="AK339" s="374"/>
      <c r="AL339" s="374"/>
      <c r="AM339" s="374"/>
      <c r="AN339" s="374"/>
      <c r="AO339" s="374"/>
      <c r="AP339" s="374"/>
      <c r="AQ339" s="374"/>
      <c r="AR339" s="374"/>
      <c r="AS339" s="374"/>
      <c r="AT339" s="374"/>
      <c r="AU339" s="374"/>
      <c r="AV339" s="374"/>
      <c r="AW339" s="260"/>
      <c r="AX339" s="260"/>
      <c r="AY339" s="453" t="s">
        <v>449</v>
      </c>
      <c r="AZ339" s="440" t="s">
        <v>833</v>
      </c>
      <c r="BA339" s="259" t="s">
        <v>885</v>
      </c>
      <c r="BB339" s="259"/>
      <c r="BC339" s="259"/>
      <c r="BD339" s="259" t="s">
        <v>835</v>
      </c>
      <c r="BE339" s="374">
        <f t="shared" si="184"/>
        <v>333</v>
      </c>
      <c r="BF339" s="374"/>
      <c r="BG339" s="374"/>
      <c r="BH339" s="374"/>
    </row>
    <row r="340" spans="14:60" s="226" customFormat="1">
      <c r="N340" s="374"/>
      <c r="O340" s="374"/>
      <c r="P340" s="374"/>
      <c r="Q340" s="374"/>
      <c r="R340" s="374"/>
      <c r="S340" s="374"/>
      <c r="T340" s="374"/>
      <c r="U340" s="374"/>
      <c r="V340" s="374"/>
      <c r="W340" s="374"/>
      <c r="X340" s="374"/>
      <c r="Y340" s="374"/>
      <c r="Z340" s="374"/>
      <c r="AA340" s="374"/>
      <c r="AB340" s="374"/>
      <c r="AC340" s="374"/>
      <c r="AD340" s="374"/>
      <c r="AE340" s="374"/>
      <c r="AF340" s="374"/>
      <c r="AG340" s="374"/>
      <c r="AH340" s="374"/>
      <c r="AI340" s="374"/>
      <c r="AJ340" s="374"/>
      <c r="AK340" s="374"/>
      <c r="AL340" s="374"/>
      <c r="AM340" s="374"/>
      <c r="AN340" s="374"/>
      <c r="AO340" s="374"/>
      <c r="AP340" s="374"/>
      <c r="AQ340" s="374"/>
      <c r="AR340" s="374"/>
      <c r="AS340" s="374"/>
      <c r="AT340" s="374"/>
      <c r="AU340" s="374"/>
      <c r="AV340" s="374"/>
      <c r="AW340" s="260"/>
      <c r="AX340" s="260"/>
      <c r="AY340" s="453" t="s">
        <v>1127</v>
      </c>
      <c r="AZ340" s="440" t="s">
        <v>834</v>
      </c>
      <c r="BA340" s="259" t="s">
        <v>887</v>
      </c>
      <c r="BB340" s="259"/>
      <c r="BC340" s="259"/>
      <c r="BD340" s="259" t="s">
        <v>836</v>
      </c>
      <c r="BE340" s="374">
        <f t="shared" si="184"/>
        <v>334</v>
      </c>
      <c r="BF340" s="374"/>
      <c r="BG340" s="374"/>
      <c r="BH340" s="374"/>
    </row>
    <row r="341" spans="14:60" s="226" customFormat="1">
      <c r="N341" s="374"/>
      <c r="O341" s="374"/>
      <c r="P341" s="374"/>
      <c r="Q341" s="374"/>
      <c r="R341" s="374"/>
      <c r="S341" s="374"/>
      <c r="T341" s="374"/>
      <c r="U341" s="374"/>
      <c r="V341" s="374"/>
      <c r="W341" s="374"/>
      <c r="X341" s="374"/>
      <c r="Y341" s="374"/>
      <c r="Z341" s="374"/>
      <c r="AA341" s="374"/>
      <c r="AB341" s="374"/>
      <c r="AC341" s="374"/>
      <c r="AD341" s="374"/>
      <c r="AE341" s="374"/>
      <c r="AF341" s="374"/>
      <c r="AG341" s="374"/>
      <c r="AH341" s="374"/>
      <c r="AI341" s="374"/>
      <c r="AJ341" s="374"/>
      <c r="AK341" s="374"/>
      <c r="AL341" s="374"/>
      <c r="AM341" s="374"/>
      <c r="AN341" s="374"/>
      <c r="AO341" s="374"/>
      <c r="AP341" s="374"/>
      <c r="AQ341" s="374"/>
      <c r="AR341" s="374"/>
      <c r="AS341" s="374"/>
      <c r="AT341" s="374"/>
      <c r="AU341" s="374"/>
      <c r="AV341" s="374"/>
      <c r="AW341" s="260"/>
      <c r="AX341" s="260"/>
      <c r="AY341" s="453" t="s">
        <v>461</v>
      </c>
      <c r="AZ341" s="440" t="s">
        <v>350</v>
      </c>
      <c r="BA341" s="259" t="s">
        <v>888</v>
      </c>
      <c r="BB341" s="259"/>
      <c r="BC341" s="259"/>
      <c r="BD341" s="259" t="s">
        <v>838</v>
      </c>
      <c r="BE341" s="374">
        <f t="shared" si="184"/>
        <v>335</v>
      </c>
      <c r="BF341" s="374"/>
      <c r="BG341" s="374"/>
      <c r="BH341" s="374"/>
    </row>
    <row r="342" spans="14:60" s="226" customFormat="1">
      <c r="N342" s="374"/>
      <c r="O342" s="374"/>
      <c r="P342" s="374"/>
      <c r="Q342" s="374"/>
      <c r="R342" s="374"/>
      <c r="S342" s="374"/>
      <c r="T342" s="374"/>
      <c r="U342" s="374"/>
      <c r="V342" s="374"/>
      <c r="W342" s="374"/>
      <c r="X342" s="374"/>
      <c r="Y342" s="374"/>
      <c r="Z342" s="374"/>
      <c r="AA342" s="374"/>
      <c r="AB342" s="374"/>
      <c r="AC342" s="374"/>
      <c r="AD342" s="374"/>
      <c r="AE342" s="374"/>
      <c r="AF342" s="374"/>
      <c r="AG342" s="374"/>
      <c r="AH342" s="374"/>
      <c r="AI342" s="374"/>
      <c r="AJ342" s="374"/>
      <c r="AK342" s="374"/>
      <c r="AL342" s="374"/>
      <c r="AM342" s="374"/>
      <c r="AN342" s="374"/>
      <c r="AO342" s="374"/>
      <c r="AP342" s="374"/>
      <c r="AQ342" s="374"/>
      <c r="AR342" s="374"/>
      <c r="AS342" s="374"/>
      <c r="AT342" s="374"/>
      <c r="AU342" s="374"/>
      <c r="AV342" s="374"/>
      <c r="AW342" s="260"/>
      <c r="AX342" s="260"/>
      <c r="AY342" s="453" t="s">
        <v>1135</v>
      </c>
      <c r="AZ342" s="440" t="s">
        <v>835</v>
      </c>
      <c r="BA342" s="259" t="s">
        <v>889</v>
      </c>
      <c r="BB342" s="259"/>
      <c r="BC342" s="259"/>
      <c r="BD342" s="259" t="s">
        <v>840</v>
      </c>
      <c r="BE342" s="374">
        <f t="shared" si="184"/>
        <v>336</v>
      </c>
      <c r="BF342" s="374"/>
      <c r="BG342" s="374"/>
      <c r="BH342" s="374"/>
    </row>
    <row r="343" spans="14:60" s="226" customFormat="1">
      <c r="N343" s="374"/>
      <c r="O343" s="374"/>
      <c r="P343" s="374"/>
      <c r="Q343" s="374"/>
      <c r="R343" s="374"/>
      <c r="S343" s="374"/>
      <c r="T343" s="374"/>
      <c r="U343" s="374"/>
      <c r="V343" s="374"/>
      <c r="W343" s="374"/>
      <c r="X343" s="374"/>
      <c r="Y343" s="374"/>
      <c r="Z343" s="374"/>
      <c r="AA343" s="374"/>
      <c r="AB343" s="374"/>
      <c r="AC343" s="374"/>
      <c r="AD343" s="374"/>
      <c r="AE343" s="374"/>
      <c r="AF343" s="374"/>
      <c r="AG343" s="374"/>
      <c r="AH343" s="374"/>
      <c r="AI343" s="374"/>
      <c r="AJ343" s="374"/>
      <c r="AK343" s="374"/>
      <c r="AL343" s="374"/>
      <c r="AM343" s="374"/>
      <c r="AN343" s="374"/>
      <c r="AO343" s="374"/>
      <c r="AP343" s="374"/>
      <c r="AQ343" s="374"/>
      <c r="AR343" s="374"/>
      <c r="AS343" s="374"/>
      <c r="AT343" s="374"/>
      <c r="AU343" s="374"/>
      <c r="AV343" s="374"/>
      <c r="AW343" s="260"/>
      <c r="AX343" s="260"/>
      <c r="AY343" s="453" t="s">
        <v>1136</v>
      </c>
      <c r="AZ343" s="440" t="s">
        <v>836</v>
      </c>
      <c r="BA343" s="259" t="s">
        <v>890</v>
      </c>
      <c r="BB343" s="259"/>
      <c r="BC343" s="259"/>
      <c r="BD343" s="259" t="s">
        <v>842</v>
      </c>
      <c r="BE343" s="374">
        <f t="shared" si="184"/>
        <v>337</v>
      </c>
      <c r="BF343" s="374"/>
      <c r="BG343" s="374"/>
      <c r="BH343" s="374"/>
    </row>
    <row r="344" spans="14:60" s="226" customFormat="1">
      <c r="N344" s="374"/>
      <c r="O344" s="374"/>
      <c r="P344" s="374"/>
      <c r="Q344" s="374"/>
      <c r="R344" s="374"/>
      <c r="S344" s="374"/>
      <c r="T344" s="374"/>
      <c r="U344" s="374"/>
      <c r="V344" s="374"/>
      <c r="W344" s="374"/>
      <c r="X344" s="374"/>
      <c r="Y344" s="374"/>
      <c r="Z344" s="374"/>
      <c r="AA344" s="374"/>
      <c r="AB344" s="374"/>
      <c r="AC344" s="374"/>
      <c r="AD344" s="374"/>
      <c r="AE344" s="374"/>
      <c r="AF344" s="374"/>
      <c r="AG344" s="374"/>
      <c r="AH344" s="374"/>
      <c r="AI344" s="374"/>
      <c r="AJ344" s="374"/>
      <c r="AK344" s="374"/>
      <c r="AL344" s="374"/>
      <c r="AM344" s="374"/>
      <c r="AN344" s="374"/>
      <c r="AO344" s="374"/>
      <c r="AP344" s="374"/>
      <c r="AQ344" s="374"/>
      <c r="AR344" s="374"/>
      <c r="AS344" s="374"/>
      <c r="AT344" s="374"/>
      <c r="AU344" s="374"/>
      <c r="AV344" s="374"/>
      <c r="AW344" s="260"/>
      <c r="AX344" s="260"/>
      <c r="AY344" s="453" t="s">
        <v>1139</v>
      </c>
      <c r="AZ344" s="440" t="s">
        <v>838</v>
      </c>
      <c r="BA344" s="259" t="s">
        <v>892</v>
      </c>
      <c r="BB344" s="259"/>
      <c r="BC344" s="259"/>
      <c r="BD344" s="259" t="s">
        <v>845</v>
      </c>
      <c r="BE344" s="374">
        <f t="shared" si="184"/>
        <v>338</v>
      </c>
      <c r="BF344" s="374"/>
      <c r="BG344" s="374"/>
      <c r="BH344" s="374"/>
    </row>
    <row r="345" spans="14:60" s="226" customFormat="1">
      <c r="N345" s="374"/>
      <c r="O345" s="374"/>
      <c r="P345" s="374"/>
      <c r="Q345" s="374"/>
      <c r="R345" s="374"/>
      <c r="S345" s="374"/>
      <c r="T345" s="374"/>
      <c r="U345" s="374"/>
      <c r="V345" s="374"/>
      <c r="W345" s="374"/>
      <c r="X345" s="374"/>
      <c r="Y345" s="374"/>
      <c r="Z345" s="374"/>
      <c r="AA345" s="374"/>
      <c r="AB345" s="374"/>
      <c r="AC345" s="374"/>
      <c r="AD345" s="374"/>
      <c r="AE345" s="374"/>
      <c r="AF345" s="374"/>
      <c r="AG345" s="374"/>
      <c r="AH345" s="374"/>
      <c r="AI345" s="374"/>
      <c r="AJ345" s="374"/>
      <c r="AK345" s="374"/>
      <c r="AL345" s="374"/>
      <c r="AM345" s="374"/>
      <c r="AN345" s="374"/>
      <c r="AO345" s="374"/>
      <c r="AP345" s="374"/>
      <c r="AQ345" s="374"/>
      <c r="AR345" s="374"/>
      <c r="AS345" s="374"/>
      <c r="AT345" s="374"/>
      <c r="AU345" s="374"/>
      <c r="AV345" s="374"/>
      <c r="AW345" s="260"/>
      <c r="AX345" s="260"/>
      <c r="AY345" s="453" t="s">
        <v>1140</v>
      </c>
      <c r="AZ345" s="440" t="s">
        <v>840</v>
      </c>
      <c r="BA345" s="259" t="s">
        <v>893</v>
      </c>
      <c r="BB345" s="259"/>
      <c r="BC345" s="259"/>
      <c r="BD345" s="259" t="s">
        <v>847</v>
      </c>
      <c r="BE345" s="374">
        <f t="shared" si="184"/>
        <v>339</v>
      </c>
      <c r="BF345" s="374"/>
      <c r="BG345" s="374"/>
      <c r="BH345" s="374"/>
    </row>
    <row r="346" spans="14:60" s="226" customFormat="1">
      <c r="N346" s="374"/>
      <c r="O346" s="374"/>
      <c r="P346" s="374"/>
      <c r="Q346" s="374"/>
      <c r="R346" s="374"/>
      <c r="S346" s="374"/>
      <c r="T346" s="374"/>
      <c r="U346" s="374"/>
      <c r="V346" s="374"/>
      <c r="W346" s="374"/>
      <c r="X346" s="374"/>
      <c r="Y346" s="374"/>
      <c r="Z346" s="374"/>
      <c r="AA346" s="374"/>
      <c r="AB346" s="374"/>
      <c r="AC346" s="374"/>
      <c r="AD346" s="374"/>
      <c r="AE346" s="374"/>
      <c r="AF346" s="374"/>
      <c r="AG346" s="374"/>
      <c r="AH346" s="374"/>
      <c r="AI346" s="374"/>
      <c r="AJ346" s="374"/>
      <c r="AK346" s="374"/>
      <c r="AL346" s="374"/>
      <c r="AM346" s="374"/>
      <c r="AN346" s="374"/>
      <c r="AO346" s="374"/>
      <c r="AP346" s="374"/>
      <c r="AQ346" s="374"/>
      <c r="AR346" s="374"/>
      <c r="AS346" s="374"/>
      <c r="AT346" s="374"/>
      <c r="AU346" s="374"/>
      <c r="AV346" s="374"/>
      <c r="AW346" s="260"/>
      <c r="AX346" s="260"/>
      <c r="AY346" s="453" t="s">
        <v>1142</v>
      </c>
      <c r="AZ346" s="440" t="s">
        <v>842</v>
      </c>
      <c r="BA346" s="259" t="s">
        <v>895</v>
      </c>
      <c r="BB346" s="259"/>
      <c r="BC346" s="259"/>
      <c r="BD346" s="259" t="s">
        <v>849</v>
      </c>
      <c r="BE346" s="374">
        <f t="shared" si="184"/>
        <v>340</v>
      </c>
      <c r="BF346" s="374"/>
      <c r="BG346" s="374"/>
      <c r="BH346" s="374"/>
    </row>
    <row r="347" spans="14:60" s="226" customFormat="1">
      <c r="N347" s="374"/>
      <c r="O347" s="374"/>
      <c r="P347" s="374"/>
      <c r="Q347" s="374"/>
      <c r="R347" s="374"/>
      <c r="S347" s="374"/>
      <c r="T347" s="374"/>
      <c r="U347" s="374"/>
      <c r="V347" s="374"/>
      <c r="W347" s="374"/>
      <c r="X347" s="374"/>
      <c r="Y347" s="374"/>
      <c r="Z347" s="374"/>
      <c r="AA347" s="374"/>
      <c r="AB347" s="374"/>
      <c r="AC347" s="374"/>
      <c r="AD347" s="374"/>
      <c r="AE347" s="374"/>
      <c r="AF347" s="374"/>
      <c r="AG347" s="374"/>
      <c r="AH347" s="374"/>
      <c r="AI347" s="374"/>
      <c r="AJ347" s="374"/>
      <c r="AK347" s="374"/>
      <c r="AL347" s="374"/>
      <c r="AM347" s="374"/>
      <c r="AN347" s="374"/>
      <c r="AO347" s="374"/>
      <c r="AP347" s="374"/>
      <c r="AQ347" s="374"/>
      <c r="AR347" s="374"/>
      <c r="AS347" s="374"/>
      <c r="AT347" s="374"/>
      <c r="AU347" s="374"/>
      <c r="AV347" s="374"/>
      <c r="AW347" s="260"/>
      <c r="AX347" s="260"/>
      <c r="AY347" s="453" t="s">
        <v>1143</v>
      </c>
      <c r="AZ347" s="440" t="s">
        <v>845</v>
      </c>
      <c r="BA347" s="259" t="s">
        <v>367</v>
      </c>
      <c r="BB347" s="259"/>
      <c r="BC347" s="259"/>
      <c r="BD347" s="259" t="s">
        <v>852</v>
      </c>
      <c r="BE347" s="374">
        <f t="shared" ref="BE347:BE370" si="185">+MATCH(BD$10:BD$548,AZ$10:AZ$540,0)</f>
        <v>341</v>
      </c>
      <c r="BF347" s="374"/>
      <c r="BG347" s="374"/>
      <c r="BH347" s="374"/>
    </row>
    <row r="348" spans="14:60" s="226" customFormat="1">
      <c r="N348" s="374"/>
      <c r="O348" s="374"/>
      <c r="P348" s="374"/>
      <c r="Q348" s="374"/>
      <c r="R348" s="374"/>
      <c r="S348" s="374"/>
      <c r="T348" s="374"/>
      <c r="U348" s="374"/>
      <c r="V348" s="374"/>
      <c r="W348" s="374"/>
      <c r="X348" s="374"/>
      <c r="Y348" s="374"/>
      <c r="Z348" s="374"/>
      <c r="AA348" s="374"/>
      <c r="AB348" s="374"/>
      <c r="AC348" s="374"/>
      <c r="AD348" s="374"/>
      <c r="AE348" s="374"/>
      <c r="AF348" s="374"/>
      <c r="AG348" s="374"/>
      <c r="AH348" s="374"/>
      <c r="AI348" s="374"/>
      <c r="AJ348" s="374"/>
      <c r="AK348" s="374"/>
      <c r="AL348" s="374"/>
      <c r="AM348" s="374"/>
      <c r="AN348" s="374"/>
      <c r="AO348" s="374"/>
      <c r="AP348" s="374"/>
      <c r="AQ348" s="374"/>
      <c r="AR348" s="374"/>
      <c r="AS348" s="374"/>
      <c r="AT348" s="374"/>
      <c r="AU348" s="374"/>
      <c r="AV348" s="374"/>
      <c r="AW348" s="260"/>
      <c r="AX348" s="260"/>
      <c r="AY348" s="453" t="s">
        <v>1144</v>
      </c>
      <c r="AZ348" s="440" t="s">
        <v>847</v>
      </c>
      <c r="BA348" s="259" t="s">
        <v>896</v>
      </c>
      <c r="BB348" s="259"/>
      <c r="BC348" s="259"/>
      <c r="BD348" s="259" t="s">
        <v>856</v>
      </c>
      <c r="BE348" s="374">
        <f t="shared" si="185"/>
        <v>342</v>
      </c>
      <c r="BF348" s="374"/>
      <c r="BG348" s="374"/>
      <c r="BH348" s="374"/>
    </row>
    <row r="349" spans="14:60" s="226" customFormat="1">
      <c r="N349" s="374"/>
      <c r="O349" s="374"/>
      <c r="P349" s="374"/>
      <c r="Q349" s="374"/>
      <c r="R349" s="374"/>
      <c r="S349" s="374"/>
      <c r="T349" s="374"/>
      <c r="U349" s="374"/>
      <c r="V349" s="374"/>
      <c r="W349" s="374"/>
      <c r="X349" s="374"/>
      <c r="Y349" s="374"/>
      <c r="Z349" s="374"/>
      <c r="AA349" s="374"/>
      <c r="AB349" s="374"/>
      <c r="AC349" s="374"/>
      <c r="AD349" s="374"/>
      <c r="AE349" s="374"/>
      <c r="AF349" s="374"/>
      <c r="AG349" s="374"/>
      <c r="AH349" s="374"/>
      <c r="AI349" s="374"/>
      <c r="AJ349" s="374"/>
      <c r="AK349" s="374"/>
      <c r="AL349" s="374"/>
      <c r="AM349" s="374"/>
      <c r="AN349" s="374"/>
      <c r="AO349" s="374"/>
      <c r="AP349" s="374"/>
      <c r="AQ349" s="374"/>
      <c r="AR349" s="374"/>
      <c r="AS349" s="374"/>
      <c r="AT349" s="374"/>
      <c r="AU349" s="374"/>
      <c r="AV349" s="374"/>
      <c r="AW349" s="260"/>
      <c r="AX349" s="260"/>
      <c r="AY349" s="453" t="s">
        <v>1146</v>
      </c>
      <c r="AZ349" s="440" t="s">
        <v>849</v>
      </c>
      <c r="BA349" s="259" t="s">
        <v>899</v>
      </c>
      <c r="BB349" s="259"/>
      <c r="BC349" s="259"/>
      <c r="BD349" s="259" t="s">
        <v>858</v>
      </c>
      <c r="BE349" s="374">
        <f t="shared" si="185"/>
        <v>343</v>
      </c>
      <c r="BF349" s="374"/>
      <c r="BG349" s="374"/>
      <c r="BH349" s="374"/>
    </row>
    <row r="350" spans="14:60" s="226" customFormat="1">
      <c r="N350" s="374"/>
      <c r="O350" s="374"/>
      <c r="P350" s="374"/>
      <c r="Q350" s="374"/>
      <c r="R350" s="374"/>
      <c r="S350" s="374"/>
      <c r="T350" s="374"/>
      <c r="U350" s="374"/>
      <c r="V350" s="374"/>
      <c r="W350" s="374"/>
      <c r="X350" s="374"/>
      <c r="Y350" s="374"/>
      <c r="Z350" s="374"/>
      <c r="AA350" s="374"/>
      <c r="AB350" s="374"/>
      <c r="AC350" s="374"/>
      <c r="AD350" s="374"/>
      <c r="AE350" s="374"/>
      <c r="AF350" s="374"/>
      <c r="AG350" s="374"/>
      <c r="AH350" s="374"/>
      <c r="AI350" s="374"/>
      <c r="AJ350" s="374"/>
      <c r="AK350" s="374"/>
      <c r="AL350" s="374"/>
      <c r="AM350" s="374"/>
      <c r="AN350" s="374"/>
      <c r="AO350" s="374"/>
      <c r="AP350" s="374"/>
      <c r="AQ350" s="374"/>
      <c r="AR350" s="374"/>
      <c r="AS350" s="374"/>
      <c r="AT350" s="374"/>
      <c r="AU350" s="374"/>
      <c r="AV350" s="374"/>
      <c r="AW350" s="260"/>
      <c r="AX350" s="260"/>
      <c r="AY350" s="453" t="s">
        <v>1148</v>
      </c>
      <c r="AZ350" s="440" t="s">
        <v>852</v>
      </c>
      <c r="BA350" s="259" t="s">
        <v>900</v>
      </c>
      <c r="BB350" s="259"/>
      <c r="BC350" s="259"/>
      <c r="BD350" s="259" t="s">
        <v>860</v>
      </c>
      <c r="BE350" s="374">
        <f t="shared" si="185"/>
        <v>344</v>
      </c>
      <c r="BF350" s="374"/>
      <c r="BG350" s="374"/>
      <c r="BH350" s="374"/>
    </row>
    <row r="351" spans="14:60" s="226" customFormat="1">
      <c r="N351" s="374"/>
      <c r="O351" s="374"/>
      <c r="P351" s="374"/>
      <c r="Q351" s="374"/>
      <c r="R351" s="374"/>
      <c r="S351" s="374"/>
      <c r="T351" s="374"/>
      <c r="U351" s="374"/>
      <c r="V351" s="374"/>
      <c r="W351" s="374"/>
      <c r="X351" s="374"/>
      <c r="Y351" s="374"/>
      <c r="Z351" s="374"/>
      <c r="AA351" s="374"/>
      <c r="AB351" s="374"/>
      <c r="AC351" s="374"/>
      <c r="AD351" s="374"/>
      <c r="AE351" s="374"/>
      <c r="AF351" s="374"/>
      <c r="AG351" s="374"/>
      <c r="AH351" s="374"/>
      <c r="AI351" s="374"/>
      <c r="AJ351" s="374"/>
      <c r="AK351" s="374"/>
      <c r="AL351" s="374"/>
      <c r="AM351" s="374"/>
      <c r="AN351" s="374"/>
      <c r="AO351" s="374"/>
      <c r="AP351" s="374"/>
      <c r="AQ351" s="374"/>
      <c r="AR351" s="374"/>
      <c r="AS351" s="374"/>
      <c r="AT351" s="374"/>
      <c r="AU351" s="374"/>
      <c r="AV351" s="374"/>
      <c r="AW351" s="260"/>
      <c r="AX351" s="260"/>
      <c r="AY351" s="453" t="s">
        <v>1149</v>
      </c>
      <c r="AZ351" s="440" t="s">
        <v>856</v>
      </c>
      <c r="BA351" s="259" t="s">
        <v>901</v>
      </c>
      <c r="BB351" s="259"/>
      <c r="BC351" s="259"/>
      <c r="BD351" s="259" t="s">
        <v>1459</v>
      </c>
      <c r="BE351" s="374" t="e">
        <f t="shared" si="185"/>
        <v>#N/A</v>
      </c>
      <c r="BF351" s="374"/>
      <c r="BG351" s="374"/>
      <c r="BH351" s="374"/>
    </row>
    <row r="352" spans="14:60" s="226" customFormat="1">
      <c r="N352" s="374"/>
      <c r="O352" s="374"/>
      <c r="P352" s="374"/>
      <c r="Q352" s="374"/>
      <c r="R352" s="374"/>
      <c r="S352" s="374"/>
      <c r="T352" s="374"/>
      <c r="U352" s="374"/>
      <c r="V352" s="374"/>
      <c r="W352" s="374"/>
      <c r="X352" s="374"/>
      <c r="Y352" s="374"/>
      <c r="Z352" s="374"/>
      <c r="AA352" s="374"/>
      <c r="AB352" s="374"/>
      <c r="AC352" s="374"/>
      <c r="AD352" s="374"/>
      <c r="AE352" s="374"/>
      <c r="AF352" s="374"/>
      <c r="AG352" s="374"/>
      <c r="AH352" s="374"/>
      <c r="AI352" s="374"/>
      <c r="AJ352" s="374"/>
      <c r="AK352" s="374"/>
      <c r="AL352" s="374"/>
      <c r="AM352" s="374"/>
      <c r="AN352" s="374"/>
      <c r="AO352" s="374"/>
      <c r="AP352" s="374"/>
      <c r="AQ352" s="374"/>
      <c r="AR352" s="374"/>
      <c r="AS352" s="374"/>
      <c r="AT352" s="374"/>
      <c r="AU352" s="374"/>
      <c r="AV352" s="374"/>
      <c r="AW352" s="260"/>
      <c r="AX352" s="260"/>
      <c r="AY352" s="453" t="s">
        <v>1151</v>
      </c>
      <c r="AZ352" s="440" t="s">
        <v>858</v>
      </c>
      <c r="BA352" s="259" t="s">
        <v>902</v>
      </c>
      <c r="BB352" s="259"/>
      <c r="BC352" s="259"/>
      <c r="BD352" s="259" t="s">
        <v>863</v>
      </c>
      <c r="BE352" s="374">
        <f t="shared" si="185"/>
        <v>345</v>
      </c>
      <c r="BF352" s="374"/>
      <c r="BG352" s="374"/>
      <c r="BH352" s="374"/>
    </row>
    <row r="353" spans="14:60" s="226" customFormat="1">
      <c r="N353" s="374"/>
      <c r="O353" s="374"/>
      <c r="P353" s="374"/>
      <c r="Q353" s="374"/>
      <c r="R353" s="374"/>
      <c r="S353" s="374"/>
      <c r="T353" s="374"/>
      <c r="U353" s="374"/>
      <c r="V353" s="374"/>
      <c r="W353" s="374"/>
      <c r="X353" s="374"/>
      <c r="Y353" s="374"/>
      <c r="Z353" s="374"/>
      <c r="AA353" s="374"/>
      <c r="AB353" s="374"/>
      <c r="AC353" s="374"/>
      <c r="AD353" s="374"/>
      <c r="AE353" s="374"/>
      <c r="AF353" s="374"/>
      <c r="AG353" s="374"/>
      <c r="AH353" s="374"/>
      <c r="AI353" s="374"/>
      <c r="AJ353" s="374"/>
      <c r="AK353" s="374"/>
      <c r="AL353" s="374"/>
      <c r="AM353" s="374"/>
      <c r="AN353" s="374"/>
      <c r="AO353" s="374"/>
      <c r="AP353" s="374"/>
      <c r="AQ353" s="374"/>
      <c r="AR353" s="374"/>
      <c r="AS353" s="374"/>
      <c r="AT353" s="374"/>
      <c r="AU353" s="374"/>
      <c r="AV353" s="374"/>
      <c r="AW353" s="260"/>
      <c r="AX353" s="260"/>
      <c r="AY353" s="453" t="s">
        <v>1152</v>
      </c>
      <c r="AZ353" s="440" t="s">
        <v>860</v>
      </c>
      <c r="BA353" s="259" t="s">
        <v>904</v>
      </c>
      <c r="BB353" s="259"/>
      <c r="BC353" s="259"/>
      <c r="BD353" s="259" t="s">
        <v>864</v>
      </c>
      <c r="BE353" s="374">
        <f t="shared" si="185"/>
        <v>346</v>
      </c>
      <c r="BF353" s="374"/>
      <c r="BG353" s="374"/>
      <c r="BH353" s="374"/>
    </row>
    <row r="354" spans="14:60" s="226" customFormat="1" ht="23.25">
      <c r="N354" s="374"/>
      <c r="O354" s="374"/>
      <c r="P354" s="374"/>
      <c r="Q354" s="374"/>
      <c r="R354" s="374"/>
      <c r="S354" s="374"/>
      <c r="T354" s="374"/>
      <c r="U354" s="374"/>
      <c r="V354" s="374"/>
      <c r="W354" s="374"/>
      <c r="X354" s="374"/>
      <c r="Y354" s="374"/>
      <c r="Z354" s="374"/>
      <c r="AA354" s="374"/>
      <c r="AB354" s="374"/>
      <c r="AC354" s="374"/>
      <c r="AD354" s="374"/>
      <c r="AE354" s="374"/>
      <c r="AF354" s="374"/>
      <c r="AG354" s="374"/>
      <c r="AH354" s="374"/>
      <c r="AI354" s="374"/>
      <c r="AJ354" s="374"/>
      <c r="AK354" s="374"/>
      <c r="AL354" s="374"/>
      <c r="AM354" s="374"/>
      <c r="AN354" s="374"/>
      <c r="AO354" s="374"/>
      <c r="AP354" s="374"/>
      <c r="AQ354" s="374"/>
      <c r="AR354" s="374"/>
      <c r="AS354" s="374"/>
      <c r="AT354" s="374"/>
      <c r="AU354" s="374"/>
      <c r="AV354" s="374"/>
      <c r="AW354" s="260"/>
      <c r="AX354" s="260"/>
      <c r="AY354" s="453" t="s">
        <v>1156</v>
      </c>
      <c r="AZ354" s="440" t="s">
        <v>863</v>
      </c>
      <c r="BA354" s="259" t="s">
        <v>905</v>
      </c>
      <c r="BB354" s="259"/>
      <c r="BC354" s="259"/>
      <c r="BD354" s="259" t="s">
        <v>1460</v>
      </c>
      <c r="BE354" s="374">
        <f t="shared" si="185"/>
        <v>347</v>
      </c>
      <c r="BF354" s="374"/>
      <c r="BG354" s="374"/>
      <c r="BH354" s="374"/>
    </row>
    <row r="355" spans="14:60" s="226" customFormat="1">
      <c r="N355" s="374"/>
      <c r="O355" s="374"/>
      <c r="P355" s="374"/>
      <c r="Q355" s="374"/>
      <c r="R355" s="374"/>
      <c r="S355" s="374"/>
      <c r="T355" s="374"/>
      <c r="U355" s="374"/>
      <c r="V355" s="374"/>
      <c r="W355" s="374"/>
      <c r="X355" s="374"/>
      <c r="Y355" s="374"/>
      <c r="Z355" s="374"/>
      <c r="AA355" s="374"/>
      <c r="AB355" s="374"/>
      <c r="AC355" s="374"/>
      <c r="AD355" s="374"/>
      <c r="AE355" s="374"/>
      <c r="AF355" s="374"/>
      <c r="AG355" s="374"/>
      <c r="AH355" s="374"/>
      <c r="AI355" s="374"/>
      <c r="AJ355" s="374"/>
      <c r="AK355" s="374"/>
      <c r="AL355" s="374"/>
      <c r="AM355" s="374"/>
      <c r="AN355" s="374"/>
      <c r="AO355" s="374"/>
      <c r="AP355" s="374"/>
      <c r="AQ355" s="374"/>
      <c r="AR355" s="374"/>
      <c r="AS355" s="374"/>
      <c r="AT355" s="374"/>
      <c r="AU355" s="374"/>
      <c r="AV355" s="374"/>
      <c r="AW355" s="260"/>
      <c r="AX355" s="260"/>
      <c r="AY355" s="453" t="s">
        <v>1159</v>
      </c>
      <c r="AZ355" s="440" t="s">
        <v>864</v>
      </c>
      <c r="BA355" s="259" t="s">
        <v>906</v>
      </c>
      <c r="BB355" s="259"/>
      <c r="BC355" s="259"/>
      <c r="BD355" s="259" t="s">
        <v>867</v>
      </c>
      <c r="BE355" s="374">
        <f t="shared" si="185"/>
        <v>348</v>
      </c>
      <c r="BF355" s="374"/>
      <c r="BG355" s="374"/>
      <c r="BH355" s="374"/>
    </row>
    <row r="356" spans="14:60" s="226" customFormat="1">
      <c r="N356" s="374"/>
      <c r="O356" s="374"/>
      <c r="P356" s="374"/>
      <c r="Q356" s="374"/>
      <c r="R356" s="374"/>
      <c r="S356" s="374"/>
      <c r="T356" s="374"/>
      <c r="U356" s="374"/>
      <c r="V356" s="374"/>
      <c r="W356" s="374"/>
      <c r="X356" s="374"/>
      <c r="Y356" s="374"/>
      <c r="Z356" s="374"/>
      <c r="AA356" s="374"/>
      <c r="AB356" s="374"/>
      <c r="AC356" s="374"/>
      <c r="AD356" s="374"/>
      <c r="AE356" s="374"/>
      <c r="AF356" s="374"/>
      <c r="AG356" s="374"/>
      <c r="AH356" s="374"/>
      <c r="AI356" s="374"/>
      <c r="AJ356" s="374"/>
      <c r="AK356" s="374"/>
      <c r="AL356" s="374"/>
      <c r="AM356" s="374"/>
      <c r="AN356" s="374"/>
      <c r="AO356" s="374"/>
      <c r="AP356" s="374"/>
      <c r="AQ356" s="374"/>
      <c r="AR356" s="374"/>
      <c r="AS356" s="374"/>
      <c r="AT356" s="374"/>
      <c r="AU356" s="374"/>
      <c r="AV356" s="374"/>
      <c r="AW356" s="260"/>
      <c r="AX356" s="260"/>
      <c r="AY356" s="453" t="s">
        <v>1161</v>
      </c>
      <c r="AZ356" s="440" t="s">
        <v>1460</v>
      </c>
      <c r="BA356" s="259" t="s">
        <v>911</v>
      </c>
      <c r="BB356" s="259"/>
      <c r="BC356" s="259"/>
      <c r="BD356" s="259" t="s">
        <v>870</v>
      </c>
      <c r="BE356" s="374">
        <f t="shared" si="185"/>
        <v>349</v>
      </c>
      <c r="BF356" s="374"/>
      <c r="BG356" s="374"/>
      <c r="BH356" s="374"/>
    </row>
    <row r="357" spans="14:60" s="226" customFormat="1">
      <c r="N357" s="374"/>
      <c r="O357" s="374"/>
      <c r="P357" s="374"/>
      <c r="Q357" s="374"/>
      <c r="R357" s="374"/>
      <c r="S357" s="374"/>
      <c r="T357" s="374"/>
      <c r="U357" s="374"/>
      <c r="V357" s="374"/>
      <c r="W357" s="374"/>
      <c r="X357" s="374"/>
      <c r="Y357" s="374"/>
      <c r="Z357" s="374"/>
      <c r="AA357" s="374"/>
      <c r="AB357" s="374"/>
      <c r="AC357" s="374"/>
      <c r="AD357" s="374"/>
      <c r="AE357" s="374"/>
      <c r="AF357" s="374"/>
      <c r="AG357" s="374"/>
      <c r="AH357" s="374"/>
      <c r="AI357" s="374"/>
      <c r="AJ357" s="374"/>
      <c r="AK357" s="374"/>
      <c r="AL357" s="374"/>
      <c r="AM357" s="374"/>
      <c r="AN357" s="374"/>
      <c r="AO357" s="374"/>
      <c r="AP357" s="374"/>
      <c r="AQ357" s="374"/>
      <c r="AR357" s="374"/>
      <c r="AS357" s="374"/>
      <c r="AT357" s="374"/>
      <c r="AU357" s="374"/>
      <c r="AV357" s="374"/>
      <c r="AW357" s="260"/>
      <c r="AX357" s="260"/>
      <c r="AY357" s="453" t="s">
        <v>1163</v>
      </c>
      <c r="AZ357" s="440" t="s">
        <v>867</v>
      </c>
      <c r="BA357" s="259" t="s">
        <v>912</v>
      </c>
      <c r="BB357" s="259"/>
      <c r="BC357" s="259"/>
      <c r="BD357" s="259" t="s">
        <v>872</v>
      </c>
      <c r="BE357" s="374">
        <f t="shared" si="185"/>
        <v>350</v>
      </c>
      <c r="BF357" s="374"/>
      <c r="BG357" s="374"/>
      <c r="BH357" s="374"/>
    </row>
    <row r="358" spans="14:60" s="226" customFormat="1">
      <c r="N358" s="374"/>
      <c r="O358" s="374"/>
      <c r="P358" s="374"/>
      <c r="Q358" s="374"/>
      <c r="R358" s="374"/>
      <c r="S358" s="374"/>
      <c r="T358" s="374"/>
      <c r="U358" s="374"/>
      <c r="V358" s="374"/>
      <c r="W358" s="374"/>
      <c r="X358" s="374"/>
      <c r="Y358" s="374"/>
      <c r="Z358" s="374"/>
      <c r="AA358" s="374"/>
      <c r="AB358" s="374"/>
      <c r="AC358" s="374"/>
      <c r="AD358" s="374"/>
      <c r="AE358" s="374"/>
      <c r="AF358" s="374"/>
      <c r="AG358" s="374"/>
      <c r="AH358" s="374"/>
      <c r="AI358" s="374"/>
      <c r="AJ358" s="374"/>
      <c r="AK358" s="374"/>
      <c r="AL358" s="374"/>
      <c r="AM358" s="374"/>
      <c r="AN358" s="374"/>
      <c r="AO358" s="374"/>
      <c r="AP358" s="374"/>
      <c r="AQ358" s="374"/>
      <c r="AR358" s="374"/>
      <c r="AS358" s="374"/>
      <c r="AT358" s="374"/>
      <c r="AU358" s="374"/>
      <c r="AV358" s="374"/>
      <c r="AW358" s="260"/>
      <c r="AX358" s="260"/>
      <c r="AY358" s="453" t="s">
        <v>1164</v>
      </c>
      <c r="AZ358" s="440" t="s">
        <v>870</v>
      </c>
      <c r="BA358" s="259" t="s">
        <v>913</v>
      </c>
      <c r="BB358" s="259"/>
      <c r="BC358" s="259"/>
      <c r="BD358" s="259" t="s">
        <v>873</v>
      </c>
      <c r="BE358" s="374">
        <f t="shared" si="185"/>
        <v>351</v>
      </c>
      <c r="BF358" s="374"/>
      <c r="BG358" s="374"/>
      <c r="BH358" s="374"/>
    </row>
    <row r="359" spans="14:60" s="226" customFormat="1">
      <c r="N359" s="374"/>
      <c r="O359" s="374"/>
      <c r="P359" s="374"/>
      <c r="Q359" s="374"/>
      <c r="R359" s="374"/>
      <c r="S359" s="374"/>
      <c r="T359" s="374"/>
      <c r="U359" s="374"/>
      <c r="V359" s="374"/>
      <c r="W359" s="374"/>
      <c r="X359" s="374"/>
      <c r="Y359" s="374"/>
      <c r="Z359" s="374"/>
      <c r="AA359" s="374"/>
      <c r="AB359" s="374"/>
      <c r="AC359" s="374"/>
      <c r="AD359" s="374"/>
      <c r="AE359" s="374"/>
      <c r="AF359" s="374"/>
      <c r="AG359" s="374"/>
      <c r="AH359" s="374"/>
      <c r="AI359" s="374"/>
      <c r="AJ359" s="374"/>
      <c r="AK359" s="374"/>
      <c r="AL359" s="374"/>
      <c r="AM359" s="374"/>
      <c r="AN359" s="374"/>
      <c r="AO359" s="374"/>
      <c r="AP359" s="374"/>
      <c r="AQ359" s="374"/>
      <c r="AR359" s="374"/>
      <c r="AS359" s="374"/>
      <c r="AT359" s="374"/>
      <c r="AU359" s="374"/>
      <c r="AV359" s="374"/>
      <c r="AW359" s="260"/>
      <c r="AX359" s="260"/>
      <c r="AY359" s="453" t="s">
        <v>1165</v>
      </c>
      <c r="AZ359" s="440" t="s">
        <v>872</v>
      </c>
      <c r="BA359" s="259" t="s">
        <v>919</v>
      </c>
      <c r="BB359" s="259"/>
      <c r="BC359" s="259"/>
      <c r="BD359" s="259" t="s">
        <v>874</v>
      </c>
      <c r="BE359" s="374">
        <f t="shared" si="185"/>
        <v>352</v>
      </c>
      <c r="BF359" s="374"/>
      <c r="BG359" s="374"/>
      <c r="BH359" s="374"/>
    </row>
    <row r="360" spans="14:60" s="226" customFormat="1">
      <c r="N360" s="374"/>
      <c r="O360" s="374"/>
      <c r="P360" s="374"/>
      <c r="Q360" s="374"/>
      <c r="R360" s="374"/>
      <c r="S360" s="374"/>
      <c r="T360" s="374"/>
      <c r="U360" s="374"/>
      <c r="V360" s="374"/>
      <c r="W360" s="374"/>
      <c r="X360" s="374"/>
      <c r="Y360" s="374"/>
      <c r="Z360" s="374"/>
      <c r="AA360" s="374"/>
      <c r="AB360" s="374"/>
      <c r="AC360" s="374"/>
      <c r="AD360" s="374"/>
      <c r="AE360" s="374"/>
      <c r="AF360" s="374"/>
      <c r="AG360" s="374"/>
      <c r="AH360" s="374"/>
      <c r="AI360" s="374"/>
      <c r="AJ360" s="374"/>
      <c r="AK360" s="374"/>
      <c r="AL360" s="374"/>
      <c r="AM360" s="374"/>
      <c r="AN360" s="374"/>
      <c r="AO360" s="374"/>
      <c r="AP360" s="374"/>
      <c r="AQ360" s="374"/>
      <c r="AR360" s="374"/>
      <c r="AS360" s="374"/>
      <c r="AT360" s="374"/>
      <c r="AU360" s="374"/>
      <c r="AV360" s="374"/>
      <c r="AW360" s="260"/>
      <c r="AX360" s="260"/>
      <c r="AY360" s="453" t="s">
        <v>1167</v>
      </c>
      <c r="AZ360" s="440" t="s">
        <v>873</v>
      </c>
      <c r="BA360" s="259" t="s">
        <v>922</v>
      </c>
      <c r="BB360" s="259"/>
      <c r="BC360" s="259"/>
      <c r="BD360" s="259" t="s">
        <v>875</v>
      </c>
      <c r="BE360" s="374">
        <f t="shared" si="185"/>
        <v>353</v>
      </c>
      <c r="BF360" s="374"/>
      <c r="BG360" s="374"/>
      <c r="BH360" s="374"/>
    </row>
    <row r="361" spans="14:60" s="226" customFormat="1">
      <c r="N361" s="374"/>
      <c r="O361" s="374"/>
      <c r="P361" s="374"/>
      <c r="Q361" s="374"/>
      <c r="R361" s="374"/>
      <c r="S361" s="374"/>
      <c r="T361" s="374"/>
      <c r="U361" s="374"/>
      <c r="V361" s="374"/>
      <c r="W361" s="374"/>
      <c r="X361" s="374"/>
      <c r="Y361" s="374"/>
      <c r="Z361" s="374"/>
      <c r="AA361" s="374"/>
      <c r="AB361" s="374"/>
      <c r="AC361" s="374"/>
      <c r="AD361" s="374"/>
      <c r="AE361" s="374"/>
      <c r="AF361" s="374"/>
      <c r="AG361" s="374"/>
      <c r="AH361" s="374"/>
      <c r="AI361" s="374"/>
      <c r="AJ361" s="374"/>
      <c r="AK361" s="374"/>
      <c r="AL361" s="374"/>
      <c r="AM361" s="374"/>
      <c r="AN361" s="374"/>
      <c r="AO361" s="374"/>
      <c r="AP361" s="374"/>
      <c r="AQ361" s="374"/>
      <c r="AR361" s="374"/>
      <c r="AS361" s="374"/>
      <c r="AT361" s="374"/>
      <c r="AU361" s="374"/>
      <c r="AV361" s="374"/>
      <c r="AW361" s="260"/>
      <c r="AX361" s="260"/>
      <c r="AY361" s="453" t="s">
        <v>1168</v>
      </c>
      <c r="AZ361" s="440" t="s">
        <v>874</v>
      </c>
      <c r="BA361" s="259" t="s">
        <v>923</v>
      </c>
      <c r="BB361" s="259"/>
      <c r="BC361" s="259"/>
      <c r="BD361" s="259" t="s">
        <v>876</v>
      </c>
      <c r="BE361" s="374" t="e">
        <f t="shared" si="185"/>
        <v>#N/A</v>
      </c>
      <c r="BF361" s="374"/>
      <c r="BG361" s="374"/>
      <c r="BH361" s="374"/>
    </row>
    <row r="362" spans="14:60" s="226" customFormat="1">
      <c r="N362" s="374"/>
      <c r="O362" s="374"/>
      <c r="P362" s="374"/>
      <c r="Q362" s="374"/>
      <c r="R362" s="374"/>
      <c r="S362" s="374"/>
      <c r="T362" s="374"/>
      <c r="U362" s="374"/>
      <c r="V362" s="374"/>
      <c r="W362" s="374"/>
      <c r="X362" s="374"/>
      <c r="Y362" s="374"/>
      <c r="Z362" s="374"/>
      <c r="AA362" s="374"/>
      <c r="AB362" s="374"/>
      <c r="AC362" s="374"/>
      <c r="AD362" s="374"/>
      <c r="AE362" s="374"/>
      <c r="AF362" s="374"/>
      <c r="AG362" s="374"/>
      <c r="AH362" s="374"/>
      <c r="AI362" s="374"/>
      <c r="AJ362" s="374"/>
      <c r="AK362" s="374"/>
      <c r="AL362" s="374"/>
      <c r="AM362" s="374"/>
      <c r="AN362" s="374"/>
      <c r="AO362" s="374"/>
      <c r="AP362" s="374"/>
      <c r="AQ362" s="374"/>
      <c r="AR362" s="374"/>
      <c r="AS362" s="374"/>
      <c r="AT362" s="374"/>
      <c r="AU362" s="374"/>
      <c r="AV362" s="374"/>
      <c r="AW362" s="260"/>
      <c r="AX362" s="260"/>
      <c r="AY362" s="453" t="s">
        <v>1172</v>
      </c>
      <c r="AZ362" s="440" t="s">
        <v>875</v>
      </c>
      <c r="BA362" s="259" t="s">
        <v>925</v>
      </c>
      <c r="BB362" s="259"/>
      <c r="BC362" s="259"/>
      <c r="BD362" s="259" t="s">
        <v>362</v>
      </c>
      <c r="BE362" s="374">
        <f t="shared" si="185"/>
        <v>354</v>
      </c>
      <c r="BF362" s="374"/>
      <c r="BG362" s="374"/>
      <c r="BH362" s="374"/>
    </row>
    <row r="363" spans="14:60" s="226" customFormat="1">
      <c r="N363" s="374"/>
      <c r="O363" s="374"/>
      <c r="P363" s="374"/>
      <c r="Q363" s="374"/>
      <c r="R363" s="374"/>
      <c r="S363" s="374"/>
      <c r="T363" s="374"/>
      <c r="U363" s="374"/>
      <c r="V363" s="374"/>
      <c r="W363" s="374"/>
      <c r="X363" s="374"/>
      <c r="Y363" s="374"/>
      <c r="Z363" s="374"/>
      <c r="AA363" s="374"/>
      <c r="AB363" s="374"/>
      <c r="AC363" s="374"/>
      <c r="AD363" s="374"/>
      <c r="AE363" s="374"/>
      <c r="AF363" s="374"/>
      <c r="AG363" s="374"/>
      <c r="AH363" s="374"/>
      <c r="AI363" s="374"/>
      <c r="AJ363" s="374"/>
      <c r="AK363" s="374"/>
      <c r="AL363" s="374"/>
      <c r="AM363" s="374"/>
      <c r="AN363" s="374"/>
      <c r="AO363" s="374"/>
      <c r="AP363" s="374"/>
      <c r="AQ363" s="374"/>
      <c r="AR363" s="374"/>
      <c r="AS363" s="374"/>
      <c r="AT363" s="374"/>
      <c r="AU363" s="374"/>
      <c r="AV363" s="374"/>
      <c r="AW363" s="260"/>
      <c r="AX363" s="260"/>
      <c r="AY363" s="453" t="s">
        <v>1180</v>
      </c>
      <c r="AZ363" s="440" t="s">
        <v>362</v>
      </c>
      <c r="BA363" s="259" t="s">
        <v>931</v>
      </c>
      <c r="BB363" s="259"/>
      <c r="BC363" s="259"/>
      <c r="BD363" s="259" t="s">
        <v>877</v>
      </c>
      <c r="BE363" s="374">
        <f t="shared" si="185"/>
        <v>355</v>
      </c>
      <c r="BF363" s="374"/>
      <c r="BG363" s="374"/>
      <c r="BH363" s="374"/>
    </row>
    <row r="364" spans="14:60" s="226" customFormat="1">
      <c r="N364" s="374"/>
      <c r="O364" s="374"/>
      <c r="P364" s="374"/>
      <c r="Q364" s="374"/>
      <c r="R364" s="374"/>
      <c r="S364" s="374"/>
      <c r="T364" s="374"/>
      <c r="U364" s="374"/>
      <c r="V364" s="374"/>
      <c r="W364" s="374"/>
      <c r="X364" s="374"/>
      <c r="Y364" s="374"/>
      <c r="Z364" s="374"/>
      <c r="AA364" s="374"/>
      <c r="AB364" s="374"/>
      <c r="AC364" s="374"/>
      <c r="AD364" s="374"/>
      <c r="AE364" s="374"/>
      <c r="AF364" s="374"/>
      <c r="AG364" s="374"/>
      <c r="AH364" s="374"/>
      <c r="AI364" s="374"/>
      <c r="AJ364" s="374"/>
      <c r="AK364" s="374"/>
      <c r="AL364" s="374"/>
      <c r="AM364" s="374"/>
      <c r="AN364" s="374"/>
      <c r="AO364" s="374"/>
      <c r="AP364" s="374"/>
      <c r="AQ364" s="374"/>
      <c r="AR364" s="374"/>
      <c r="AS364" s="374"/>
      <c r="AT364" s="374"/>
      <c r="AU364" s="374"/>
      <c r="AV364" s="374"/>
      <c r="AW364" s="260"/>
      <c r="AX364" s="260"/>
      <c r="AY364" s="453" t="s">
        <v>1181</v>
      </c>
      <c r="AZ364" s="440" t="s">
        <v>877</v>
      </c>
      <c r="BA364" s="259" t="s">
        <v>932</v>
      </c>
      <c r="BB364" s="259"/>
      <c r="BC364" s="259"/>
      <c r="BD364" s="259" t="s">
        <v>879</v>
      </c>
      <c r="BE364" s="374">
        <f t="shared" si="185"/>
        <v>356</v>
      </c>
      <c r="BF364" s="374"/>
      <c r="BG364" s="374"/>
      <c r="BH364" s="374"/>
    </row>
    <row r="365" spans="14:60" s="226" customFormat="1">
      <c r="N365" s="374"/>
      <c r="O365" s="374"/>
      <c r="P365" s="374"/>
      <c r="Q365" s="374"/>
      <c r="R365" s="374"/>
      <c r="S365" s="374"/>
      <c r="T365" s="374"/>
      <c r="U365" s="374"/>
      <c r="V365" s="374"/>
      <c r="W365" s="374"/>
      <c r="X365" s="374"/>
      <c r="Y365" s="374"/>
      <c r="Z365" s="374"/>
      <c r="AA365" s="374"/>
      <c r="AB365" s="374"/>
      <c r="AC365" s="374"/>
      <c r="AD365" s="374"/>
      <c r="AE365" s="374"/>
      <c r="AF365" s="374"/>
      <c r="AG365" s="374"/>
      <c r="AH365" s="374"/>
      <c r="AI365" s="374"/>
      <c r="AJ365" s="374"/>
      <c r="AK365" s="374"/>
      <c r="AL365" s="374"/>
      <c r="AM365" s="374"/>
      <c r="AN365" s="374"/>
      <c r="AO365" s="374"/>
      <c r="AP365" s="374"/>
      <c r="AQ365" s="374"/>
      <c r="AR365" s="374"/>
      <c r="AS365" s="374"/>
      <c r="AT365" s="374"/>
      <c r="AU365" s="374"/>
      <c r="AV365" s="374"/>
      <c r="AW365" s="260"/>
      <c r="AX365" s="260"/>
      <c r="AY365" s="453" t="s">
        <v>1191</v>
      </c>
      <c r="AZ365" s="440" t="s">
        <v>879</v>
      </c>
      <c r="BA365" s="259" t="s">
        <v>933</v>
      </c>
      <c r="BB365" s="259"/>
      <c r="BC365" s="259"/>
      <c r="BD365" s="259" t="s">
        <v>880</v>
      </c>
      <c r="BE365" s="374">
        <f t="shared" si="185"/>
        <v>357</v>
      </c>
      <c r="BF365" s="374"/>
      <c r="BG365" s="374"/>
      <c r="BH365" s="374"/>
    </row>
    <row r="366" spans="14:60" s="226" customFormat="1">
      <c r="N366" s="374"/>
      <c r="O366" s="374"/>
      <c r="P366" s="374"/>
      <c r="Q366" s="374"/>
      <c r="R366" s="374"/>
      <c r="S366" s="374"/>
      <c r="T366" s="374"/>
      <c r="U366" s="374"/>
      <c r="V366" s="374"/>
      <c r="W366" s="374"/>
      <c r="X366" s="374"/>
      <c r="Y366" s="374"/>
      <c r="Z366" s="374"/>
      <c r="AA366" s="374"/>
      <c r="AB366" s="374"/>
      <c r="AC366" s="374"/>
      <c r="AD366" s="374"/>
      <c r="AE366" s="374"/>
      <c r="AF366" s="374"/>
      <c r="AG366" s="374"/>
      <c r="AH366" s="374"/>
      <c r="AI366" s="374"/>
      <c r="AJ366" s="374"/>
      <c r="AK366" s="374"/>
      <c r="AL366" s="374"/>
      <c r="AM366" s="374"/>
      <c r="AN366" s="374"/>
      <c r="AO366" s="374"/>
      <c r="AP366" s="374"/>
      <c r="AQ366" s="374"/>
      <c r="AR366" s="374"/>
      <c r="AS366" s="374"/>
      <c r="AT366" s="374"/>
      <c r="AU366" s="374"/>
      <c r="AV366" s="374"/>
      <c r="AW366" s="260"/>
      <c r="AX366" s="260"/>
      <c r="AY366" s="453" t="s">
        <v>1193</v>
      </c>
      <c r="AZ366" s="440" t="s">
        <v>880</v>
      </c>
      <c r="BA366" s="259" t="s">
        <v>935</v>
      </c>
      <c r="BB366" s="259"/>
      <c r="BC366" s="259"/>
      <c r="BD366" s="259" t="s">
        <v>884</v>
      </c>
      <c r="BE366" s="374">
        <f t="shared" si="185"/>
        <v>358</v>
      </c>
      <c r="BF366" s="374"/>
      <c r="BG366" s="374"/>
      <c r="BH366" s="374"/>
    </row>
    <row r="367" spans="14:60" s="226" customFormat="1">
      <c r="N367" s="374"/>
      <c r="O367" s="374"/>
      <c r="P367" s="374"/>
      <c r="Q367" s="374"/>
      <c r="R367" s="374"/>
      <c r="S367" s="374"/>
      <c r="T367" s="374"/>
      <c r="U367" s="374"/>
      <c r="V367" s="374"/>
      <c r="W367" s="374"/>
      <c r="X367" s="374"/>
      <c r="Y367" s="374"/>
      <c r="Z367" s="374"/>
      <c r="AA367" s="374"/>
      <c r="AB367" s="374"/>
      <c r="AC367" s="374"/>
      <c r="AD367" s="374"/>
      <c r="AE367" s="374"/>
      <c r="AF367" s="374"/>
      <c r="AG367" s="374"/>
      <c r="AH367" s="374"/>
      <c r="AI367" s="374"/>
      <c r="AJ367" s="374"/>
      <c r="AK367" s="374"/>
      <c r="AL367" s="374"/>
      <c r="AM367" s="374"/>
      <c r="AN367" s="374"/>
      <c r="AO367" s="374"/>
      <c r="AP367" s="374"/>
      <c r="AQ367" s="374"/>
      <c r="AR367" s="374"/>
      <c r="AS367" s="374"/>
      <c r="AT367" s="374"/>
      <c r="AU367" s="374"/>
      <c r="AV367" s="374"/>
      <c r="AW367" s="260"/>
      <c r="AX367" s="260"/>
      <c r="AY367" s="453"/>
      <c r="AZ367" s="440" t="s">
        <v>884</v>
      </c>
      <c r="BA367" s="259" t="s">
        <v>938</v>
      </c>
      <c r="BB367" s="259"/>
      <c r="BC367" s="259"/>
      <c r="BD367" s="259" t="s">
        <v>885</v>
      </c>
      <c r="BE367" s="374">
        <f t="shared" si="185"/>
        <v>359</v>
      </c>
      <c r="BF367" s="374"/>
      <c r="BG367" s="374"/>
      <c r="BH367" s="374"/>
    </row>
    <row r="368" spans="14:60" s="226" customFormat="1">
      <c r="N368" s="374"/>
      <c r="O368" s="374"/>
      <c r="P368" s="374"/>
      <c r="Q368" s="374"/>
      <c r="R368" s="374"/>
      <c r="S368" s="374"/>
      <c r="T368" s="374"/>
      <c r="U368" s="374"/>
      <c r="V368" s="374"/>
      <c r="W368" s="374"/>
      <c r="X368" s="374"/>
      <c r="Y368" s="374"/>
      <c r="Z368" s="374"/>
      <c r="AA368" s="374"/>
      <c r="AB368" s="374"/>
      <c r="AC368" s="374"/>
      <c r="AD368" s="374"/>
      <c r="AE368" s="374"/>
      <c r="AF368" s="374"/>
      <c r="AG368" s="374"/>
      <c r="AH368" s="374"/>
      <c r="AI368" s="374"/>
      <c r="AJ368" s="374"/>
      <c r="AK368" s="374"/>
      <c r="AL368" s="374"/>
      <c r="AM368" s="374"/>
      <c r="AN368" s="374"/>
      <c r="AO368" s="374"/>
      <c r="AP368" s="374"/>
      <c r="AQ368" s="374"/>
      <c r="AR368" s="374"/>
      <c r="AS368" s="374"/>
      <c r="AT368" s="374"/>
      <c r="AU368" s="374"/>
      <c r="AV368" s="374"/>
      <c r="AW368" s="260"/>
      <c r="AX368" s="260"/>
      <c r="AY368" s="453"/>
      <c r="AZ368" s="440" t="s">
        <v>885</v>
      </c>
      <c r="BA368" s="259" t="s">
        <v>940</v>
      </c>
      <c r="BB368" s="259"/>
      <c r="BC368" s="259"/>
      <c r="BD368" s="259" t="s">
        <v>886</v>
      </c>
      <c r="BE368" s="374" t="e">
        <f t="shared" si="185"/>
        <v>#N/A</v>
      </c>
      <c r="BF368" s="374"/>
      <c r="BG368" s="374"/>
      <c r="BH368" s="374"/>
    </row>
    <row r="369" spans="14:60" s="226" customFormat="1">
      <c r="N369" s="374"/>
      <c r="O369" s="374"/>
      <c r="P369" s="374"/>
      <c r="Q369" s="374"/>
      <c r="R369" s="374"/>
      <c r="S369" s="374"/>
      <c r="T369" s="374"/>
      <c r="U369" s="374"/>
      <c r="V369" s="374"/>
      <c r="W369" s="374"/>
      <c r="X369" s="374"/>
      <c r="Y369" s="374"/>
      <c r="Z369" s="374"/>
      <c r="AA369" s="374"/>
      <c r="AB369" s="374"/>
      <c r="AC369" s="374"/>
      <c r="AD369" s="374"/>
      <c r="AE369" s="374"/>
      <c r="AF369" s="374"/>
      <c r="AG369" s="374"/>
      <c r="AH369" s="374"/>
      <c r="AI369" s="374"/>
      <c r="AJ369" s="374"/>
      <c r="AK369" s="374"/>
      <c r="AL369" s="374"/>
      <c r="AM369" s="374"/>
      <c r="AN369" s="374"/>
      <c r="AO369" s="374"/>
      <c r="AP369" s="374"/>
      <c r="AQ369" s="374"/>
      <c r="AR369" s="374"/>
      <c r="AS369" s="374"/>
      <c r="AT369" s="374"/>
      <c r="AU369" s="374"/>
      <c r="AV369" s="374"/>
      <c r="AW369" s="260"/>
      <c r="AX369" s="260"/>
      <c r="AY369" s="453"/>
      <c r="AZ369" s="440" t="s">
        <v>887</v>
      </c>
      <c r="BA369" s="259" t="s">
        <v>942</v>
      </c>
      <c r="BB369" s="259"/>
      <c r="BC369" s="259"/>
      <c r="BD369" s="259" t="s">
        <v>887</v>
      </c>
      <c r="BE369" s="374">
        <f t="shared" si="185"/>
        <v>360</v>
      </c>
      <c r="BF369" s="374"/>
      <c r="BG369" s="374"/>
      <c r="BH369" s="374"/>
    </row>
    <row r="370" spans="14:60" s="226" customFormat="1">
      <c r="N370" s="374"/>
      <c r="O370" s="374"/>
      <c r="P370" s="374"/>
      <c r="Q370" s="374"/>
      <c r="R370" s="374"/>
      <c r="S370" s="374"/>
      <c r="T370" s="374"/>
      <c r="U370" s="374"/>
      <c r="V370" s="374"/>
      <c r="W370" s="374"/>
      <c r="X370" s="374"/>
      <c r="Y370" s="374"/>
      <c r="Z370" s="374"/>
      <c r="AA370" s="374"/>
      <c r="AB370" s="374"/>
      <c r="AC370" s="374"/>
      <c r="AD370" s="374"/>
      <c r="AE370" s="374"/>
      <c r="AF370" s="374"/>
      <c r="AG370" s="374"/>
      <c r="AH370" s="374"/>
      <c r="AI370" s="374"/>
      <c r="AJ370" s="374"/>
      <c r="AK370" s="374"/>
      <c r="AL370" s="374"/>
      <c r="AM370" s="374"/>
      <c r="AN370" s="374"/>
      <c r="AO370" s="374"/>
      <c r="AP370" s="374"/>
      <c r="AQ370" s="374"/>
      <c r="AR370" s="374"/>
      <c r="AS370" s="374"/>
      <c r="AT370" s="374"/>
      <c r="AU370" s="374"/>
      <c r="AV370" s="374"/>
      <c r="AW370" s="260"/>
      <c r="AX370" s="260"/>
      <c r="AY370" s="453"/>
      <c r="AZ370" s="440" t="s">
        <v>888</v>
      </c>
      <c r="BA370" s="259" t="s">
        <v>945</v>
      </c>
      <c r="BB370" s="259"/>
      <c r="BC370" s="259"/>
      <c r="BD370" s="259" t="s">
        <v>888</v>
      </c>
      <c r="BE370" s="374">
        <f t="shared" si="185"/>
        <v>361</v>
      </c>
      <c r="BF370" s="374"/>
      <c r="BG370" s="374"/>
      <c r="BH370" s="374"/>
    </row>
    <row r="371" spans="14:60" s="226" customFormat="1">
      <c r="N371" s="374"/>
      <c r="O371" s="374"/>
      <c r="P371" s="374"/>
      <c r="Q371" s="374"/>
      <c r="R371" s="374"/>
      <c r="S371" s="374"/>
      <c r="T371" s="374"/>
      <c r="U371" s="374"/>
      <c r="V371" s="374"/>
      <c r="W371" s="374"/>
      <c r="X371" s="374"/>
      <c r="Y371" s="374"/>
      <c r="Z371" s="374"/>
      <c r="AA371" s="374"/>
      <c r="AB371" s="374"/>
      <c r="AC371" s="374"/>
      <c r="AD371" s="374"/>
      <c r="AE371" s="374"/>
      <c r="AF371" s="374"/>
      <c r="AG371" s="374"/>
      <c r="AH371" s="374"/>
      <c r="AI371" s="374"/>
      <c r="AJ371" s="374"/>
      <c r="AK371" s="374"/>
      <c r="AL371" s="374"/>
      <c r="AM371" s="374"/>
      <c r="AN371" s="374"/>
      <c r="AO371" s="374"/>
      <c r="AP371" s="374"/>
      <c r="AQ371" s="374"/>
      <c r="AR371" s="374"/>
      <c r="AS371" s="374"/>
      <c r="AT371" s="374"/>
      <c r="AU371" s="374"/>
      <c r="AV371" s="374"/>
      <c r="AW371" s="260"/>
      <c r="AX371" s="260"/>
      <c r="AY371" s="453"/>
      <c r="AZ371" s="440" t="s">
        <v>889</v>
      </c>
      <c r="BA371" s="259" t="s">
        <v>946</v>
      </c>
      <c r="BB371" s="259"/>
      <c r="BC371" s="259"/>
      <c r="BD371" s="259" t="s">
        <v>889</v>
      </c>
      <c r="BE371" s="374"/>
      <c r="BF371" s="374"/>
      <c r="BG371" s="374"/>
      <c r="BH371" s="374"/>
    </row>
    <row r="372" spans="14:60" s="226" customFormat="1">
      <c r="N372" s="374"/>
      <c r="O372" s="374"/>
      <c r="P372" s="374"/>
      <c r="Q372" s="374"/>
      <c r="R372" s="374"/>
      <c r="S372" s="374"/>
      <c r="T372" s="374"/>
      <c r="U372" s="374"/>
      <c r="V372" s="374"/>
      <c r="W372" s="374"/>
      <c r="X372" s="374"/>
      <c r="Y372" s="374"/>
      <c r="Z372" s="374"/>
      <c r="AA372" s="374"/>
      <c r="AB372" s="374"/>
      <c r="AC372" s="374"/>
      <c r="AD372" s="374"/>
      <c r="AE372" s="374"/>
      <c r="AF372" s="374"/>
      <c r="AG372" s="374"/>
      <c r="AH372" s="374"/>
      <c r="AI372" s="374"/>
      <c r="AJ372" s="374"/>
      <c r="AK372" s="374"/>
      <c r="AL372" s="374"/>
      <c r="AM372" s="374"/>
      <c r="AN372" s="374"/>
      <c r="AO372" s="374"/>
      <c r="AP372" s="374"/>
      <c r="AQ372" s="374"/>
      <c r="AR372" s="374"/>
      <c r="AS372" s="374"/>
      <c r="AT372" s="374"/>
      <c r="AU372" s="374"/>
      <c r="AV372" s="374"/>
      <c r="AW372" s="260"/>
      <c r="AX372" s="260"/>
      <c r="AY372" s="260"/>
      <c r="AZ372" s="440" t="s">
        <v>890</v>
      </c>
      <c r="BA372" s="259" t="s">
        <v>947</v>
      </c>
      <c r="BB372" s="259"/>
      <c r="BC372" s="259"/>
      <c r="BD372" s="259" t="s">
        <v>890</v>
      </c>
      <c r="BE372" s="374"/>
      <c r="BF372" s="374"/>
      <c r="BG372" s="374"/>
      <c r="BH372" s="374"/>
    </row>
    <row r="373" spans="14:60" s="226" customFormat="1">
      <c r="N373" s="374"/>
      <c r="O373" s="374"/>
      <c r="P373" s="374"/>
      <c r="Q373" s="374"/>
      <c r="R373" s="374"/>
      <c r="S373" s="374"/>
      <c r="T373" s="374"/>
      <c r="U373" s="374"/>
      <c r="V373" s="374"/>
      <c r="W373" s="374"/>
      <c r="X373" s="374"/>
      <c r="Y373" s="374"/>
      <c r="Z373" s="374"/>
      <c r="AA373" s="374"/>
      <c r="AB373" s="374"/>
      <c r="AC373" s="374"/>
      <c r="AD373" s="374"/>
      <c r="AE373" s="374"/>
      <c r="AF373" s="374"/>
      <c r="AG373" s="374"/>
      <c r="AH373" s="374"/>
      <c r="AI373" s="374"/>
      <c r="AJ373" s="374"/>
      <c r="AK373" s="374"/>
      <c r="AL373" s="374"/>
      <c r="AM373" s="374"/>
      <c r="AN373" s="374"/>
      <c r="AO373" s="374"/>
      <c r="AP373" s="374"/>
      <c r="AQ373" s="374"/>
      <c r="AR373" s="374"/>
      <c r="AS373" s="374"/>
      <c r="AT373" s="374"/>
      <c r="AU373" s="374"/>
      <c r="AV373" s="374"/>
      <c r="AW373" s="260"/>
      <c r="AX373" s="260"/>
      <c r="AY373" s="260"/>
      <c r="AZ373" s="440" t="s">
        <v>892</v>
      </c>
      <c r="BA373" s="259" t="s">
        <v>1461</v>
      </c>
      <c r="BB373" s="259"/>
      <c r="BC373" s="259"/>
      <c r="BD373" s="259" t="s">
        <v>892</v>
      </c>
      <c r="BE373" s="374"/>
      <c r="BF373" s="374"/>
      <c r="BG373" s="374"/>
      <c r="BH373" s="374"/>
    </row>
    <row r="374" spans="14:60" s="226" customFormat="1">
      <c r="N374" s="374"/>
      <c r="O374" s="374"/>
      <c r="P374" s="374"/>
      <c r="Q374" s="374"/>
      <c r="R374" s="374"/>
      <c r="S374" s="374"/>
      <c r="T374" s="374"/>
      <c r="U374" s="374"/>
      <c r="V374" s="374"/>
      <c r="W374" s="374"/>
      <c r="X374" s="374"/>
      <c r="Y374" s="374"/>
      <c r="Z374" s="374"/>
      <c r="AA374" s="374"/>
      <c r="AB374" s="374"/>
      <c r="AC374" s="374"/>
      <c r="AD374" s="374"/>
      <c r="AE374" s="374"/>
      <c r="AF374" s="374"/>
      <c r="AG374" s="374"/>
      <c r="AH374" s="374"/>
      <c r="AI374" s="374"/>
      <c r="AJ374" s="374"/>
      <c r="AK374" s="374"/>
      <c r="AL374" s="374"/>
      <c r="AM374" s="374"/>
      <c r="AN374" s="374"/>
      <c r="AO374" s="374"/>
      <c r="AP374" s="374"/>
      <c r="AQ374" s="374"/>
      <c r="AR374" s="374"/>
      <c r="AS374" s="374"/>
      <c r="AT374" s="374"/>
      <c r="AU374" s="374"/>
      <c r="AV374" s="374"/>
      <c r="AW374" s="260"/>
      <c r="AX374" s="260"/>
      <c r="AY374" s="260"/>
      <c r="AZ374" s="440" t="s">
        <v>893</v>
      </c>
      <c r="BA374" s="259" t="s">
        <v>952</v>
      </c>
      <c r="BB374" s="259"/>
      <c r="BC374" s="259"/>
      <c r="BD374" s="259" t="s">
        <v>893</v>
      </c>
      <c r="BE374" s="374"/>
      <c r="BF374" s="374"/>
      <c r="BG374" s="374"/>
      <c r="BH374" s="374"/>
    </row>
    <row r="375" spans="14:60" s="226" customFormat="1">
      <c r="N375" s="374"/>
      <c r="O375" s="374"/>
      <c r="P375" s="374"/>
      <c r="Q375" s="374"/>
      <c r="R375" s="374"/>
      <c r="S375" s="374"/>
      <c r="T375" s="374"/>
      <c r="U375" s="374"/>
      <c r="V375" s="374"/>
      <c r="W375" s="374"/>
      <c r="X375" s="374"/>
      <c r="Y375" s="374"/>
      <c r="Z375" s="374"/>
      <c r="AA375" s="374"/>
      <c r="AB375" s="374"/>
      <c r="AC375" s="374"/>
      <c r="AD375" s="374"/>
      <c r="AE375" s="374"/>
      <c r="AF375" s="374"/>
      <c r="AG375" s="374"/>
      <c r="AH375" s="374"/>
      <c r="AI375" s="374"/>
      <c r="AJ375" s="374"/>
      <c r="AK375" s="374"/>
      <c r="AL375" s="374"/>
      <c r="AM375" s="374"/>
      <c r="AN375" s="374"/>
      <c r="AO375" s="374"/>
      <c r="AP375" s="374"/>
      <c r="AQ375" s="374"/>
      <c r="AR375" s="374"/>
      <c r="AS375" s="374"/>
      <c r="AT375" s="374"/>
      <c r="AU375" s="374"/>
      <c r="AV375" s="374"/>
      <c r="AW375" s="260"/>
      <c r="AX375" s="260"/>
      <c r="AY375" s="260"/>
      <c r="AZ375" s="440" t="s">
        <v>895</v>
      </c>
      <c r="BA375" s="259" t="s">
        <v>954</v>
      </c>
      <c r="BB375" s="259"/>
      <c r="BC375" s="259"/>
      <c r="BD375" s="259" t="s">
        <v>895</v>
      </c>
      <c r="BE375" s="374"/>
      <c r="BF375" s="374"/>
      <c r="BG375" s="374"/>
      <c r="BH375" s="374"/>
    </row>
    <row r="376" spans="14:60" s="226" customFormat="1">
      <c r="N376" s="374"/>
      <c r="O376" s="374"/>
      <c r="P376" s="374"/>
      <c r="Q376" s="374"/>
      <c r="R376" s="374"/>
      <c r="S376" s="374"/>
      <c r="T376" s="374"/>
      <c r="U376" s="374"/>
      <c r="V376" s="374"/>
      <c r="W376" s="374"/>
      <c r="X376" s="374"/>
      <c r="Y376" s="374"/>
      <c r="Z376" s="374"/>
      <c r="AA376" s="374"/>
      <c r="AB376" s="374"/>
      <c r="AC376" s="374"/>
      <c r="AD376" s="374"/>
      <c r="AE376" s="374"/>
      <c r="AF376" s="374"/>
      <c r="AG376" s="374"/>
      <c r="AH376" s="374"/>
      <c r="AI376" s="374"/>
      <c r="AJ376" s="374"/>
      <c r="AK376" s="374"/>
      <c r="AL376" s="374"/>
      <c r="AM376" s="374"/>
      <c r="AN376" s="374"/>
      <c r="AO376" s="374"/>
      <c r="AP376" s="374"/>
      <c r="AQ376" s="374"/>
      <c r="AR376" s="374"/>
      <c r="AS376" s="374"/>
      <c r="AT376" s="374"/>
      <c r="AU376" s="374"/>
      <c r="AV376" s="374"/>
      <c r="AW376" s="486"/>
      <c r="AX376" s="486"/>
      <c r="AY376" s="486"/>
      <c r="AZ376" s="440" t="s">
        <v>367</v>
      </c>
      <c r="BA376" s="259" t="s">
        <v>958</v>
      </c>
      <c r="BB376" s="259"/>
      <c r="BC376" s="259"/>
      <c r="BD376" s="259" t="s">
        <v>367</v>
      </c>
      <c r="BE376" s="374"/>
      <c r="BF376" s="374"/>
      <c r="BG376" s="374"/>
      <c r="BH376" s="374"/>
    </row>
    <row r="377" spans="14:60" s="226" customFormat="1">
      <c r="N377" s="374"/>
      <c r="O377" s="374"/>
      <c r="P377" s="374"/>
      <c r="Q377" s="374"/>
      <c r="R377" s="374"/>
      <c r="S377" s="374"/>
      <c r="T377" s="374"/>
      <c r="U377" s="374"/>
      <c r="V377" s="374"/>
      <c r="W377" s="374"/>
      <c r="X377" s="374"/>
      <c r="Y377" s="374"/>
      <c r="Z377" s="374"/>
      <c r="AA377" s="374"/>
      <c r="AB377" s="374"/>
      <c r="AC377" s="374"/>
      <c r="AD377" s="374"/>
      <c r="AE377" s="374"/>
      <c r="AF377" s="374"/>
      <c r="AG377" s="374"/>
      <c r="AH377" s="374"/>
      <c r="AI377" s="374"/>
      <c r="AJ377" s="374"/>
      <c r="AK377" s="374"/>
      <c r="AL377" s="374"/>
      <c r="AM377" s="374"/>
      <c r="AN377" s="374"/>
      <c r="AO377" s="374"/>
      <c r="AP377" s="374"/>
      <c r="AQ377" s="374"/>
      <c r="AR377" s="374"/>
      <c r="AS377" s="374"/>
      <c r="AT377" s="374"/>
      <c r="AU377" s="374"/>
      <c r="AV377" s="374"/>
      <c r="AW377" s="486"/>
      <c r="AX377" s="486"/>
      <c r="AY377" s="486"/>
      <c r="AZ377" s="440" t="s">
        <v>896</v>
      </c>
      <c r="BA377" s="259" t="s">
        <v>959</v>
      </c>
      <c r="BB377" s="259"/>
      <c r="BC377" s="259"/>
      <c r="BD377" s="259" t="s">
        <v>896</v>
      </c>
      <c r="BE377" s="374"/>
      <c r="BF377" s="374"/>
      <c r="BG377" s="374"/>
      <c r="BH377" s="374"/>
    </row>
    <row r="378" spans="14:60" s="226" customFormat="1">
      <c r="N378" s="374"/>
      <c r="O378" s="374"/>
      <c r="P378" s="374"/>
      <c r="Q378" s="374"/>
      <c r="R378" s="374"/>
      <c r="S378" s="374"/>
      <c r="T378" s="374"/>
      <c r="U378" s="374"/>
      <c r="V378" s="374"/>
      <c r="W378" s="374"/>
      <c r="X378" s="374"/>
      <c r="Y378" s="374"/>
      <c r="Z378" s="374"/>
      <c r="AA378" s="374"/>
      <c r="AB378" s="374"/>
      <c r="AC378" s="374"/>
      <c r="AD378" s="374"/>
      <c r="AE378" s="374"/>
      <c r="AF378" s="374"/>
      <c r="AG378" s="374"/>
      <c r="AH378" s="374"/>
      <c r="AI378" s="374"/>
      <c r="AJ378" s="374"/>
      <c r="AK378" s="374"/>
      <c r="AL378" s="374"/>
      <c r="AM378" s="374"/>
      <c r="AN378" s="374"/>
      <c r="AO378" s="374"/>
      <c r="AP378" s="374"/>
      <c r="AQ378" s="374"/>
      <c r="AR378" s="374"/>
      <c r="AS378" s="374"/>
      <c r="AT378" s="374"/>
      <c r="AU378" s="374"/>
      <c r="AV378" s="374"/>
      <c r="AW378" s="486"/>
      <c r="AX378" s="486"/>
      <c r="AY378" s="486"/>
      <c r="AZ378" s="440" t="s">
        <v>899</v>
      </c>
      <c r="BA378" s="259" t="s">
        <v>962</v>
      </c>
      <c r="BB378" s="259"/>
      <c r="BC378" s="259"/>
      <c r="BD378" s="259" t="s">
        <v>899</v>
      </c>
      <c r="BE378" s="374"/>
      <c r="BF378" s="374"/>
      <c r="BG378" s="374"/>
      <c r="BH378" s="374"/>
    </row>
    <row r="379" spans="14:60" s="226" customFormat="1">
      <c r="N379" s="374"/>
      <c r="O379" s="374"/>
      <c r="P379" s="374"/>
      <c r="Q379" s="374"/>
      <c r="R379" s="374"/>
      <c r="S379" s="374"/>
      <c r="T379" s="374"/>
      <c r="U379" s="374"/>
      <c r="V379" s="374"/>
      <c r="W379" s="374"/>
      <c r="X379" s="374"/>
      <c r="Y379" s="374"/>
      <c r="Z379" s="374"/>
      <c r="AA379" s="374"/>
      <c r="AB379" s="374"/>
      <c r="AC379" s="374"/>
      <c r="AD379" s="374"/>
      <c r="AE379" s="374"/>
      <c r="AF379" s="374"/>
      <c r="AG379" s="374"/>
      <c r="AH379" s="374"/>
      <c r="AI379" s="374"/>
      <c r="AJ379" s="374"/>
      <c r="AK379" s="374"/>
      <c r="AL379" s="374"/>
      <c r="AM379" s="374"/>
      <c r="AN379" s="374"/>
      <c r="AO379" s="374"/>
      <c r="AP379" s="374"/>
      <c r="AQ379" s="374"/>
      <c r="AR379" s="374"/>
      <c r="AS379" s="374"/>
      <c r="AT379" s="374"/>
      <c r="AU379" s="374"/>
      <c r="AV379" s="374"/>
      <c r="AW379" s="486"/>
      <c r="AX379" s="486"/>
      <c r="AY379" s="486"/>
      <c r="AZ379" s="440" t="s">
        <v>900</v>
      </c>
      <c r="BA379" s="259" t="s">
        <v>963</v>
      </c>
      <c r="BB379" s="259"/>
      <c r="BC379" s="259"/>
      <c r="BD379" s="259" t="s">
        <v>900</v>
      </c>
      <c r="BE379" s="374"/>
      <c r="BF379" s="374"/>
      <c r="BG379" s="374"/>
      <c r="BH379" s="374"/>
    </row>
    <row r="380" spans="14:60" s="226" customFormat="1">
      <c r="N380" s="374"/>
      <c r="O380" s="374"/>
      <c r="P380" s="374"/>
      <c r="Q380" s="374"/>
      <c r="R380" s="374"/>
      <c r="S380" s="374"/>
      <c r="T380" s="374"/>
      <c r="U380" s="374"/>
      <c r="V380" s="374"/>
      <c r="W380" s="374"/>
      <c r="X380" s="374"/>
      <c r="Y380" s="374"/>
      <c r="Z380" s="374"/>
      <c r="AA380" s="374"/>
      <c r="AB380" s="374"/>
      <c r="AC380" s="374"/>
      <c r="AD380" s="374"/>
      <c r="AE380" s="374"/>
      <c r="AF380" s="374"/>
      <c r="AG380" s="374"/>
      <c r="AH380" s="374"/>
      <c r="AI380" s="374"/>
      <c r="AJ380" s="374"/>
      <c r="AK380" s="374"/>
      <c r="AL380" s="374"/>
      <c r="AM380" s="374"/>
      <c r="AN380" s="374"/>
      <c r="AO380" s="374"/>
      <c r="AP380" s="374"/>
      <c r="AQ380" s="374"/>
      <c r="AR380" s="374"/>
      <c r="AS380" s="374"/>
      <c r="AT380" s="374"/>
      <c r="AU380" s="374"/>
      <c r="AV380" s="374"/>
      <c r="AW380" s="486"/>
      <c r="AX380" s="486"/>
      <c r="AY380" s="486"/>
      <c r="AZ380" s="440" t="s">
        <v>901</v>
      </c>
      <c r="BA380" s="259" t="s">
        <v>964</v>
      </c>
      <c r="BB380" s="259"/>
      <c r="BC380" s="259"/>
      <c r="BD380" s="259" t="s">
        <v>901</v>
      </c>
      <c r="BE380" s="374"/>
      <c r="BF380" s="374"/>
      <c r="BG380" s="374"/>
      <c r="BH380" s="374"/>
    </row>
    <row r="381" spans="14:60" s="226" customFormat="1">
      <c r="N381" s="374"/>
      <c r="O381" s="374"/>
      <c r="P381" s="374"/>
      <c r="Q381" s="374"/>
      <c r="R381" s="374"/>
      <c r="S381" s="374"/>
      <c r="T381" s="374"/>
      <c r="U381" s="374"/>
      <c r="V381" s="374"/>
      <c r="W381" s="374"/>
      <c r="X381" s="374"/>
      <c r="Y381" s="374"/>
      <c r="Z381" s="374"/>
      <c r="AA381" s="374"/>
      <c r="AB381" s="374"/>
      <c r="AC381" s="374"/>
      <c r="AD381" s="374"/>
      <c r="AE381" s="374"/>
      <c r="AF381" s="374"/>
      <c r="AG381" s="374"/>
      <c r="AH381" s="374"/>
      <c r="AI381" s="374"/>
      <c r="AJ381" s="374"/>
      <c r="AK381" s="374"/>
      <c r="AL381" s="374"/>
      <c r="AM381" s="374"/>
      <c r="AN381" s="374"/>
      <c r="AO381" s="374"/>
      <c r="AP381" s="374"/>
      <c r="AQ381" s="374"/>
      <c r="AR381" s="374"/>
      <c r="AS381" s="374"/>
      <c r="AT381" s="374"/>
      <c r="AU381" s="374"/>
      <c r="AV381" s="374"/>
      <c r="AW381" s="486"/>
      <c r="AX381" s="486"/>
      <c r="AY381" s="486"/>
      <c r="AZ381" s="440" t="s">
        <v>902</v>
      </c>
      <c r="BA381" s="259" t="s">
        <v>966</v>
      </c>
      <c r="BB381" s="259"/>
      <c r="BC381" s="259"/>
      <c r="BD381" s="259" t="s">
        <v>902</v>
      </c>
      <c r="BE381" s="374"/>
      <c r="BF381" s="374"/>
      <c r="BG381" s="374"/>
      <c r="BH381" s="374"/>
    </row>
    <row r="382" spans="14:60" s="226" customFormat="1">
      <c r="N382" s="374"/>
      <c r="O382" s="374"/>
      <c r="P382" s="374"/>
      <c r="Q382" s="374"/>
      <c r="R382" s="374"/>
      <c r="S382" s="374"/>
      <c r="T382" s="374"/>
      <c r="U382" s="374"/>
      <c r="V382" s="374"/>
      <c r="W382" s="374"/>
      <c r="X382" s="374"/>
      <c r="Y382" s="374"/>
      <c r="Z382" s="374"/>
      <c r="AA382" s="374"/>
      <c r="AB382" s="374"/>
      <c r="AC382" s="374"/>
      <c r="AD382" s="374"/>
      <c r="AE382" s="374"/>
      <c r="AF382" s="374"/>
      <c r="AG382" s="374"/>
      <c r="AH382" s="374"/>
      <c r="AI382" s="374"/>
      <c r="AJ382" s="374"/>
      <c r="AK382" s="374"/>
      <c r="AL382" s="374"/>
      <c r="AM382" s="374"/>
      <c r="AN382" s="374"/>
      <c r="AO382" s="374"/>
      <c r="AP382" s="374"/>
      <c r="AQ382" s="374"/>
      <c r="AR382" s="374"/>
      <c r="AS382" s="374"/>
      <c r="AT382" s="374"/>
      <c r="AU382" s="374"/>
      <c r="AV382" s="374"/>
      <c r="AW382" s="486"/>
      <c r="AX382" s="486"/>
      <c r="AY382" s="486"/>
      <c r="AZ382" s="440" t="s">
        <v>904</v>
      </c>
      <c r="BA382" s="259" t="s">
        <v>967</v>
      </c>
      <c r="BB382" s="259"/>
      <c r="BC382" s="259"/>
      <c r="BD382" s="259" t="s">
        <v>904</v>
      </c>
      <c r="BE382" s="374"/>
      <c r="BF382" s="374"/>
      <c r="BG382" s="374"/>
      <c r="BH382" s="374"/>
    </row>
    <row r="383" spans="14:60" s="226" customFormat="1">
      <c r="N383" s="374"/>
      <c r="O383" s="374"/>
      <c r="P383" s="374"/>
      <c r="Q383" s="374"/>
      <c r="R383" s="374"/>
      <c r="S383" s="374"/>
      <c r="T383" s="374"/>
      <c r="U383" s="374"/>
      <c r="V383" s="374"/>
      <c r="W383" s="374"/>
      <c r="X383" s="374"/>
      <c r="Y383" s="374"/>
      <c r="Z383" s="374"/>
      <c r="AA383" s="374"/>
      <c r="AB383" s="374"/>
      <c r="AC383" s="374"/>
      <c r="AD383" s="374"/>
      <c r="AE383" s="374"/>
      <c r="AF383" s="374"/>
      <c r="AG383" s="374"/>
      <c r="AH383" s="374"/>
      <c r="AI383" s="374"/>
      <c r="AJ383" s="374"/>
      <c r="AK383" s="374"/>
      <c r="AL383" s="374"/>
      <c r="AM383" s="374"/>
      <c r="AN383" s="374"/>
      <c r="AO383" s="374"/>
      <c r="AP383" s="374"/>
      <c r="AQ383" s="374"/>
      <c r="AR383" s="374"/>
      <c r="AS383" s="374"/>
      <c r="AT383" s="374"/>
      <c r="AU383" s="374"/>
      <c r="AV383" s="374"/>
      <c r="AW383" s="486"/>
      <c r="AX383" s="486"/>
      <c r="AY383" s="486"/>
      <c r="AZ383" s="440" t="s">
        <v>905</v>
      </c>
      <c r="BA383" s="259" t="s">
        <v>1463</v>
      </c>
      <c r="BB383" s="259"/>
      <c r="BC383" s="259"/>
      <c r="BD383" s="259" t="s">
        <v>905</v>
      </c>
      <c r="BE383" s="374"/>
      <c r="BF383" s="374"/>
      <c r="BG383" s="374"/>
      <c r="BH383" s="374"/>
    </row>
    <row r="384" spans="14:60" s="226" customFormat="1">
      <c r="N384" s="374"/>
      <c r="O384" s="374"/>
      <c r="P384" s="374"/>
      <c r="Q384" s="374"/>
      <c r="R384" s="374"/>
      <c r="S384" s="374"/>
      <c r="T384" s="374"/>
      <c r="U384" s="374"/>
      <c r="V384" s="374"/>
      <c r="W384" s="374"/>
      <c r="X384" s="374"/>
      <c r="Y384" s="374"/>
      <c r="Z384" s="374"/>
      <c r="AA384" s="374"/>
      <c r="AB384" s="374"/>
      <c r="AC384" s="374"/>
      <c r="AD384" s="374"/>
      <c r="AE384" s="374"/>
      <c r="AF384" s="374"/>
      <c r="AG384" s="374"/>
      <c r="AH384" s="374"/>
      <c r="AI384" s="374"/>
      <c r="AJ384" s="374"/>
      <c r="AK384" s="374"/>
      <c r="AL384" s="374"/>
      <c r="AM384" s="374"/>
      <c r="AN384" s="374"/>
      <c r="AO384" s="374"/>
      <c r="AP384" s="374"/>
      <c r="AQ384" s="374"/>
      <c r="AR384" s="374"/>
      <c r="AS384" s="374"/>
      <c r="AT384" s="374"/>
      <c r="AU384" s="374"/>
      <c r="AV384" s="374"/>
      <c r="AW384" s="486"/>
      <c r="AX384" s="486"/>
      <c r="AY384" s="486"/>
      <c r="AZ384" s="440" t="s">
        <v>906</v>
      </c>
      <c r="BA384" s="259" t="s">
        <v>968</v>
      </c>
      <c r="BB384" s="259"/>
      <c r="BC384" s="259"/>
      <c r="BD384" s="259" t="s">
        <v>906</v>
      </c>
      <c r="BE384" s="374"/>
      <c r="BF384" s="374"/>
      <c r="BG384" s="374"/>
      <c r="BH384" s="374"/>
    </row>
    <row r="385" spans="14:60" s="226" customFormat="1">
      <c r="N385" s="374"/>
      <c r="O385" s="374"/>
      <c r="P385" s="374"/>
      <c r="Q385" s="374"/>
      <c r="R385" s="374"/>
      <c r="S385" s="374"/>
      <c r="T385" s="374"/>
      <c r="U385" s="374"/>
      <c r="V385" s="374"/>
      <c r="W385" s="374"/>
      <c r="X385" s="374"/>
      <c r="Y385" s="374"/>
      <c r="Z385" s="374"/>
      <c r="AA385" s="374"/>
      <c r="AB385" s="374"/>
      <c r="AC385" s="374"/>
      <c r="AD385" s="374"/>
      <c r="AE385" s="374"/>
      <c r="AF385" s="374"/>
      <c r="AG385" s="374"/>
      <c r="AH385" s="374"/>
      <c r="AI385" s="374"/>
      <c r="AJ385" s="374"/>
      <c r="AK385" s="374"/>
      <c r="AL385" s="374"/>
      <c r="AM385" s="374"/>
      <c r="AN385" s="374"/>
      <c r="AO385" s="374"/>
      <c r="AP385" s="374"/>
      <c r="AQ385" s="374"/>
      <c r="AR385" s="374"/>
      <c r="AS385" s="374"/>
      <c r="AT385" s="374"/>
      <c r="AU385" s="374"/>
      <c r="AV385" s="374"/>
      <c r="AW385" s="259"/>
      <c r="AX385" s="259"/>
      <c r="AY385" s="259"/>
      <c r="AZ385" s="440" t="s">
        <v>911</v>
      </c>
      <c r="BA385" s="259" t="s">
        <v>969</v>
      </c>
      <c r="BB385" s="259"/>
      <c r="BC385" s="259"/>
      <c r="BD385" s="259" t="s">
        <v>911</v>
      </c>
      <c r="BE385" s="374"/>
      <c r="BF385" s="374"/>
      <c r="BG385" s="374"/>
      <c r="BH385" s="374"/>
    </row>
    <row r="386" spans="14:60" s="226" customFormat="1">
      <c r="N386" s="374"/>
      <c r="O386" s="374"/>
      <c r="P386" s="374"/>
      <c r="Q386" s="374"/>
      <c r="R386" s="374"/>
      <c r="S386" s="374"/>
      <c r="T386" s="374"/>
      <c r="U386" s="374"/>
      <c r="V386" s="374"/>
      <c r="W386" s="374"/>
      <c r="X386" s="374"/>
      <c r="Y386" s="374"/>
      <c r="Z386" s="374"/>
      <c r="AA386" s="374"/>
      <c r="AB386" s="374"/>
      <c r="AC386" s="374"/>
      <c r="AD386" s="374"/>
      <c r="AE386" s="374"/>
      <c r="AF386" s="374"/>
      <c r="AG386" s="374"/>
      <c r="AH386" s="374"/>
      <c r="AI386" s="374"/>
      <c r="AJ386" s="374"/>
      <c r="AK386" s="374"/>
      <c r="AL386" s="374"/>
      <c r="AM386" s="374"/>
      <c r="AN386" s="374"/>
      <c r="AO386" s="374"/>
      <c r="AP386" s="374"/>
      <c r="AQ386" s="374"/>
      <c r="AR386" s="374"/>
      <c r="AS386" s="374"/>
      <c r="AT386" s="374"/>
      <c r="AU386" s="374"/>
      <c r="AV386" s="374"/>
      <c r="AW386" s="259"/>
      <c r="AX386" s="259"/>
      <c r="AY386" s="259"/>
      <c r="AZ386" s="440" t="s">
        <v>912</v>
      </c>
      <c r="BA386" s="259" t="s">
        <v>970</v>
      </c>
      <c r="BB386" s="259"/>
      <c r="BC386" s="259"/>
      <c r="BD386" s="259" t="s">
        <v>912</v>
      </c>
      <c r="BE386" s="374"/>
      <c r="BF386" s="374"/>
      <c r="BG386" s="374"/>
      <c r="BH386" s="374"/>
    </row>
    <row r="387" spans="14:60" s="226" customFormat="1">
      <c r="N387" s="374"/>
      <c r="O387" s="374"/>
      <c r="P387" s="374"/>
      <c r="Q387" s="374"/>
      <c r="R387" s="374"/>
      <c r="S387" s="374"/>
      <c r="T387" s="374"/>
      <c r="U387" s="374"/>
      <c r="V387" s="374"/>
      <c r="W387" s="374"/>
      <c r="X387" s="374"/>
      <c r="Y387" s="374"/>
      <c r="Z387" s="374"/>
      <c r="AA387" s="374"/>
      <c r="AB387" s="374"/>
      <c r="AC387" s="374"/>
      <c r="AD387" s="374"/>
      <c r="AE387" s="374"/>
      <c r="AF387" s="374"/>
      <c r="AG387" s="374"/>
      <c r="AH387" s="374"/>
      <c r="AI387" s="374"/>
      <c r="AJ387" s="374"/>
      <c r="AK387" s="374"/>
      <c r="AL387" s="374"/>
      <c r="AM387" s="374"/>
      <c r="AN387" s="374"/>
      <c r="AO387" s="374"/>
      <c r="AP387" s="374"/>
      <c r="AQ387" s="374"/>
      <c r="AR387" s="374"/>
      <c r="AS387" s="374"/>
      <c r="AT387" s="374"/>
      <c r="AU387" s="374"/>
      <c r="AV387" s="374"/>
      <c r="AW387" s="259"/>
      <c r="AX387" s="259"/>
      <c r="AY387" s="259"/>
      <c r="AZ387" s="440" t="s">
        <v>913</v>
      </c>
      <c r="BA387" s="259" t="s">
        <v>971</v>
      </c>
      <c r="BB387" s="259"/>
      <c r="BC387" s="259"/>
      <c r="BD387" s="259" t="s">
        <v>913</v>
      </c>
      <c r="BE387" s="374"/>
      <c r="BF387" s="374"/>
      <c r="BG387" s="374"/>
      <c r="BH387" s="374"/>
    </row>
    <row r="388" spans="14:60" s="226" customFormat="1">
      <c r="N388" s="374"/>
      <c r="O388" s="374"/>
      <c r="P388" s="374"/>
      <c r="Q388" s="374"/>
      <c r="R388" s="374"/>
      <c r="S388" s="374"/>
      <c r="T388" s="374"/>
      <c r="U388" s="374"/>
      <c r="V388" s="374"/>
      <c r="W388" s="374"/>
      <c r="X388" s="374"/>
      <c r="Y388" s="374"/>
      <c r="Z388" s="374"/>
      <c r="AA388" s="374"/>
      <c r="AB388" s="374"/>
      <c r="AC388" s="374"/>
      <c r="AD388" s="374"/>
      <c r="AE388" s="374"/>
      <c r="AF388" s="374"/>
      <c r="AG388" s="374"/>
      <c r="AH388" s="374"/>
      <c r="AI388" s="374"/>
      <c r="AJ388" s="374"/>
      <c r="AK388" s="374"/>
      <c r="AL388" s="374"/>
      <c r="AM388" s="374"/>
      <c r="AN388" s="374"/>
      <c r="AO388" s="374"/>
      <c r="AP388" s="374"/>
      <c r="AQ388" s="374"/>
      <c r="AR388" s="374"/>
      <c r="AS388" s="374"/>
      <c r="AT388" s="374"/>
      <c r="AU388" s="374"/>
      <c r="AV388" s="374"/>
      <c r="AW388" s="259"/>
      <c r="AX388" s="259"/>
      <c r="AY388" s="259"/>
      <c r="AZ388" s="440" t="s">
        <v>919</v>
      </c>
      <c r="BA388" s="259" t="s">
        <v>972</v>
      </c>
      <c r="BB388" s="259"/>
      <c r="BC388" s="259"/>
      <c r="BD388" s="259" t="s">
        <v>919</v>
      </c>
      <c r="BE388" s="374"/>
      <c r="BF388" s="374"/>
      <c r="BG388" s="374"/>
      <c r="BH388" s="374"/>
    </row>
    <row r="389" spans="14:60" s="226" customFormat="1">
      <c r="N389" s="374"/>
      <c r="O389" s="374"/>
      <c r="P389" s="374"/>
      <c r="Q389" s="374"/>
      <c r="R389" s="374"/>
      <c r="S389" s="374"/>
      <c r="T389" s="374"/>
      <c r="U389" s="374"/>
      <c r="V389" s="374"/>
      <c r="W389" s="374"/>
      <c r="X389" s="374"/>
      <c r="Y389" s="374"/>
      <c r="Z389" s="374"/>
      <c r="AA389" s="374"/>
      <c r="AB389" s="374"/>
      <c r="AC389" s="374"/>
      <c r="AD389" s="374"/>
      <c r="AE389" s="374"/>
      <c r="AF389" s="374"/>
      <c r="AG389" s="374"/>
      <c r="AH389" s="374"/>
      <c r="AI389" s="374"/>
      <c r="AJ389" s="374"/>
      <c r="AK389" s="374"/>
      <c r="AL389" s="374"/>
      <c r="AM389" s="374"/>
      <c r="AN389" s="374"/>
      <c r="AO389" s="374"/>
      <c r="AP389" s="374"/>
      <c r="AQ389" s="374"/>
      <c r="AR389" s="374"/>
      <c r="AS389" s="374"/>
      <c r="AT389" s="374"/>
      <c r="AU389" s="374"/>
      <c r="AV389" s="374"/>
      <c r="AW389" s="259"/>
      <c r="AX389" s="259"/>
      <c r="AY389" s="259"/>
      <c r="AZ389" s="440" t="s">
        <v>922</v>
      </c>
      <c r="BA389" s="259" t="s">
        <v>973</v>
      </c>
      <c r="BB389" s="259"/>
      <c r="BC389" s="259"/>
      <c r="BD389" s="259" t="s">
        <v>922</v>
      </c>
      <c r="BE389" s="374"/>
      <c r="BF389" s="374"/>
      <c r="BG389" s="374"/>
      <c r="BH389" s="374"/>
    </row>
    <row r="390" spans="14:60" s="226" customFormat="1">
      <c r="N390" s="374"/>
      <c r="O390" s="374"/>
      <c r="P390" s="374"/>
      <c r="Q390" s="374"/>
      <c r="R390" s="374"/>
      <c r="S390" s="374"/>
      <c r="T390" s="374"/>
      <c r="U390" s="374"/>
      <c r="V390" s="374"/>
      <c r="W390" s="374"/>
      <c r="X390" s="374"/>
      <c r="Y390" s="374"/>
      <c r="Z390" s="374"/>
      <c r="AA390" s="374"/>
      <c r="AB390" s="374"/>
      <c r="AC390" s="374"/>
      <c r="AD390" s="374"/>
      <c r="AE390" s="374"/>
      <c r="AF390" s="374"/>
      <c r="AG390" s="374"/>
      <c r="AH390" s="374"/>
      <c r="AI390" s="374"/>
      <c r="AJ390" s="374"/>
      <c r="AK390" s="374"/>
      <c r="AL390" s="374"/>
      <c r="AM390" s="374"/>
      <c r="AN390" s="374"/>
      <c r="AO390" s="374"/>
      <c r="AP390" s="374"/>
      <c r="AQ390" s="374"/>
      <c r="AR390" s="374"/>
      <c r="AS390" s="374"/>
      <c r="AT390" s="374"/>
      <c r="AU390" s="374"/>
      <c r="AV390" s="374"/>
      <c r="AW390" s="259"/>
      <c r="AX390" s="259"/>
      <c r="AY390" s="259"/>
      <c r="AZ390" s="440" t="s">
        <v>923</v>
      </c>
      <c r="BA390" s="259" t="s">
        <v>975</v>
      </c>
      <c r="BB390" s="259"/>
      <c r="BC390" s="259"/>
      <c r="BD390" s="259" t="s">
        <v>923</v>
      </c>
      <c r="BE390" s="374"/>
      <c r="BF390" s="374"/>
      <c r="BG390" s="374"/>
      <c r="BH390" s="374"/>
    </row>
    <row r="391" spans="14:60" s="226" customFormat="1">
      <c r="N391" s="374"/>
      <c r="O391" s="374"/>
      <c r="P391" s="374"/>
      <c r="Q391" s="374"/>
      <c r="R391" s="374"/>
      <c r="S391" s="374"/>
      <c r="T391" s="374"/>
      <c r="U391" s="374"/>
      <c r="V391" s="374"/>
      <c r="W391" s="374"/>
      <c r="X391" s="374"/>
      <c r="Y391" s="374"/>
      <c r="Z391" s="374"/>
      <c r="AA391" s="374"/>
      <c r="AB391" s="374"/>
      <c r="AC391" s="374"/>
      <c r="AD391" s="374"/>
      <c r="AE391" s="374"/>
      <c r="AF391" s="374"/>
      <c r="AG391" s="374"/>
      <c r="AH391" s="374"/>
      <c r="AI391" s="374"/>
      <c r="AJ391" s="374"/>
      <c r="AK391" s="374"/>
      <c r="AL391" s="374"/>
      <c r="AM391" s="374"/>
      <c r="AN391" s="374"/>
      <c r="AO391" s="374"/>
      <c r="AP391" s="374"/>
      <c r="AQ391" s="374"/>
      <c r="AR391" s="374"/>
      <c r="AS391" s="374"/>
      <c r="AT391" s="374"/>
      <c r="AU391" s="374"/>
      <c r="AV391" s="374"/>
      <c r="AW391" s="259"/>
      <c r="AX391" s="259"/>
      <c r="AY391" s="259"/>
      <c r="AZ391" s="440" t="s">
        <v>925</v>
      </c>
      <c r="BA391" s="259" t="s">
        <v>977</v>
      </c>
      <c r="BB391" s="259"/>
      <c r="BC391" s="259"/>
      <c r="BD391" s="259" t="s">
        <v>925</v>
      </c>
      <c r="BE391" s="374"/>
      <c r="BF391" s="374"/>
      <c r="BG391" s="374"/>
      <c r="BH391" s="374"/>
    </row>
    <row r="392" spans="14:60" s="226" customFormat="1">
      <c r="N392" s="374"/>
      <c r="O392" s="374"/>
      <c r="P392" s="374"/>
      <c r="Q392" s="374"/>
      <c r="R392" s="374"/>
      <c r="S392" s="374"/>
      <c r="T392" s="374"/>
      <c r="U392" s="374"/>
      <c r="V392" s="374"/>
      <c r="W392" s="374"/>
      <c r="X392" s="374"/>
      <c r="Y392" s="374"/>
      <c r="Z392" s="374"/>
      <c r="AA392" s="374"/>
      <c r="AB392" s="374"/>
      <c r="AC392" s="374"/>
      <c r="AD392" s="374"/>
      <c r="AE392" s="374"/>
      <c r="AF392" s="374"/>
      <c r="AG392" s="374"/>
      <c r="AH392" s="374"/>
      <c r="AI392" s="374"/>
      <c r="AJ392" s="374"/>
      <c r="AK392" s="374"/>
      <c r="AL392" s="374"/>
      <c r="AM392" s="374"/>
      <c r="AN392" s="374"/>
      <c r="AO392" s="374"/>
      <c r="AP392" s="374"/>
      <c r="AQ392" s="374"/>
      <c r="AR392" s="374"/>
      <c r="AS392" s="374"/>
      <c r="AT392" s="374"/>
      <c r="AU392" s="374"/>
      <c r="AV392" s="374"/>
      <c r="AW392" s="259"/>
      <c r="AX392" s="259"/>
      <c r="AY392" s="259"/>
      <c r="AZ392" s="440" t="s">
        <v>931</v>
      </c>
      <c r="BA392" s="259" t="s">
        <v>978</v>
      </c>
      <c r="BB392" s="259"/>
      <c r="BC392" s="259"/>
      <c r="BD392" s="259" t="s">
        <v>931</v>
      </c>
      <c r="BE392" s="374"/>
      <c r="BF392" s="374"/>
      <c r="BG392" s="374"/>
      <c r="BH392" s="374"/>
    </row>
    <row r="393" spans="14:60" s="226" customFormat="1">
      <c r="N393" s="374"/>
      <c r="O393" s="374"/>
      <c r="P393" s="374"/>
      <c r="Q393" s="374"/>
      <c r="R393" s="374"/>
      <c r="S393" s="374"/>
      <c r="T393" s="374"/>
      <c r="U393" s="374"/>
      <c r="V393" s="374"/>
      <c r="W393" s="374"/>
      <c r="X393" s="374"/>
      <c r="Y393" s="374"/>
      <c r="Z393" s="374"/>
      <c r="AA393" s="374"/>
      <c r="AB393" s="374"/>
      <c r="AC393" s="374"/>
      <c r="AD393" s="374"/>
      <c r="AE393" s="374"/>
      <c r="AF393" s="374"/>
      <c r="AG393" s="374"/>
      <c r="AH393" s="374"/>
      <c r="AI393" s="374"/>
      <c r="AJ393" s="374"/>
      <c r="AK393" s="374"/>
      <c r="AL393" s="374"/>
      <c r="AM393" s="374"/>
      <c r="AN393" s="374"/>
      <c r="AO393" s="374"/>
      <c r="AP393" s="374"/>
      <c r="AQ393" s="374"/>
      <c r="AR393" s="374"/>
      <c r="AS393" s="374"/>
      <c r="AT393" s="374"/>
      <c r="AU393" s="374"/>
      <c r="AV393" s="374"/>
      <c r="AW393" s="259"/>
      <c r="AX393" s="259"/>
      <c r="AY393" s="259"/>
      <c r="AZ393" s="440" t="s">
        <v>932</v>
      </c>
      <c r="BA393" s="259" t="s">
        <v>979</v>
      </c>
      <c r="BB393" s="259"/>
      <c r="BC393" s="259"/>
      <c r="BD393" s="259" t="s">
        <v>932</v>
      </c>
      <c r="BE393" s="374"/>
      <c r="BF393" s="374"/>
      <c r="BG393" s="374"/>
      <c r="BH393" s="374"/>
    </row>
    <row r="394" spans="14:60" s="226" customFormat="1">
      <c r="N394" s="374"/>
      <c r="O394" s="374"/>
      <c r="P394" s="374"/>
      <c r="Q394" s="374"/>
      <c r="R394" s="374"/>
      <c r="S394" s="374"/>
      <c r="T394" s="374"/>
      <c r="U394" s="374"/>
      <c r="V394" s="374"/>
      <c r="W394" s="374"/>
      <c r="X394" s="374"/>
      <c r="Y394" s="374"/>
      <c r="Z394" s="374"/>
      <c r="AA394" s="374"/>
      <c r="AB394" s="374"/>
      <c r="AC394" s="374"/>
      <c r="AD394" s="374"/>
      <c r="AE394" s="374"/>
      <c r="AF394" s="374"/>
      <c r="AG394" s="374"/>
      <c r="AH394" s="374"/>
      <c r="AI394" s="374"/>
      <c r="AJ394" s="374"/>
      <c r="AK394" s="374"/>
      <c r="AL394" s="374"/>
      <c r="AM394" s="374"/>
      <c r="AN394" s="374"/>
      <c r="AO394" s="374"/>
      <c r="AP394" s="374"/>
      <c r="AQ394" s="374"/>
      <c r="AR394" s="374"/>
      <c r="AS394" s="374"/>
      <c r="AT394" s="374"/>
      <c r="AU394" s="374"/>
      <c r="AV394" s="374"/>
      <c r="AW394" s="259"/>
      <c r="AX394" s="259"/>
      <c r="AY394" s="259"/>
      <c r="AZ394" s="440" t="s">
        <v>934</v>
      </c>
      <c r="BA394" s="259" t="s">
        <v>395</v>
      </c>
      <c r="BB394" s="259"/>
      <c r="BC394" s="259"/>
      <c r="BD394" s="259" t="s">
        <v>933</v>
      </c>
      <c r="BE394" s="374"/>
      <c r="BF394" s="374"/>
      <c r="BG394" s="374"/>
      <c r="BH394" s="374"/>
    </row>
    <row r="395" spans="14:60" s="226" customFormat="1">
      <c r="N395" s="374"/>
      <c r="O395" s="374"/>
      <c r="P395" s="374"/>
      <c r="Q395" s="374"/>
      <c r="R395" s="374"/>
      <c r="S395" s="374"/>
      <c r="T395" s="374"/>
      <c r="U395" s="374"/>
      <c r="V395" s="374"/>
      <c r="W395" s="374"/>
      <c r="X395" s="374"/>
      <c r="Y395" s="374"/>
      <c r="Z395" s="374"/>
      <c r="AA395" s="374"/>
      <c r="AB395" s="374"/>
      <c r="AC395" s="374"/>
      <c r="AD395" s="374"/>
      <c r="AE395" s="374"/>
      <c r="AF395" s="374"/>
      <c r="AG395" s="374"/>
      <c r="AH395" s="374"/>
      <c r="AI395" s="374"/>
      <c r="AJ395" s="374"/>
      <c r="AK395" s="374"/>
      <c r="AL395" s="374"/>
      <c r="AM395" s="374"/>
      <c r="AN395" s="374"/>
      <c r="AO395" s="374"/>
      <c r="AP395" s="374"/>
      <c r="AQ395" s="374"/>
      <c r="AR395" s="374"/>
      <c r="AS395" s="374"/>
      <c r="AT395" s="374"/>
      <c r="AU395" s="374"/>
      <c r="AV395" s="374"/>
      <c r="AW395" s="259"/>
      <c r="AX395" s="259"/>
      <c r="AY395" s="259"/>
      <c r="AZ395" s="440" t="s">
        <v>935</v>
      </c>
      <c r="BA395" s="259" t="s">
        <v>982</v>
      </c>
      <c r="BB395" s="259"/>
      <c r="BC395" s="259"/>
      <c r="BD395" s="259" t="s">
        <v>934</v>
      </c>
      <c r="BE395" s="374"/>
      <c r="BF395" s="374"/>
      <c r="BG395" s="374"/>
      <c r="BH395" s="374"/>
    </row>
    <row r="396" spans="14:60" s="226" customFormat="1">
      <c r="N396" s="374"/>
      <c r="O396" s="374"/>
      <c r="P396" s="374"/>
      <c r="Q396" s="374"/>
      <c r="R396" s="374"/>
      <c r="S396" s="374"/>
      <c r="T396" s="374"/>
      <c r="U396" s="374"/>
      <c r="V396" s="374"/>
      <c r="W396" s="374"/>
      <c r="X396" s="374"/>
      <c r="Y396" s="374"/>
      <c r="Z396" s="374"/>
      <c r="AA396" s="374"/>
      <c r="AB396" s="374"/>
      <c r="AC396" s="374"/>
      <c r="AD396" s="374"/>
      <c r="AE396" s="374"/>
      <c r="AF396" s="374"/>
      <c r="AG396" s="374"/>
      <c r="AH396" s="374"/>
      <c r="AI396" s="374"/>
      <c r="AJ396" s="374"/>
      <c r="AK396" s="374"/>
      <c r="AL396" s="374"/>
      <c r="AM396" s="374"/>
      <c r="AN396" s="374"/>
      <c r="AO396" s="374"/>
      <c r="AP396" s="374"/>
      <c r="AQ396" s="374"/>
      <c r="AR396" s="374"/>
      <c r="AS396" s="374"/>
      <c r="AT396" s="374"/>
      <c r="AU396" s="374"/>
      <c r="AV396" s="374"/>
      <c r="AW396" s="259"/>
      <c r="AX396" s="259"/>
      <c r="AY396" s="259"/>
      <c r="AZ396" s="440" t="s">
        <v>938</v>
      </c>
      <c r="BA396" s="259" t="s">
        <v>984</v>
      </c>
      <c r="BB396" s="259"/>
      <c r="BC396" s="259"/>
      <c r="BD396" s="259" t="s">
        <v>935</v>
      </c>
      <c r="BE396" s="374"/>
      <c r="BF396" s="374"/>
      <c r="BG396" s="374"/>
      <c r="BH396" s="374"/>
    </row>
    <row r="397" spans="14:60" s="226" customFormat="1">
      <c r="N397" s="374"/>
      <c r="O397" s="374"/>
      <c r="P397" s="374"/>
      <c r="Q397" s="374"/>
      <c r="R397" s="374"/>
      <c r="S397" s="374"/>
      <c r="T397" s="374"/>
      <c r="U397" s="374"/>
      <c r="V397" s="374"/>
      <c r="W397" s="374"/>
      <c r="X397" s="374"/>
      <c r="Y397" s="374"/>
      <c r="Z397" s="374"/>
      <c r="AA397" s="374"/>
      <c r="AB397" s="374"/>
      <c r="AC397" s="374"/>
      <c r="AD397" s="374"/>
      <c r="AE397" s="374"/>
      <c r="AF397" s="374"/>
      <c r="AG397" s="374"/>
      <c r="AH397" s="374"/>
      <c r="AI397" s="374"/>
      <c r="AJ397" s="374"/>
      <c r="AK397" s="374"/>
      <c r="AL397" s="374"/>
      <c r="AM397" s="374"/>
      <c r="AN397" s="374"/>
      <c r="AO397" s="374"/>
      <c r="AP397" s="374"/>
      <c r="AQ397" s="374"/>
      <c r="AR397" s="374"/>
      <c r="AS397" s="374"/>
      <c r="AT397" s="374"/>
      <c r="AU397" s="374"/>
      <c r="AV397" s="374"/>
      <c r="AW397" s="259"/>
      <c r="AX397" s="259"/>
      <c r="AY397" s="259"/>
      <c r="AZ397" s="440" t="s">
        <v>940</v>
      </c>
      <c r="BA397" s="259" t="s">
        <v>985</v>
      </c>
      <c r="BB397" s="259"/>
      <c r="BC397" s="259"/>
      <c r="BD397" s="259" t="s">
        <v>938</v>
      </c>
      <c r="BE397" s="374"/>
      <c r="BF397" s="374"/>
      <c r="BG397" s="374"/>
      <c r="BH397" s="374"/>
    </row>
    <row r="398" spans="14:60" s="226" customFormat="1">
      <c r="N398" s="374"/>
      <c r="O398" s="374"/>
      <c r="P398" s="374"/>
      <c r="Q398" s="374"/>
      <c r="R398" s="374"/>
      <c r="S398" s="374"/>
      <c r="T398" s="374"/>
      <c r="U398" s="374"/>
      <c r="V398" s="374"/>
      <c r="W398" s="374"/>
      <c r="X398" s="374"/>
      <c r="Y398" s="374"/>
      <c r="Z398" s="374"/>
      <c r="AA398" s="374"/>
      <c r="AB398" s="374"/>
      <c r="AC398" s="374"/>
      <c r="AD398" s="374"/>
      <c r="AE398" s="374"/>
      <c r="AF398" s="374"/>
      <c r="AG398" s="374"/>
      <c r="AH398" s="374"/>
      <c r="AI398" s="374"/>
      <c r="AJ398" s="374"/>
      <c r="AK398" s="374"/>
      <c r="AL398" s="374"/>
      <c r="AM398" s="374"/>
      <c r="AN398" s="374"/>
      <c r="AO398" s="374"/>
      <c r="AP398" s="374"/>
      <c r="AQ398" s="374"/>
      <c r="AR398" s="374"/>
      <c r="AS398" s="374"/>
      <c r="AT398" s="374"/>
      <c r="AU398" s="374"/>
      <c r="AV398" s="374"/>
      <c r="AW398" s="259"/>
      <c r="AX398" s="259"/>
      <c r="AY398" s="259"/>
      <c r="AZ398" s="440" t="s">
        <v>941</v>
      </c>
      <c r="BA398" s="259" t="s">
        <v>986</v>
      </c>
      <c r="BB398" s="259"/>
      <c r="BC398" s="259"/>
      <c r="BD398" s="259" t="s">
        <v>940</v>
      </c>
      <c r="BE398" s="374"/>
      <c r="BF398" s="374"/>
      <c r="BG398" s="374"/>
      <c r="BH398" s="374"/>
    </row>
    <row r="399" spans="14:60" s="226" customFormat="1">
      <c r="N399" s="374"/>
      <c r="O399" s="374"/>
      <c r="P399" s="374"/>
      <c r="Q399" s="374"/>
      <c r="R399" s="374"/>
      <c r="S399" s="374"/>
      <c r="T399" s="374"/>
      <c r="U399" s="374"/>
      <c r="V399" s="374"/>
      <c r="W399" s="374"/>
      <c r="X399" s="374"/>
      <c r="Y399" s="374"/>
      <c r="Z399" s="374"/>
      <c r="AA399" s="374"/>
      <c r="AB399" s="374"/>
      <c r="AC399" s="374"/>
      <c r="AD399" s="374"/>
      <c r="AE399" s="374"/>
      <c r="AF399" s="374"/>
      <c r="AG399" s="374"/>
      <c r="AH399" s="374"/>
      <c r="AI399" s="374"/>
      <c r="AJ399" s="374"/>
      <c r="AK399" s="374"/>
      <c r="AL399" s="374"/>
      <c r="AM399" s="374"/>
      <c r="AN399" s="374"/>
      <c r="AO399" s="374"/>
      <c r="AP399" s="374"/>
      <c r="AQ399" s="374"/>
      <c r="AR399" s="374"/>
      <c r="AS399" s="374"/>
      <c r="AT399" s="374"/>
      <c r="AU399" s="374"/>
      <c r="AV399" s="374"/>
      <c r="AW399" s="259"/>
      <c r="AX399" s="259"/>
      <c r="AY399" s="259"/>
      <c r="AZ399" s="440" t="s">
        <v>942</v>
      </c>
      <c r="BA399" s="259" t="s">
        <v>989</v>
      </c>
      <c r="BB399" s="259"/>
      <c r="BC399" s="259"/>
      <c r="BD399" s="259" t="s">
        <v>941</v>
      </c>
      <c r="BE399" s="374"/>
      <c r="BF399" s="374"/>
      <c r="BG399" s="374"/>
      <c r="BH399" s="374"/>
    </row>
    <row r="400" spans="14:60" s="226" customFormat="1">
      <c r="N400" s="374"/>
      <c r="O400" s="374"/>
      <c r="P400" s="374"/>
      <c r="Q400" s="374"/>
      <c r="R400" s="374"/>
      <c r="S400" s="374"/>
      <c r="T400" s="374"/>
      <c r="U400" s="374"/>
      <c r="V400" s="374"/>
      <c r="W400" s="374"/>
      <c r="X400" s="374"/>
      <c r="Y400" s="374"/>
      <c r="Z400" s="374"/>
      <c r="AA400" s="374"/>
      <c r="AB400" s="374"/>
      <c r="AC400" s="374"/>
      <c r="AD400" s="374"/>
      <c r="AE400" s="374"/>
      <c r="AF400" s="374"/>
      <c r="AG400" s="374"/>
      <c r="AH400" s="374"/>
      <c r="AI400" s="374"/>
      <c r="AJ400" s="374"/>
      <c r="AK400" s="374"/>
      <c r="AL400" s="374"/>
      <c r="AM400" s="374"/>
      <c r="AN400" s="374"/>
      <c r="AO400" s="374"/>
      <c r="AP400" s="374"/>
      <c r="AQ400" s="374"/>
      <c r="AR400" s="374"/>
      <c r="AS400" s="374"/>
      <c r="AT400" s="374"/>
      <c r="AU400" s="374"/>
      <c r="AV400" s="374"/>
      <c r="AW400" s="259"/>
      <c r="AX400" s="259"/>
      <c r="AY400" s="259"/>
      <c r="AZ400" s="440" t="s">
        <v>945</v>
      </c>
      <c r="BA400" s="259" t="s">
        <v>991</v>
      </c>
      <c r="BB400" s="259"/>
      <c r="BC400" s="259"/>
      <c r="BD400" s="259" t="s">
        <v>942</v>
      </c>
      <c r="BE400" s="374"/>
      <c r="BF400" s="374"/>
      <c r="BG400" s="374"/>
      <c r="BH400" s="374"/>
    </row>
    <row r="401" spans="14:60" s="226" customFormat="1">
      <c r="N401" s="374"/>
      <c r="O401" s="374"/>
      <c r="P401" s="374"/>
      <c r="Q401" s="374"/>
      <c r="R401" s="374"/>
      <c r="S401" s="374"/>
      <c r="T401" s="374"/>
      <c r="U401" s="374"/>
      <c r="V401" s="374"/>
      <c r="W401" s="374"/>
      <c r="X401" s="374"/>
      <c r="Y401" s="374"/>
      <c r="Z401" s="374"/>
      <c r="AA401" s="374"/>
      <c r="AB401" s="374"/>
      <c r="AC401" s="374"/>
      <c r="AD401" s="374"/>
      <c r="AE401" s="374"/>
      <c r="AF401" s="374"/>
      <c r="AG401" s="374"/>
      <c r="AH401" s="374"/>
      <c r="AI401" s="374"/>
      <c r="AJ401" s="374"/>
      <c r="AK401" s="374"/>
      <c r="AL401" s="374"/>
      <c r="AM401" s="374"/>
      <c r="AN401" s="374"/>
      <c r="AO401" s="374"/>
      <c r="AP401" s="374"/>
      <c r="AQ401" s="374"/>
      <c r="AR401" s="374"/>
      <c r="AS401" s="374"/>
      <c r="AT401" s="374"/>
      <c r="AU401" s="374"/>
      <c r="AV401" s="374"/>
      <c r="AW401" s="259"/>
      <c r="AX401" s="259"/>
      <c r="AY401" s="259"/>
      <c r="AZ401" s="440" t="s">
        <v>946</v>
      </c>
      <c r="BA401" s="259" t="s">
        <v>992</v>
      </c>
      <c r="BB401" s="259"/>
      <c r="BC401" s="259"/>
      <c r="BD401" s="259" t="s">
        <v>945</v>
      </c>
      <c r="BE401" s="374"/>
      <c r="BF401" s="374"/>
      <c r="BG401" s="374"/>
      <c r="BH401" s="374"/>
    </row>
    <row r="402" spans="14:60" s="226" customFormat="1">
      <c r="N402" s="374"/>
      <c r="O402" s="374"/>
      <c r="P402" s="374"/>
      <c r="Q402" s="374"/>
      <c r="R402" s="374"/>
      <c r="S402" s="374"/>
      <c r="T402" s="374"/>
      <c r="U402" s="374"/>
      <c r="V402" s="374"/>
      <c r="W402" s="374"/>
      <c r="X402" s="374"/>
      <c r="Y402" s="374"/>
      <c r="Z402" s="374"/>
      <c r="AA402" s="374"/>
      <c r="AB402" s="374"/>
      <c r="AC402" s="374"/>
      <c r="AD402" s="374"/>
      <c r="AE402" s="374"/>
      <c r="AF402" s="374"/>
      <c r="AG402" s="374"/>
      <c r="AH402" s="374"/>
      <c r="AI402" s="374"/>
      <c r="AJ402" s="374"/>
      <c r="AK402" s="374"/>
      <c r="AL402" s="374"/>
      <c r="AM402" s="374"/>
      <c r="AN402" s="374"/>
      <c r="AO402" s="374"/>
      <c r="AP402" s="374"/>
      <c r="AQ402" s="374"/>
      <c r="AR402" s="374"/>
      <c r="AS402" s="374"/>
      <c r="AT402" s="374"/>
      <c r="AU402" s="374"/>
      <c r="AV402" s="374"/>
      <c r="AW402" s="259"/>
      <c r="AX402" s="259"/>
      <c r="AY402" s="259"/>
      <c r="AZ402" s="440" t="s">
        <v>947</v>
      </c>
      <c r="BA402" s="259" t="s">
        <v>995</v>
      </c>
      <c r="BB402" s="259"/>
      <c r="BC402" s="259"/>
      <c r="BD402" s="259" t="s">
        <v>946</v>
      </c>
      <c r="BE402" s="374"/>
      <c r="BF402" s="374"/>
      <c r="BG402" s="374"/>
      <c r="BH402" s="374"/>
    </row>
    <row r="403" spans="14:60" s="226" customFormat="1">
      <c r="N403" s="374"/>
      <c r="O403" s="374"/>
      <c r="P403" s="374"/>
      <c r="Q403" s="374"/>
      <c r="R403" s="374"/>
      <c r="S403" s="374"/>
      <c r="T403" s="374"/>
      <c r="U403" s="374"/>
      <c r="V403" s="374"/>
      <c r="W403" s="374"/>
      <c r="X403" s="374"/>
      <c r="Y403" s="374"/>
      <c r="Z403" s="374"/>
      <c r="AA403" s="374"/>
      <c r="AB403" s="374"/>
      <c r="AC403" s="374"/>
      <c r="AD403" s="374"/>
      <c r="AE403" s="374"/>
      <c r="AF403" s="374"/>
      <c r="AG403" s="374"/>
      <c r="AH403" s="374"/>
      <c r="AI403" s="374"/>
      <c r="AJ403" s="374"/>
      <c r="AK403" s="374"/>
      <c r="AL403" s="374"/>
      <c r="AM403" s="374"/>
      <c r="AN403" s="374"/>
      <c r="AO403" s="374"/>
      <c r="AP403" s="374"/>
      <c r="AQ403" s="374"/>
      <c r="AR403" s="374"/>
      <c r="AS403" s="374"/>
      <c r="AT403" s="374"/>
      <c r="AU403" s="374"/>
      <c r="AV403" s="374"/>
      <c r="AW403" s="259"/>
      <c r="AX403" s="259"/>
      <c r="AY403" s="259"/>
      <c r="AZ403" s="440" t="s">
        <v>1461</v>
      </c>
      <c r="BA403" s="259" t="s">
        <v>997</v>
      </c>
      <c r="BB403" s="259"/>
      <c r="BC403" s="259"/>
      <c r="BD403" s="259" t="s">
        <v>947</v>
      </c>
      <c r="BE403" s="374"/>
      <c r="BF403" s="374"/>
      <c r="BG403" s="374"/>
      <c r="BH403" s="374"/>
    </row>
    <row r="404" spans="14:60" s="226" customFormat="1">
      <c r="N404" s="374"/>
      <c r="O404" s="374"/>
      <c r="P404" s="374"/>
      <c r="Q404" s="374"/>
      <c r="R404" s="374"/>
      <c r="S404" s="374"/>
      <c r="T404" s="374"/>
      <c r="U404" s="374"/>
      <c r="V404" s="374"/>
      <c r="W404" s="374"/>
      <c r="X404" s="374"/>
      <c r="Y404" s="374"/>
      <c r="Z404" s="374"/>
      <c r="AA404" s="374"/>
      <c r="AB404" s="374"/>
      <c r="AC404" s="374"/>
      <c r="AD404" s="374"/>
      <c r="AE404" s="374"/>
      <c r="AF404" s="374"/>
      <c r="AG404" s="374"/>
      <c r="AH404" s="374"/>
      <c r="AI404" s="374"/>
      <c r="AJ404" s="374"/>
      <c r="AK404" s="374"/>
      <c r="AL404" s="374"/>
      <c r="AM404" s="374"/>
      <c r="AN404" s="374"/>
      <c r="AO404" s="374"/>
      <c r="AP404" s="374"/>
      <c r="AQ404" s="374"/>
      <c r="AR404" s="374"/>
      <c r="AS404" s="374"/>
      <c r="AT404" s="374"/>
      <c r="AU404" s="374"/>
      <c r="AV404" s="374"/>
      <c r="AW404" s="259"/>
      <c r="AX404" s="259"/>
      <c r="AY404" s="259"/>
      <c r="AZ404" s="440" t="s">
        <v>952</v>
      </c>
      <c r="BA404" s="259" t="s">
        <v>999</v>
      </c>
      <c r="BB404" s="259"/>
      <c r="BC404" s="259"/>
      <c r="BD404" s="259" t="s">
        <v>1461</v>
      </c>
      <c r="BE404" s="374"/>
      <c r="BF404" s="374"/>
      <c r="BG404" s="374"/>
      <c r="BH404" s="374"/>
    </row>
    <row r="405" spans="14:60" s="226" customFormat="1">
      <c r="N405" s="374"/>
      <c r="O405" s="374"/>
      <c r="P405" s="374"/>
      <c r="Q405" s="374"/>
      <c r="R405" s="374"/>
      <c r="S405" s="374"/>
      <c r="T405" s="374"/>
      <c r="U405" s="374"/>
      <c r="V405" s="374"/>
      <c r="W405" s="374"/>
      <c r="X405" s="374"/>
      <c r="Y405" s="374"/>
      <c r="Z405" s="374"/>
      <c r="AA405" s="374"/>
      <c r="AB405" s="374"/>
      <c r="AC405" s="374"/>
      <c r="AD405" s="374"/>
      <c r="AE405" s="374"/>
      <c r="AF405" s="374"/>
      <c r="AG405" s="374"/>
      <c r="AH405" s="374"/>
      <c r="AI405" s="374"/>
      <c r="AJ405" s="374"/>
      <c r="AK405" s="374"/>
      <c r="AL405" s="374"/>
      <c r="AM405" s="374"/>
      <c r="AN405" s="374"/>
      <c r="AO405" s="374"/>
      <c r="AP405" s="374"/>
      <c r="AQ405" s="374"/>
      <c r="AR405" s="374"/>
      <c r="AS405" s="374"/>
      <c r="AT405" s="374"/>
      <c r="AU405" s="374"/>
      <c r="AV405" s="374"/>
      <c r="AW405" s="259"/>
      <c r="AX405" s="259"/>
      <c r="AY405" s="259"/>
      <c r="AZ405" s="440" t="s">
        <v>954</v>
      </c>
      <c r="BA405" s="259" t="s">
        <v>1000</v>
      </c>
      <c r="BB405" s="259"/>
      <c r="BC405" s="259"/>
      <c r="BD405" s="259" t="s">
        <v>952</v>
      </c>
      <c r="BE405" s="374"/>
      <c r="BF405" s="374"/>
      <c r="BG405" s="374"/>
      <c r="BH405" s="374"/>
    </row>
    <row r="406" spans="14:60" s="226" customFormat="1">
      <c r="N406" s="374"/>
      <c r="O406" s="374"/>
      <c r="P406" s="374"/>
      <c r="Q406" s="374"/>
      <c r="R406" s="374"/>
      <c r="S406" s="374"/>
      <c r="T406" s="374"/>
      <c r="U406" s="374"/>
      <c r="V406" s="374"/>
      <c r="W406" s="374"/>
      <c r="X406" s="374"/>
      <c r="Y406" s="374"/>
      <c r="Z406" s="374"/>
      <c r="AA406" s="374"/>
      <c r="AB406" s="374"/>
      <c r="AC406" s="374"/>
      <c r="AD406" s="374"/>
      <c r="AE406" s="374"/>
      <c r="AF406" s="374"/>
      <c r="AG406" s="374"/>
      <c r="AH406" s="374"/>
      <c r="AI406" s="374"/>
      <c r="AJ406" s="374"/>
      <c r="AK406" s="374"/>
      <c r="AL406" s="374"/>
      <c r="AM406" s="374"/>
      <c r="AN406" s="374"/>
      <c r="AO406" s="374"/>
      <c r="AP406" s="374"/>
      <c r="AQ406" s="374"/>
      <c r="AR406" s="374"/>
      <c r="AS406" s="374"/>
      <c r="AT406" s="374"/>
      <c r="AU406" s="374"/>
      <c r="AV406" s="374"/>
      <c r="AW406" s="259"/>
      <c r="AX406" s="259"/>
      <c r="AY406" s="259"/>
      <c r="AZ406" s="440" t="s">
        <v>1462</v>
      </c>
      <c r="BA406" s="259" t="s">
        <v>1001</v>
      </c>
      <c r="BB406" s="259"/>
      <c r="BC406" s="259"/>
      <c r="BD406" s="259" t="s">
        <v>954</v>
      </c>
      <c r="BE406" s="374"/>
      <c r="BF406" s="374"/>
      <c r="BG406" s="374"/>
      <c r="BH406" s="374"/>
    </row>
    <row r="407" spans="14:60" s="226" customFormat="1">
      <c r="N407" s="374"/>
      <c r="O407" s="374"/>
      <c r="P407" s="374"/>
      <c r="Q407" s="374"/>
      <c r="R407" s="374"/>
      <c r="S407" s="374"/>
      <c r="T407" s="374"/>
      <c r="U407" s="374"/>
      <c r="V407" s="374"/>
      <c r="W407" s="374"/>
      <c r="X407" s="374"/>
      <c r="Y407" s="374"/>
      <c r="Z407" s="374"/>
      <c r="AA407" s="374"/>
      <c r="AB407" s="374"/>
      <c r="AC407" s="374"/>
      <c r="AD407" s="374"/>
      <c r="AE407" s="374"/>
      <c r="AF407" s="374"/>
      <c r="AG407" s="374"/>
      <c r="AH407" s="374"/>
      <c r="AI407" s="374"/>
      <c r="AJ407" s="374"/>
      <c r="AK407" s="374"/>
      <c r="AL407" s="374"/>
      <c r="AM407" s="374"/>
      <c r="AN407" s="374"/>
      <c r="AO407" s="374"/>
      <c r="AP407" s="374"/>
      <c r="AQ407" s="374"/>
      <c r="AR407" s="374"/>
      <c r="AS407" s="374"/>
      <c r="AT407" s="374"/>
      <c r="AU407" s="374"/>
      <c r="AV407" s="374"/>
      <c r="AW407" s="259"/>
      <c r="AX407" s="259"/>
      <c r="AY407" s="259"/>
      <c r="AZ407" s="440" t="s">
        <v>958</v>
      </c>
      <c r="BA407" s="259" t="s">
        <v>1002</v>
      </c>
      <c r="BB407" s="259"/>
      <c r="BC407" s="259"/>
      <c r="BD407" s="259" t="s">
        <v>1462</v>
      </c>
      <c r="BE407" s="374"/>
      <c r="BF407" s="374"/>
      <c r="BG407" s="374"/>
      <c r="BH407" s="374"/>
    </row>
    <row r="408" spans="14:60" s="226" customFormat="1">
      <c r="N408" s="374"/>
      <c r="O408" s="374"/>
      <c r="P408" s="374"/>
      <c r="Q408" s="374"/>
      <c r="R408" s="374"/>
      <c r="S408" s="374"/>
      <c r="T408" s="374"/>
      <c r="U408" s="374"/>
      <c r="V408" s="374"/>
      <c r="W408" s="374"/>
      <c r="X408" s="374"/>
      <c r="Y408" s="374"/>
      <c r="Z408" s="374"/>
      <c r="AA408" s="374"/>
      <c r="AB408" s="374"/>
      <c r="AC408" s="374"/>
      <c r="AD408" s="374"/>
      <c r="AE408" s="374"/>
      <c r="AF408" s="374"/>
      <c r="AG408" s="374"/>
      <c r="AH408" s="374"/>
      <c r="AI408" s="374"/>
      <c r="AJ408" s="374"/>
      <c r="AK408" s="374"/>
      <c r="AL408" s="374"/>
      <c r="AM408" s="374"/>
      <c r="AN408" s="374"/>
      <c r="AO408" s="374"/>
      <c r="AP408" s="374"/>
      <c r="AQ408" s="374"/>
      <c r="AR408" s="374"/>
      <c r="AS408" s="374"/>
      <c r="AT408" s="374"/>
      <c r="AU408" s="374"/>
      <c r="AV408" s="374"/>
      <c r="AW408" s="259"/>
      <c r="AX408" s="259"/>
      <c r="AY408" s="259"/>
      <c r="AZ408" s="440" t="s">
        <v>959</v>
      </c>
      <c r="BA408" s="259" t="s">
        <v>1003</v>
      </c>
      <c r="BB408" s="259"/>
      <c r="BC408" s="259"/>
      <c r="BD408" s="259" t="s">
        <v>958</v>
      </c>
      <c r="BE408" s="374"/>
      <c r="BF408" s="374"/>
      <c r="BG408" s="374"/>
      <c r="BH408" s="374"/>
    </row>
    <row r="409" spans="14:60" s="226" customFormat="1">
      <c r="N409" s="374"/>
      <c r="O409" s="374"/>
      <c r="P409" s="374"/>
      <c r="Q409" s="374"/>
      <c r="R409" s="374"/>
      <c r="S409" s="374"/>
      <c r="T409" s="374"/>
      <c r="U409" s="374"/>
      <c r="V409" s="374"/>
      <c r="W409" s="374"/>
      <c r="X409" s="374"/>
      <c r="Y409" s="374"/>
      <c r="Z409" s="374"/>
      <c r="AA409" s="374"/>
      <c r="AB409" s="374"/>
      <c r="AC409" s="374"/>
      <c r="AD409" s="374"/>
      <c r="AE409" s="374"/>
      <c r="AF409" s="374"/>
      <c r="AG409" s="374"/>
      <c r="AH409" s="374"/>
      <c r="AI409" s="374"/>
      <c r="AJ409" s="374"/>
      <c r="AK409" s="374"/>
      <c r="AL409" s="374"/>
      <c r="AM409" s="374"/>
      <c r="AN409" s="374"/>
      <c r="AO409" s="374"/>
      <c r="AP409" s="374"/>
      <c r="AQ409" s="374"/>
      <c r="AR409" s="374"/>
      <c r="AS409" s="374"/>
      <c r="AT409" s="374"/>
      <c r="AU409" s="374"/>
      <c r="AV409" s="374"/>
      <c r="AW409" s="259"/>
      <c r="AX409" s="259"/>
      <c r="AY409" s="259"/>
      <c r="AZ409" s="440" t="s">
        <v>962</v>
      </c>
      <c r="BA409" s="259" t="s">
        <v>1004</v>
      </c>
      <c r="BB409" s="259"/>
      <c r="BC409" s="259"/>
      <c r="BD409" s="259" t="s">
        <v>959</v>
      </c>
      <c r="BE409" s="374"/>
      <c r="BF409" s="374"/>
      <c r="BG409" s="374"/>
      <c r="BH409" s="374"/>
    </row>
    <row r="410" spans="14:60" s="226" customFormat="1">
      <c r="N410" s="374"/>
      <c r="O410" s="374"/>
      <c r="P410" s="374"/>
      <c r="Q410" s="374"/>
      <c r="R410" s="374"/>
      <c r="S410" s="374"/>
      <c r="T410" s="374"/>
      <c r="U410" s="374"/>
      <c r="V410" s="374"/>
      <c r="W410" s="374"/>
      <c r="X410" s="374"/>
      <c r="Y410" s="374"/>
      <c r="Z410" s="374"/>
      <c r="AA410" s="374"/>
      <c r="AB410" s="374"/>
      <c r="AC410" s="374"/>
      <c r="AD410" s="374"/>
      <c r="AE410" s="374"/>
      <c r="AF410" s="374"/>
      <c r="AG410" s="374"/>
      <c r="AH410" s="374"/>
      <c r="AI410" s="374"/>
      <c r="AJ410" s="374"/>
      <c r="AK410" s="374"/>
      <c r="AL410" s="374"/>
      <c r="AM410" s="374"/>
      <c r="AN410" s="374"/>
      <c r="AO410" s="374"/>
      <c r="AP410" s="374"/>
      <c r="AQ410" s="374"/>
      <c r="AR410" s="374"/>
      <c r="AS410" s="374"/>
      <c r="AT410" s="374"/>
      <c r="AU410" s="374"/>
      <c r="AV410" s="374"/>
      <c r="AW410" s="259"/>
      <c r="AX410" s="259"/>
      <c r="AY410" s="259"/>
      <c r="AZ410" s="440" t="s">
        <v>963</v>
      </c>
      <c r="BA410" s="259" t="s">
        <v>1008</v>
      </c>
      <c r="BB410" s="259"/>
      <c r="BC410" s="259"/>
      <c r="BD410" s="259" t="s">
        <v>962</v>
      </c>
      <c r="BE410" s="374"/>
      <c r="BF410" s="374"/>
      <c r="BG410" s="374"/>
      <c r="BH410" s="374"/>
    </row>
    <row r="411" spans="14:60" s="226" customFormat="1">
      <c r="N411" s="374"/>
      <c r="O411" s="374"/>
      <c r="P411" s="374"/>
      <c r="Q411" s="374"/>
      <c r="R411" s="374"/>
      <c r="S411" s="374"/>
      <c r="T411" s="374"/>
      <c r="U411" s="374"/>
      <c r="V411" s="374"/>
      <c r="W411" s="374"/>
      <c r="X411" s="374"/>
      <c r="Y411" s="374"/>
      <c r="Z411" s="374"/>
      <c r="AA411" s="374"/>
      <c r="AB411" s="374"/>
      <c r="AC411" s="374"/>
      <c r="AD411" s="374"/>
      <c r="AE411" s="374"/>
      <c r="AF411" s="374"/>
      <c r="AG411" s="374"/>
      <c r="AH411" s="374"/>
      <c r="AI411" s="374"/>
      <c r="AJ411" s="374"/>
      <c r="AK411" s="374"/>
      <c r="AL411" s="374"/>
      <c r="AM411" s="374"/>
      <c r="AN411" s="374"/>
      <c r="AO411" s="374"/>
      <c r="AP411" s="374"/>
      <c r="AQ411" s="374"/>
      <c r="AR411" s="374"/>
      <c r="AS411" s="374"/>
      <c r="AT411" s="374"/>
      <c r="AU411" s="374"/>
      <c r="AV411" s="374"/>
      <c r="AW411" s="259"/>
      <c r="AX411" s="259"/>
      <c r="AY411" s="259"/>
      <c r="AZ411" s="440" t="s">
        <v>964</v>
      </c>
      <c r="BA411" s="259" t="s">
        <v>1009</v>
      </c>
      <c r="BB411" s="259"/>
      <c r="BC411" s="259"/>
      <c r="BD411" s="259" t="s">
        <v>963</v>
      </c>
      <c r="BE411" s="374"/>
      <c r="BF411" s="374"/>
      <c r="BG411" s="374"/>
      <c r="BH411" s="374"/>
    </row>
    <row r="412" spans="14:60" s="226" customFormat="1">
      <c r="N412" s="374"/>
      <c r="O412" s="374"/>
      <c r="P412" s="374"/>
      <c r="Q412" s="374"/>
      <c r="R412" s="374"/>
      <c r="S412" s="374"/>
      <c r="T412" s="374"/>
      <c r="U412" s="374"/>
      <c r="V412" s="374"/>
      <c r="W412" s="374"/>
      <c r="X412" s="374"/>
      <c r="Y412" s="374"/>
      <c r="Z412" s="374"/>
      <c r="AA412" s="374"/>
      <c r="AB412" s="374"/>
      <c r="AC412" s="374"/>
      <c r="AD412" s="374"/>
      <c r="AE412" s="374"/>
      <c r="AF412" s="374"/>
      <c r="AG412" s="374"/>
      <c r="AH412" s="374"/>
      <c r="AI412" s="374"/>
      <c r="AJ412" s="374"/>
      <c r="AK412" s="374"/>
      <c r="AL412" s="374"/>
      <c r="AM412" s="374"/>
      <c r="AN412" s="374"/>
      <c r="AO412" s="374"/>
      <c r="AP412" s="374"/>
      <c r="AQ412" s="374"/>
      <c r="AR412" s="374"/>
      <c r="AS412" s="374"/>
      <c r="AT412" s="374"/>
      <c r="AU412" s="374"/>
      <c r="AV412" s="374"/>
      <c r="AW412" s="259"/>
      <c r="AX412" s="259"/>
      <c r="AY412" s="259"/>
      <c r="AZ412" s="440" t="s">
        <v>966</v>
      </c>
      <c r="BA412" s="259" t="s">
        <v>1010</v>
      </c>
      <c r="BB412" s="259"/>
      <c r="BC412" s="259"/>
      <c r="BD412" s="259" t="s">
        <v>964</v>
      </c>
      <c r="BE412" s="374"/>
      <c r="BF412" s="374"/>
      <c r="BG412" s="374"/>
      <c r="BH412" s="374"/>
    </row>
    <row r="413" spans="14:60" s="226" customFormat="1">
      <c r="N413" s="374"/>
      <c r="O413" s="374"/>
      <c r="P413" s="374"/>
      <c r="Q413" s="374"/>
      <c r="R413" s="374"/>
      <c r="S413" s="374"/>
      <c r="T413" s="374"/>
      <c r="U413" s="374"/>
      <c r="V413" s="374"/>
      <c r="W413" s="374"/>
      <c r="X413" s="374"/>
      <c r="Y413" s="374"/>
      <c r="Z413" s="374"/>
      <c r="AA413" s="374"/>
      <c r="AB413" s="374"/>
      <c r="AC413" s="374"/>
      <c r="AD413" s="374"/>
      <c r="AE413" s="374"/>
      <c r="AF413" s="374"/>
      <c r="AG413" s="374"/>
      <c r="AH413" s="374"/>
      <c r="AI413" s="374"/>
      <c r="AJ413" s="374"/>
      <c r="AK413" s="374"/>
      <c r="AL413" s="374"/>
      <c r="AM413" s="374"/>
      <c r="AN413" s="374"/>
      <c r="AO413" s="374"/>
      <c r="AP413" s="374"/>
      <c r="AQ413" s="374"/>
      <c r="AR413" s="374"/>
      <c r="AS413" s="374"/>
      <c r="AT413" s="374"/>
      <c r="AU413" s="374"/>
      <c r="AV413" s="374"/>
      <c r="AW413" s="259"/>
      <c r="AX413" s="259"/>
      <c r="AY413" s="259"/>
      <c r="AZ413" s="440" t="s">
        <v>967</v>
      </c>
      <c r="BA413" s="259" t="s">
        <v>1011</v>
      </c>
      <c r="BB413" s="259"/>
      <c r="BC413" s="259"/>
      <c r="BD413" s="259" t="s">
        <v>965</v>
      </c>
      <c r="BE413" s="374"/>
      <c r="BF413" s="374"/>
      <c r="BG413" s="374"/>
      <c r="BH413" s="374"/>
    </row>
    <row r="414" spans="14:60" s="226" customFormat="1">
      <c r="N414" s="374"/>
      <c r="O414" s="374"/>
      <c r="P414" s="374"/>
      <c r="Q414" s="374"/>
      <c r="R414" s="374"/>
      <c r="S414" s="374"/>
      <c r="T414" s="374"/>
      <c r="U414" s="374"/>
      <c r="V414" s="374"/>
      <c r="W414" s="374"/>
      <c r="X414" s="374"/>
      <c r="Y414" s="374"/>
      <c r="Z414" s="374"/>
      <c r="AA414" s="374"/>
      <c r="AB414" s="374"/>
      <c r="AC414" s="374"/>
      <c r="AD414" s="374"/>
      <c r="AE414" s="374"/>
      <c r="AF414" s="374"/>
      <c r="AG414" s="374"/>
      <c r="AH414" s="374"/>
      <c r="AI414" s="374"/>
      <c r="AJ414" s="374"/>
      <c r="AK414" s="374"/>
      <c r="AL414" s="374"/>
      <c r="AM414" s="374"/>
      <c r="AN414" s="374"/>
      <c r="AO414" s="374"/>
      <c r="AP414" s="374"/>
      <c r="AQ414" s="374"/>
      <c r="AR414" s="374"/>
      <c r="AS414" s="374"/>
      <c r="AT414" s="374"/>
      <c r="AU414" s="374"/>
      <c r="AV414" s="374"/>
      <c r="AW414" s="259"/>
      <c r="AX414" s="259"/>
      <c r="AY414" s="259"/>
      <c r="AZ414" s="440" t="s">
        <v>968</v>
      </c>
      <c r="BA414" s="259" t="s">
        <v>1012</v>
      </c>
      <c r="BB414" s="259"/>
      <c r="BC414" s="259"/>
      <c r="BD414" s="259" t="s">
        <v>966</v>
      </c>
      <c r="BE414" s="374"/>
      <c r="BF414" s="374"/>
      <c r="BG414" s="374"/>
      <c r="BH414" s="374"/>
    </row>
    <row r="415" spans="14:60" s="226" customFormat="1">
      <c r="N415" s="374"/>
      <c r="O415" s="374"/>
      <c r="P415" s="374"/>
      <c r="Q415" s="374"/>
      <c r="R415" s="374"/>
      <c r="S415" s="374"/>
      <c r="T415" s="374"/>
      <c r="U415" s="374"/>
      <c r="V415" s="374"/>
      <c r="W415" s="374"/>
      <c r="X415" s="374"/>
      <c r="Y415" s="374"/>
      <c r="Z415" s="374"/>
      <c r="AA415" s="374"/>
      <c r="AB415" s="374"/>
      <c r="AC415" s="374"/>
      <c r="AD415" s="374"/>
      <c r="AE415" s="374"/>
      <c r="AF415" s="374"/>
      <c r="AG415" s="374"/>
      <c r="AH415" s="374"/>
      <c r="AI415" s="374"/>
      <c r="AJ415" s="374"/>
      <c r="AK415" s="374"/>
      <c r="AL415" s="374"/>
      <c r="AM415" s="374"/>
      <c r="AN415" s="374"/>
      <c r="AO415" s="374"/>
      <c r="AP415" s="374"/>
      <c r="AQ415" s="374"/>
      <c r="AR415" s="374"/>
      <c r="AS415" s="374"/>
      <c r="AT415" s="374"/>
      <c r="AU415" s="374"/>
      <c r="AV415" s="374"/>
      <c r="AW415" s="259"/>
      <c r="AX415" s="259"/>
      <c r="AY415" s="259"/>
      <c r="AZ415" s="440" t="s">
        <v>969</v>
      </c>
      <c r="BA415" s="259" t="s">
        <v>1018</v>
      </c>
      <c r="BB415" s="259"/>
      <c r="BC415" s="259"/>
      <c r="BD415" s="259" t="s">
        <v>967</v>
      </c>
      <c r="BE415" s="374"/>
      <c r="BF415" s="374"/>
      <c r="BG415" s="374"/>
      <c r="BH415" s="374"/>
    </row>
    <row r="416" spans="14:60" s="226" customFormat="1">
      <c r="N416" s="374"/>
      <c r="O416" s="374"/>
      <c r="P416" s="374"/>
      <c r="Q416" s="374"/>
      <c r="R416" s="374"/>
      <c r="S416" s="374"/>
      <c r="T416" s="374"/>
      <c r="U416" s="374"/>
      <c r="V416" s="374"/>
      <c r="W416" s="374"/>
      <c r="X416" s="374"/>
      <c r="Y416" s="374"/>
      <c r="Z416" s="374"/>
      <c r="AA416" s="374"/>
      <c r="AB416" s="374"/>
      <c r="AC416" s="374"/>
      <c r="AD416" s="374"/>
      <c r="AE416" s="374"/>
      <c r="AF416" s="374"/>
      <c r="AG416" s="374"/>
      <c r="AH416" s="374"/>
      <c r="AI416" s="374"/>
      <c r="AJ416" s="374"/>
      <c r="AK416" s="374"/>
      <c r="AL416" s="374"/>
      <c r="AM416" s="374"/>
      <c r="AN416" s="374"/>
      <c r="AO416" s="374"/>
      <c r="AP416" s="374"/>
      <c r="AQ416" s="374"/>
      <c r="AR416" s="374"/>
      <c r="AS416" s="374"/>
      <c r="AT416" s="374"/>
      <c r="AU416" s="374"/>
      <c r="AV416" s="374"/>
      <c r="AW416" s="259"/>
      <c r="AX416" s="259"/>
      <c r="AY416" s="259"/>
      <c r="AZ416" s="440" t="s">
        <v>970</v>
      </c>
      <c r="BA416" s="259" t="s">
        <v>1020</v>
      </c>
      <c r="BB416" s="259"/>
      <c r="BC416" s="259"/>
      <c r="BD416" s="259" t="s">
        <v>1463</v>
      </c>
      <c r="BE416" s="374"/>
      <c r="BF416" s="374"/>
      <c r="BG416" s="374"/>
      <c r="BH416" s="374"/>
    </row>
    <row r="417" spans="14:60" s="226" customFormat="1">
      <c r="N417" s="374"/>
      <c r="O417" s="374"/>
      <c r="P417" s="374"/>
      <c r="Q417" s="374"/>
      <c r="R417" s="374"/>
      <c r="S417" s="374"/>
      <c r="T417" s="374"/>
      <c r="U417" s="374"/>
      <c r="V417" s="374"/>
      <c r="W417" s="374"/>
      <c r="X417" s="374"/>
      <c r="Y417" s="374"/>
      <c r="Z417" s="374"/>
      <c r="AA417" s="374"/>
      <c r="AB417" s="374"/>
      <c r="AC417" s="374"/>
      <c r="AD417" s="374"/>
      <c r="AE417" s="374"/>
      <c r="AF417" s="374"/>
      <c r="AG417" s="374"/>
      <c r="AH417" s="374"/>
      <c r="AI417" s="374"/>
      <c r="AJ417" s="374"/>
      <c r="AK417" s="374"/>
      <c r="AL417" s="374"/>
      <c r="AM417" s="374"/>
      <c r="AN417" s="374"/>
      <c r="AO417" s="374"/>
      <c r="AP417" s="374"/>
      <c r="AQ417" s="374"/>
      <c r="AR417" s="374"/>
      <c r="AS417" s="374"/>
      <c r="AT417" s="374"/>
      <c r="AU417" s="374"/>
      <c r="AV417" s="374"/>
      <c r="AW417" s="259"/>
      <c r="AX417" s="259"/>
      <c r="AY417" s="259"/>
      <c r="AZ417" s="440" t="s">
        <v>971</v>
      </c>
      <c r="BA417" s="259" t="s">
        <v>1021</v>
      </c>
      <c r="BB417" s="259"/>
      <c r="BC417" s="259"/>
      <c r="BD417" s="259" t="s">
        <v>968</v>
      </c>
      <c r="BE417" s="374"/>
      <c r="BF417" s="374"/>
      <c r="BG417" s="374"/>
      <c r="BH417" s="374"/>
    </row>
    <row r="418" spans="14:60" s="226" customFormat="1">
      <c r="N418" s="374"/>
      <c r="O418" s="374"/>
      <c r="P418" s="374"/>
      <c r="Q418" s="374"/>
      <c r="R418" s="374"/>
      <c r="S418" s="374"/>
      <c r="T418" s="374"/>
      <c r="U418" s="374"/>
      <c r="V418" s="374"/>
      <c r="W418" s="374"/>
      <c r="X418" s="374"/>
      <c r="Y418" s="374"/>
      <c r="Z418" s="374"/>
      <c r="AA418" s="374"/>
      <c r="AB418" s="374"/>
      <c r="AC418" s="374"/>
      <c r="AD418" s="374"/>
      <c r="AE418" s="374"/>
      <c r="AF418" s="374"/>
      <c r="AG418" s="374"/>
      <c r="AH418" s="374"/>
      <c r="AI418" s="374"/>
      <c r="AJ418" s="374"/>
      <c r="AK418" s="374"/>
      <c r="AL418" s="374"/>
      <c r="AM418" s="374"/>
      <c r="AN418" s="374"/>
      <c r="AO418" s="374"/>
      <c r="AP418" s="374"/>
      <c r="AQ418" s="374"/>
      <c r="AR418" s="374"/>
      <c r="AS418" s="374"/>
      <c r="AT418" s="374"/>
      <c r="AU418" s="374"/>
      <c r="AV418" s="374"/>
      <c r="AW418" s="259"/>
      <c r="AX418" s="259"/>
      <c r="AY418" s="259"/>
      <c r="AZ418" s="440" t="s">
        <v>972</v>
      </c>
      <c r="BA418" s="259" t="s">
        <v>1022</v>
      </c>
      <c r="BB418" s="259"/>
      <c r="BC418" s="259"/>
      <c r="BD418" s="259" t="s">
        <v>969</v>
      </c>
      <c r="BE418" s="374"/>
      <c r="BF418" s="374"/>
      <c r="BG418" s="374"/>
      <c r="BH418" s="374"/>
    </row>
    <row r="419" spans="14:60" s="226" customFormat="1">
      <c r="N419" s="374"/>
      <c r="O419" s="374"/>
      <c r="P419" s="374"/>
      <c r="Q419" s="374"/>
      <c r="R419" s="374"/>
      <c r="S419" s="374"/>
      <c r="T419" s="374"/>
      <c r="U419" s="374"/>
      <c r="V419" s="374"/>
      <c r="W419" s="374"/>
      <c r="X419" s="374"/>
      <c r="Y419" s="374"/>
      <c r="Z419" s="374"/>
      <c r="AA419" s="374"/>
      <c r="AB419" s="374"/>
      <c r="AC419" s="374"/>
      <c r="AD419" s="374"/>
      <c r="AE419" s="374"/>
      <c r="AF419" s="374"/>
      <c r="AG419" s="374"/>
      <c r="AH419" s="374"/>
      <c r="AI419" s="374"/>
      <c r="AJ419" s="374"/>
      <c r="AK419" s="374"/>
      <c r="AL419" s="374"/>
      <c r="AM419" s="374"/>
      <c r="AN419" s="374"/>
      <c r="AO419" s="374"/>
      <c r="AP419" s="374"/>
      <c r="AQ419" s="374"/>
      <c r="AR419" s="374"/>
      <c r="AS419" s="374"/>
      <c r="AT419" s="374"/>
      <c r="AU419" s="374"/>
      <c r="AV419" s="374"/>
      <c r="AW419" s="259"/>
      <c r="AX419" s="259"/>
      <c r="AY419" s="259"/>
      <c r="AZ419" s="440" t="s">
        <v>973</v>
      </c>
      <c r="BA419" s="259" t="s">
        <v>1023</v>
      </c>
      <c r="BB419" s="259"/>
      <c r="BC419" s="259"/>
      <c r="BD419" s="259" t="s">
        <v>970</v>
      </c>
      <c r="BE419" s="374"/>
      <c r="BF419" s="374"/>
      <c r="BG419" s="374"/>
      <c r="BH419" s="374"/>
    </row>
    <row r="420" spans="14:60" s="226" customFormat="1">
      <c r="N420" s="374"/>
      <c r="O420" s="374"/>
      <c r="P420" s="374"/>
      <c r="Q420" s="374"/>
      <c r="R420" s="374"/>
      <c r="S420" s="374"/>
      <c r="T420" s="374"/>
      <c r="U420" s="374"/>
      <c r="V420" s="374"/>
      <c r="W420" s="374"/>
      <c r="X420" s="374"/>
      <c r="Y420" s="374"/>
      <c r="Z420" s="374"/>
      <c r="AA420" s="374"/>
      <c r="AB420" s="374"/>
      <c r="AC420" s="374"/>
      <c r="AD420" s="374"/>
      <c r="AE420" s="374"/>
      <c r="AF420" s="374"/>
      <c r="AG420" s="374"/>
      <c r="AH420" s="374"/>
      <c r="AI420" s="374"/>
      <c r="AJ420" s="374"/>
      <c r="AK420" s="374"/>
      <c r="AL420" s="374"/>
      <c r="AM420" s="374"/>
      <c r="AN420" s="374"/>
      <c r="AO420" s="374"/>
      <c r="AP420" s="374"/>
      <c r="AQ420" s="374"/>
      <c r="AR420" s="374"/>
      <c r="AS420" s="374"/>
      <c r="AT420" s="374"/>
      <c r="AU420" s="374"/>
      <c r="AV420" s="374"/>
      <c r="AW420" s="259"/>
      <c r="AX420" s="259"/>
      <c r="AY420" s="259"/>
      <c r="AZ420" s="440" t="s">
        <v>975</v>
      </c>
      <c r="BA420" s="259" t="s">
        <v>1024</v>
      </c>
      <c r="BB420" s="259"/>
      <c r="BC420" s="259"/>
      <c r="BD420" s="259" t="s">
        <v>971</v>
      </c>
      <c r="BE420" s="374"/>
      <c r="BF420" s="374"/>
      <c r="BG420" s="374"/>
      <c r="BH420" s="374"/>
    </row>
    <row r="421" spans="14:60" s="226" customFormat="1">
      <c r="N421" s="374"/>
      <c r="O421" s="374"/>
      <c r="P421" s="374"/>
      <c r="Q421" s="374"/>
      <c r="R421" s="374"/>
      <c r="S421" s="374"/>
      <c r="T421" s="374"/>
      <c r="U421" s="374"/>
      <c r="V421" s="374"/>
      <c r="W421" s="374"/>
      <c r="X421" s="374"/>
      <c r="Y421" s="374"/>
      <c r="Z421" s="374"/>
      <c r="AA421" s="374"/>
      <c r="AB421" s="374"/>
      <c r="AC421" s="374"/>
      <c r="AD421" s="374"/>
      <c r="AE421" s="374"/>
      <c r="AF421" s="374"/>
      <c r="AG421" s="374"/>
      <c r="AH421" s="374"/>
      <c r="AI421" s="374"/>
      <c r="AJ421" s="374"/>
      <c r="AK421" s="374"/>
      <c r="AL421" s="374"/>
      <c r="AM421" s="374"/>
      <c r="AN421" s="374"/>
      <c r="AO421" s="374"/>
      <c r="AP421" s="374"/>
      <c r="AQ421" s="374"/>
      <c r="AR421" s="374"/>
      <c r="AS421" s="374"/>
      <c r="AT421" s="374"/>
      <c r="AU421" s="374"/>
      <c r="AV421" s="374"/>
      <c r="AW421" s="259"/>
      <c r="AX421" s="259"/>
      <c r="AY421" s="259"/>
      <c r="AZ421" s="440" t="s">
        <v>977</v>
      </c>
      <c r="BA421" s="259" t="s">
        <v>1026</v>
      </c>
      <c r="BB421" s="259"/>
      <c r="BC421" s="259"/>
      <c r="BD421" s="259" t="s">
        <v>972</v>
      </c>
      <c r="BE421" s="374"/>
      <c r="BF421" s="374"/>
      <c r="BG421" s="374"/>
      <c r="BH421" s="374"/>
    </row>
    <row r="422" spans="14:60" s="226" customFormat="1">
      <c r="N422" s="374"/>
      <c r="O422" s="374"/>
      <c r="P422" s="374"/>
      <c r="Q422" s="374"/>
      <c r="R422" s="374"/>
      <c r="S422" s="374"/>
      <c r="T422" s="374"/>
      <c r="U422" s="374"/>
      <c r="V422" s="374"/>
      <c r="W422" s="374"/>
      <c r="X422" s="374"/>
      <c r="Y422" s="374"/>
      <c r="Z422" s="374"/>
      <c r="AA422" s="374"/>
      <c r="AB422" s="374"/>
      <c r="AC422" s="374"/>
      <c r="AD422" s="374"/>
      <c r="AE422" s="374"/>
      <c r="AF422" s="374"/>
      <c r="AG422" s="374"/>
      <c r="AH422" s="374"/>
      <c r="AI422" s="374"/>
      <c r="AJ422" s="374"/>
      <c r="AK422" s="374"/>
      <c r="AL422" s="374"/>
      <c r="AM422" s="374"/>
      <c r="AN422" s="374"/>
      <c r="AO422" s="374"/>
      <c r="AP422" s="374"/>
      <c r="AQ422" s="374"/>
      <c r="AR422" s="374"/>
      <c r="AS422" s="374"/>
      <c r="AT422" s="374"/>
      <c r="AU422" s="374"/>
      <c r="AV422" s="374"/>
      <c r="AW422" s="259"/>
      <c r="AX422" s="259"/>
      <c r="AY422" s="259"/>
      <c r="AZ422" s="440" t="s">
        <v>978</v>
      </c>
      <c r="BA422" s="259" t="s">
        <v>1028</v>
      </c>
      <c r="BB422" s="259"/>
      <c r="BC422" s="259"/>
      <c r="BD422" s="259" t="s">
        <v>973</v>
      </c>
      <c r="BE422" s="374"/>
      <c r="BF422" s="374"/>
      <c r="BG422" s="374"/>
      <c r="BH422" s="374"/>
    </row>
    <row r="423" spans="14:60" s="226" customFormat="1">
      <c r="N423" s="374"/>
      <c r="O423" s="374"/>
      <c r="P423" s="374"/>
      <c r="Q423" s="374"/>
      <c r="R423" s="374"/>
      <c r="S423" s="374"/>
      <c r="T423" s="374"/>
      <c r="U423" s="374"/>
      <c r="V423" s="374"/>
      <c r="W423" s="374"/>
      <c r="X423" s="374"/>
      <c r="Y423" s="374"/>
      <c r="Z423" s="374"/>
      <c r="AA423" s="374"/>
      <c r="AB423" s="374"/>
      <c r="AC423" s="374"/>
      <c r="AD423" s="374"/>
      <c r="AE423" s="374"/>
      <c r="AF423" s="374"/>
      <c r="AG423" s="374"/>
      <c r="AH423" s="374"/>
      <c r="AI423" s="374"/>
      <c r="AJ423" s="374"/>
      <c r="AK423" s="374"/>
      <c r="AL423" s="374"/>
      <c r="AM423" s="374"/>
      <c r="AN423" s="374"/>
      <c r="AO423" s="374"/>
      <c r="AP423" s="374"/>
      <c r="AQ423" s="374"/>
      <c r="AR423" s="374"/>
      <c r="AS423" s="374"/>
      <c r="AT423" s="374"/>
      <c r="AU423" s="374"/>
      <c r="AV423" s="374"/>
      <c r="AW423" s="259"/>
      <c r="AX423" s="259"/>
      <c r="AY423" s="259"/>
      <c r="AZ423" s="440" t="s">
        <v>979</v>
      </c>
      <c r="BA423" s="259" t="s">
        <v>1030</v>
      </c>
      <c r="BB423" s="259"/>
      <c r="BC423" s="259"/>
      <c r="BD423" s="259" t="s">
        <v>975</v>
      </c>
      <c r="BE423" s="374"/>
      <c r="BF423" s="374"/>
      <c r="BG423" s="374"/>
      <c r="BH423" s="374"/>
    </row>
    <row r="424" spans="14:60" s="226" customFormat="1">
      <c r="N424" s="374"/>
      <c r="O424" s="374"/>
      <c r="P424" s="374"/>
      <c r="Q424" s="374"/>
      <c r="R424" s="374"/>
      <c r="S424" s="374"/>
      <c r="T424" s="374"/>
      <c r="U424" s="374"/>
      <c r="V424" s="374"/>
      <c r="W424" s="374"/>
      <c r="X424" s="374"/>
      <c r="Y424" s="374"/>
      <c r="Z424" s="374"/>
      <c r="AA424" s="374"/>
      <c r="AB424" s="374"/>
      <c r="AC424" s="374"/>
      <c r="AD424" s="374"/>
      <c r="AE424" s="374"/>
      <c r="AF424" s="374"/>
      <c r="AG424" s="374"/>
      <c r="AH424" s="374"/>
      <c r="AI424" s="374"/>
      <c r="AJ424" s="374"/>
      <c r="AK424" s="374"/>
      <c r="AL424" s="374"/>
      <c r="AM424" s="374"/>
      <c r="AN424" s="374"/>
      <c r="AO424" s="374"/>
      <c r="AP424" s="374"/>
      <c r="AQ424" s="374"/>
      <c r="AR424" s="374"/>
      <c r="AS424" s="374"/>
      <c r="AT424" s="374"/>
      <c r="AU424" s="374"/>
      <c r="AV424" s="374"/>
      <c r="AW424" s="259"/>
      <c r="AX424" s="259"/>
      <c r="AY424" s="259"/>
      <c r="AZ424" s="440" t="s">
        <v>395</v>
      </c>
      <c r="BA424" s="259" t="s">
        <v>1033</v>
      </c>
      <c r="BB424" s="259"/>
      <c r="BC424" s="259"/>
      <c r="BD424" s="259" t="s">
        <v>977</v>
      </c>
      <c r="BE424" s="374"/>
      <c r="BF424" s="374"/>
      <c r="BG424" s="374"/>
      <c r="BH424" s="374"/>
    </row>
    <row r="425" spans="14:60" s="226" customFormat="1">
      <c r="N425" s="374"/>
      <c r="O425" s="374"/>
      <c r="P425" s="374"/>
      <c r="Q425" s="374"/>
      <c r="R425" s="374"/>
      <c r="S425" s="374"/>
      <c r="T425" s="374"/>
      <c r="U425" s="374"/>
      <c r="V425" s="374"/>
      <c r="W425" s="374"/>
      <c r="X425" s="374"/>
      <c r="Y425" s="374"/>
      <c r="Z425" s="374"/>
      <c r="AA425" s="374"/>
      <c r="AB425" s="374"/>
      <c r="AC425" s="374"/>
      <c r="AD425" s="374"/>
      <c r="AE425" s="374"/>
      <c r="AF425" s="374"/>
      <c r="AG425" s="374"/>
      <c r="AH425" s="374"/>
      <c r="AI425" s="374"/>
      <c r="AJ425" s="374"/>
      <c r="AK425" s="374"/>
      <c r="AL425" s="374"/>
      <c r="AM425" s="374"/>
      <c r="AN425" s="374"/>
      <c r="AO425" s="374"/>
      <c r="AP425" s="374"/>
      <c r="AQ425" s="374"/>
      <c r="AR425" s="374"/>
      <c r="AS425" s="374"/>
      <c r="AT425" s="374"/>
      <c r="AU425" s="374"/>
      <c r="AV425" s="374"/>
      <c r="AW425" s="259"/>
      <c r="AX425" s="259"/>
      <c r="AY425" s="259"/>
      <c r="AZ425" s="440" t="s">
        <v>982</v>
      </c>
      <c r="BA425" s="259" t="s">
        <v>1034</v>
      </c>
      <c r="BB425" s="259"/>
      <c r="BC425" s="259"/>
      <c r="BD425" s="259" t="s">
        <v>978</v>
      </c>
      <c r="BE425" s="374"/>
      <c r="BF425" s="374"/>
      <c r="BG425" s="374"/>
      <c r="BH425" s="374"/>
    </row>
    <row r="426" spans="14:60" s="226" customFormat="1">
      <c r="N426" s="374"/>
      <c r="O426" s="374"/>
      <c r="P426" s="374"/>
      <c r="Q426" s="374"/>
      <c r="R426" s="374"/>
      <c r="S426" s="374"/>
      <c r="T426" s="374"/>
      <c r="U426" s="374"/>
      <c r="V426" s="374"/>
      <c r="W426" s="374"/>
      <c r="X426" s="374"/>
      <c r="Y426" s="374"/>
      <c r="Z426" s="374"/>
      <c r="AA426" s="374"/>
      <c r="AB426" s="374"/>
      <c r="AC426" s="374"/>
      <c r="AD426" s="374"/>
      <c r="AE426" s="374"/>
      <c r="AF426" s="374"/>
      <c r="AG426" s="374"/>
      <c r="AH426" s="374"/>
      <c r="AI426" s="374"/>
      <c r="AJ426" s="374"/>
      <c r="AK426" s="374"/>
      <c r="AL426" s="374"/>
      <c r="AM426" s="374"/>
      <c r="AN426" s="374"/>
      <c r="AO426" s="374"/>
      <c r="AP426" s="374"/>
      <c r="AQ426" s="374"/>
      <c r="AR426" s="374"/>
      <c r="AS426" s="374"/>
      <c r="AT426" s="374"/>
      <c r="AU426" s="374"/>
      <c r="AV426" s="374"/>
      <c r="AW426" s="259"/>
      <c r="AX426" s="259"/>
      <c r="AY426" s="259"/>
      <c r="AZ426" s="440" t="s">
        <v>984</v>
      </c>
      <c r="BA426" s="259" t="s">
        <v>1036</v>
      </c>
      <c r="BB426" s="259"/>
      <c r="BC426" s="259"/>
      <c r="BD426" s="259" t="s">
        <v>979</v>
      </c>
      <c r="BE426" s="374"/>
      <c r="BF426" s="374"/>
      <c r="BG426" s="374"/>
      <c r="BH426" s="374"/>
    </row>
    <row r="427" spans="14:60" s="226" customFormat="1">
      <c r="N427" s="374"/>
      <c r="O427" s="374"/>
      <c r="P427" s="374"/>
      <c r="Q427" s="374"/>
      <c r="R427" s="374"/>
      <c r="S427" s="374"/>
      <c r="T427" s="374"/>
      <c r="U427" s="374"/>
      <c r="V427" s="374"/>
      <c r="W427" s="374"/>
      <c r="X427" s="374"/>
      <c r="Y427" s="374"/>
      <c r="Z427" s="374"/>
      <c r="AA427" s="374"/>
      <c r="AB427" s="374"/>
      <c r="AC427" s="374"/>
      <c r="AD427" s="374"/>
      <c r="AE427" s="374"/>
      <c r="AF427" s="374"/>
      <c r="AG427" s="374"/>
      <c r="AH427" s="374"/>
      <c r="AI427" s="374"/>
      <c r="AJ427" s="374"/>
      <c r="AK427" s="374"/>
      <c r="AL427" s="374"/>
      <c r="AM427" s="374"/>
      <c r="AN427" s="374"/>
      <c r="AO427" s="374"/>
      <c r="AP427" s="374"/>
      <c r="AQ427" s="374"/>
      <c r="AR427" s="374"/>
      <c r="AS427" s="374"/>
      <c r="AT427" s="374"/>
      <c r="AU427" s="374"/>
      <c r="AV427" s="374"/>
      <c r="AW427" s="259"/>
      <c r="AX427" s="259"/>
      <c r="AY427" s="259"/>
      <c r="AZ427" s="440" t="s">
        <v>985</v>
      </c>
      <c r="BA427" s="259" t="s">
        <v>1038</v>
      </c>
      <c r="BB427" s="259"/>
      <c r="BC427" s="259"/>
      <c r="BD427" s="259" t="s">
        <v>395</v>
      </c>
      <c r="BE427" s="374"/>
      <c r="BF427" s="374"/>
      <c r="BG427" s="374"/>
      <c r="BH427" s="374"/>
    </row>
    <row r="428" spans="14:60" s="226" customFormat="1">
      <c r="N428" s="374"/>
      <c r="O428" s="374"/>
      <c r="P428" s="374"/>
      <c r="Q428" s="374"/>
      <c r="R428" s="374"/>
      <c r="S428" s="374"/>
      <c r="T428" s="374"/>
      <c r="U428" s="374"/>
      <c r="V428" s="374"/>
      <c r="W428" s="374"/>
      <c r="X428" s="374"/>
      <c r="Y428" s="374"/>
      <c r="Z428" s="374"/>
      <c r="AA428" s="374"/>
      <c r="AB428" s="374"/>
      <c r="AC428" s="374"/>
      <c r="AD428" s="374"/>
      <c r="AE428" s="374"/>
      <c r="AF428" s="374"/>
      <c r="AG428" s="374"/>
      <c r="AH428" s="374"/>
      <c r="AI428" s="374"/>
      <c r="AJ428" s="374"/>
      <c r="AK428" s="374"/>
      <c r="AL428" s="374"/>
      <c r="AM428" s="374"/>
      <c r="AN428" s="374"/>
      <c r="AO428" s="374"/>
      <c r="AP428" s="374"/>
      <c r="AQ428" s="374"/>
      <c r="AR428" s="374"/>
      <c r="AS428" s="374"/>
      <c r="AT428" s="374"/>
      <c r="AU428" s="374"/>
      <c r="AV428" s="374"/>
      <c r="AW428" s="259"/>
      <c r="AX428" s="259"/>
      <c r="AY428" s="259"/>
      <c r="AZ428" s="440" t="s">
        <v>986</v>
      </c>
      <c r="BA428" s="259" t="s">
        <v>1039</v>
      </c>
      <c r="BB428" s="259"/>
      <c r="BC428" s="259"/>
      <c r="BD428" s="259" t="s">
        <v>982</v>
      </c>
      <c r="BE428" s="374"/>
      <c r="BF428" s="374"/>
      <c r="BG428" s="374"/>
      <c r="BH428" s="374"/>
    </row>
    <row r="429" spans="14:60" s="226" customFormat="1">
      <c r="N429" s="374"/>
      <c r="O429" s="374"/>
      <c r="P429" s="374"/>
      <c r="Q429" s="374"/>
      <c r="R429" s="374"/>
      <c r="S429" s="374"/>
      <c r="T429" s="374"/>
      <c r="U429" s="374"/>
      <c r="V429" s="374"/>
      <c r="W429" s="374"/>
      <c r="X429" s="374"/>
      <c r="Y429" s="374"/>
      <c r="Z429" s="374"/>
      <c r="AA429" s="374"/>
      <c r="AB429" s="374"/>
      <c r="AC429" s="374"/>
      <c r="AD429" s="374"/>
      <c r="AE429" s="374"/>
      <c r="AF429" s="374"/>
      <c r="AG429" s="374"/>
      <c r="AH429" s="374"/>
      <c r="AI429" s="374"/>
      <c r="AJ429" s="374"/>
      <c r="AK429" s="374"/>
      <c r="AL429" s="374"/>
      <c r="AM429" s="374"/>
      <c r="AN429" s="374"/>
      <c r="AO429" s="374"/>
      <c r="AP429" s="374"/>
      <c r="AQ429" s="374"/>
      <c r="AR429" s="374"/>
      <c r="AS429" s="374"/>
      <c r="AT429" s="374"/>
      <c r="AU429" s="374"/>
      <c r="AV429" s="374"/>
      <c r="AW429" s="259"/>
      <c r="AX429" s="259"/>
      <c r="AY429" s="259"/>
      <c r="AZ429" s="440" t="s">
        <v>989</v>
      </c>
      <c r="BA429" s="259" t="s">
        <v>1041</v>
      </c>
      <c r="BB429" s="259"/>
      <c r="BC429" s="259"/>
      <c r="BD429" s="259" t="s">
        <v>984</v>
      </c>
      <c r="BE429" s="374"/>
      <c r="BF429" s="374"/>
      <c r="BG429" s="374"/>
      <c r="BH429" s="374"/>
    </row>
    <row r="430" spans="14:60" s="226" customFormat="1">
      <c r="N430" s="374"/>
      <c r="O430" s="374"/>
      <c r="P430" s="374"/>
      <c r="Q430" s="374"/>
      <c r="R430" s="374"/>
      <c r="S430" s="374"/>
      <c r="T430" s="374"/>
      <c r="U430" s="374"/>
      <c r="V430" s="374"/>
      <c r="W430" s="374"/>
      <c r="X430" s="374"/>
      <c r="Y430" s="374"/>
      <c r="Z430" s="374"/>
      <c r="AA430" s="374"/>
      <c r="AB430" s="374"/>
      <c r="AC430" s="374"/>
      <c r="AD430" s="374"/>
      <c r="AE430" s="374"/>
      <c r="AF430" s="374"/>
      <c r="AG430" s="374"/>
      <c r="AH430" s="374"/>
      <c r="AI430" s="374"/>
      <c r="AJ430" s="374"/>
      <c r="AK430" s="374"/>
      <c r="AL430" s="374"/>
      <c r="AM430" s="374"/>
      <c r="AN430" s="374"/>
      <c r="AO430" s="374"/>
      <c r="AP430" s="374"/>
      <c r="AQ430" s="374"/>
      <c r="AR430" s="374"/>
      <c r="AS430" s="374"/>
      <c r="AT430" s="374"/>
      <c r="AU430" s="374"/>
      <c r="AV430" s="374"/>
      <c r="AW430" s="259"/>
      <c r="AX430" s="259"/>
      <c r="AY430" s="259"/>
      <c r="AZ430" s="440" t="s">
        <v>991</v>
      </c>
      <c r="BA430" s="259" t="s">
        <v>1043</v>
      </c>
      <c r="BB430" s="259"/>
      <c r="BC430" s="259"/>
      <c r="BD430" s="259" t="s">
        <v>985</v>
      </c>
      <c r="BE430" s="374"/>
      <c r="BF430" s="374"/>
      <c r="BG430" s="374"/>
      <c r="BH430" s="374"/>
    </row>
    <row r="431" spans="14:60" s="226" customFormat="1">
      <c r="N431" s="374"/>
      <c r="O431" s="374"/>
      <c r="P431" s="374"/>
      <c r="Q431" s="374"/>
      <c r="R431" s="374"/>
      <c r="S431" s="374"/>
      <c r="T431" s="374"/>
      <c r="U431" s="374"/>
      <c r="V431" s="374"/>
      <c r="W431" s="374"/>
      <c r="X431" s="374"/>
      <c r="Y431" s="374"/>
      <c r="Z431" s="374"/>
      <c r="AA431" s="374"/>
      <c r="AB431" s="374"/>
      <c r="AC431" s="374"/>
      <c r="AD431" s="374"/>
      <c r="AE431" s="374"/>
      <c r="AF431" s="374"/>
      <c r="AG431" s="374"/>
      <c r="AH431" s="374"/>
      <c r="AI431" s="374"/>
      <c r="AJ431" s="374"/>
      <c r="AK431" s="374"/>
      <c r="AL431" s="374"/>
      <c r="AM431" s="374"/>
      <c r="AN431" s="374"/>
      <c r="AO431" s="374"/>
      <c r="AP431" s="374"/>
      <c r="AQ431" s="374"/>
      <c r="AR431" s="374"/>
      <c r="AS431" s="374"/>
      <c r="AT431" s="374"/>
      <c r="AU431" s="374"/>
      <c r="AV431" s="374"/>
      <c r="AW431" s="259"/>
      <c r="AX431" s="259"/>
      <c r="AY431" s="259"/>
      <c r="AZ431" s="440" t="s">
        <v>992</v>
      </c>
      <c r="BA431" s="259" t="s">
        <v>417</v>
      </c>
      <c r="BB431" s="259"/>
      <c r="BC431" s="259"/>
      <c r="BD431" s="259" t="s">
        <v>986</v>
      </c>
      <c r="BE431" s="374"/>
      <c r="BF431" s="374"/>
      <c r="BG431" s="374"/>
      <c r="BH431" s="374"/>
    </row>
    <row r="432" spans="14:60" s="226" customFormat="1">
      <c r="N432" s="374"/>
      <c r="O432" s="374"/>
      <c r="P432" s="374"/>
      <c r="Q432" s="374"/>
      <c r="R432" s="374"/>
      <c r="S432" s="374"/>
      <c r="T432" s="374"/>
      <c r="U432" s="374"/>
      <c r="V432" s="374"/>
      <c r="W432" s="374"/>
      <c r="X432" s="374"/>
      <c r="Y432" s="374"/>
      <c r="Z432" s="374"/>
      <c r="AA432" s="374"/>
      <c r="AB432" s="374"/>
      <c r="AC432" s="374"/>
      <c r="AD432" s="374"/>
      <c r="AE432" s="374"/>
      <c r="AF432" s="374"/>
      <c r="AG432" s="374"/>
      <c r="AH432" s="374"/>
      <c r="AI432" s="374"/>
      <c r="AJ432" s="374"/>
      <c r="AK432" s="374"/>
      <c r="AL432" s="374"/>
      <c r="AM432" s="374"/>
      <c r="AN432" s="374"/>
      <c r="AO432" s="374"/>
      <c r="AP432" s="374"/>
      <c r="AQ432" s="374"/>
      <c r="AR432" s="374"/>
      <c r="AS432" s="374"/>
      <c r="AT432" s="374"/>
      <c r="AU432" s="374"/>
      <c r="AV432" s="374"/>
      <c r="AW432" s="259"/>
      <c r="AX432" s="259"/>
      <c r="AY432" s="259"/>
      <c r="AZ432" s="440" t="s">
        <v>995</v>
      </c>
      <c r="BA432" s="259" t="s">
        <v>1046</v>
      </c>
      <c r="BB432" s="259"/>
      <c r="BC432" s="259"/>
      <c r="BD432" s="259" t="s">
        <v>989</v>
      </c>
      <c r="BE432" s="374"/>
      <c r="BF432" s="374"/>
      <c r="BG432" s="374"/>
      <c r="BH432" s="374"/>
    </row>
    <row r="433" spans="14:60" s="226" customFormat="1">
      <c r="N433" s="374"/>
      <c r="O433" s="374"/>
      <c r="P433" s="374"/>
      <c r="Q433" s="374"/>
      <c r="R433" s="374"/>
      <c r="S433" s="374"/>
      <c r="T433" s="374"/>
      <c r="U433" s="374"/>
      <c r="V433" s="374"/>
      <c r="W433" s="374"/>
      <c r="X433" s="374"/>
      <c r="Y433" s="374"/>
      <c r="Z433" s="374"/>
      <c r="AA433" s="374"/>
      <c r="AB433" s="374"/>
      <c r="AC433" s="374"/>
      <c r="AD433" s="374"/>
      <c r="AE433" s="374"/>
      <c r="AF433" s="374"/>
      <c r="AG433" s="374"/>
      <c r="AH433" s="374"/>
      <c r="AI433" s="374"/>
      <c r="AJ433" s="374"/>
      <c r="AK433" s="374"/>
      <c r="AL433" s="374"/>
      <c r="AM433" s="374"/>
      <c r="AN433" s="374"/>
      <c r="AO433" s="374"/>
      <c r="AP433" s="374"/>
      <c r="AQ433" s="374"/>
      <c r="AR433" s="374"/>
      <c r="AS433" s="374"/>
      <c r="AT433" s="374"/>
      <c r="AU433" s="374"/>
      <c r="AV433" s="374"/>
      <c r="AW433" s="259"/>
      <c r="AX433" s="259"/>
      <c r="AY433" s="259"/>
      <c r="AZ433" s="440" t="s">
        <v>997</v>
      </c>
      <c r="BA433" s="259" t="s">
        <v>1047</v>
      </c>
      <c r="BB433" s="259"/>
      <c r="BC433" s="259"/>
      <c r="BD433" s="259" t="s">
        <v>991</v>
      </c>
      <c r="BE433" s="374"/>
      <c r="BF433" s="374"/>
      <c r="BG433" s="374"/>
      <c r="BH433" s="374"/>
    </row>
    <row r="434" spans="14:60" s="226" customFormat="1">
      <c r="N434" s="374"/>
      <c r="O434" s="374"/>
      <c r="P434" s="374"/>
      <c r="Q434" s="374"/>
      <c r="R434" s="374"/>
      <c r="S434" s="374"/>
      <c r="T434" s="374"/>
      <c r="U434" s="374"/>
      <c r="V434" s="374"/>
      <c r="W434" s="374"/>
      <c r="X434" s="374"/>
      <c r="Y434" s="374"/>
      <c r="Z434" s="374"/>
      <c r="AA434" s="374"/>
      <c r="AB434" s="374"/>
      <c r="AC434" s="374"/>
      <c r="AD434" s="374"/>
      <c r="AE434" s="374"/>
      <c r="AF434" s="374"/>
      <c r="AG434" s="374"/>
      <c r="AH434" s="374"/>
      <c r="AI434" s="374"/>
      <c r="AJ434" s="374"/>
      <c r="AK434" s="374"/>
      <c r="AL434" s="374"/>
      <c r="AM434" s="374"/>
      <c r="AN434" s="374"/>
      <c r="AO434" s="374"/>
      <c r="AP434" s="374"/>
      <c r="AQ434" s="374"/>
      <c r="AR434" s="374"/>
      <c r="AS434" s="374"/>
      <c r="AT434" s="374"/>
      <c r="AU434" s="374"/>
      <c r="AV434" s="374"/>
      <c r="AW434" s="259"/>
      <c r="AX434" s="259"/>
      <c r="AY434" s="259"/>
      <c r="AZ434" s="440" t="s">
        <v>999</v>
      </c>
      <c r="BA434" s="259" t="s">
        <v>1056</v>
      </c>
      <c r="BB434" s="259"/>
      <c r="BC434" s="259"/>
      <c r="BD434" s="259" t="s">
        <v>992</v>
      </c>
      <c r="BE434" s="374"/>
      <c r="BF434" s="374"/>
      <c r="BG434" s="374"/>
      <c r="BH434" s="374"/>
    </row>
    <row r="435" spans="14:60" s="226" customFormat="1">
      <c r="N435" s="374"/>
      <c r="O435" s="374"/>
      <c r="P435" s="374"/>
      <c r="Q435" s="374"/>
      <c r="R435" s="374"/>
      <c r="S435" s="374"/>
      <c r="T435" s="374"/>
      <c r="U435" s="374"/>
      <c r="V435" s="374"/>
      <c r="W435" s="374"/>
      <c r="X435" s="374"/>
      <c r="Y435" s="374"/>
      <c r="Z435" s="374"/>
      <c r="AA435" s="374"/>
      <c r="AB435" s="374"/>
      <c r="AC435" s="374"/>
      <c r="AD435" s="374"/>
      <c r="AE435" s="374"/>
      <c r="AF435" s="374"/>
      <c r="AG435" s="374"/>
      <c r="AH435" s="374"/>
      <c r="AI435" s="374"/>
      <c r="AJ435" s="374"/>
      <c r="AK435" s="374"/>
      <c r="AL435" s="374"/>
      <c r="AM435" s="374"/>
      <c r="AN435" s="374"/>
      <c r="AO435" s="374"/>
      <c r="AP435" s="374"/>
      <c r="AQ435" s="374"/>
      <c r="AR435" s="374"/>
      <c r="AS435" s="374"/>
      <c r="AT435" s="374"/>
      <c r="AU435" s="374"/>
      <c r="AV435" s="374"/>
      <c r="AW435" s="259"/>
      <c r="AX435" s="259"/>
      <c r="AY435" s="259"/>
      <c r="AZ435" s="440" t="s">
        <v>1000</v>
      </c>
      <c r="BA435" s="259" t="s">
        <v>1057</v>
      </c>
      <c r="BB435" s="259"/>
      <c r="BC435" s="259"/>
      <c r="BD435" s="259" t="s">
        <v>995</v>
      </c>
      <c r="BE435" s="374"/>
      <c r="BF435" s="374"/>
      <c r="BG435" s="374"/>
      <c r="BH435" s="374"/>
    </row>
    <row r="436" spans="14:60" s="226" customFormat="1">
      <c r="N436" s="374"/>
      <c r="O436" s="374"/>
      <c r="P436" s="374"/>
      <c r="Q436" s="374"/>
      <c r="R436" s="374"/>
      <c r="S436" s="374"/>
      <c r="T436" s="374"/>
      <c r="U436" s="374"/>
      <c r="V436" s="374"/>
      <c r="W436" s="374"/>
      <c r="X436" s="374"/>
      <c r="Y436" s="374"/>
      <c r="Z436" s="374"/>
      <c r="AA436" s="374"/>
      <c r="AB436" s="374"/>
      <c r="AC436" s="374"/>
      <c r="AD436" s="374"/>
      <c r="AE436" s="374"/>
      <c r="AF436" s="374"/>
      <c r="AG436" s="374"/>
      <c r="AH436" s="374"/>
      <c r="AI436" s="374"/>
      <c r="AJ436" s="374"/>
      <c r="AK436" s="374"/>
      <c r="AL436" s="374"/>
      <c r="AM436" s="374"/>
      <c r="AN436" s="374"/>
      <c r="AO436" s="374"/>
      <c r="AP436" s="374"/>
      <c r="AQ436" s="374"/>
      <c r="AR436" s="374"/>
      <c r="AS436" s="374"/>
      <c r="AT436" s="374"/>
      <c r="AU436" s="374"/>
      <c r="AV436" s="374"/>
      <c r="AW436" s="259"/>
      <c r="AX436" s="259"/>
      <c r="AY436" s="259"/>
      <c r="AZ436" s="440" t="s">
        <v>1001</v>
      </c>
      <c r="BA436" s="259" t="s">
        <v>1062</v>
      </c>
      <c r="BB436" s="259"/>
      <c r="BC436" s="259"/>
      <c r="BD436" s="259" t="s">
        <v>997</v>
      </c>
      <c r="BE436" s="374"/>
      <c r="BF436" s="374"/>
      <c r="BG436" s="374"/>
      <c r="BH436" s="374"/>
    </row>
    <row r="437" spans="14:60" s="226" customFormat="1">
      <c r="N437" s="374"/>
      <c r="O437" s="374"/>
      <c r="P437" s="374"/>
      <c r="Q437" s="374"/>
      <c r="R437" s="374"/>
      <c r="S437" s="374"/>
      <c r="T437" s="374"/>
      <c r="U437" s="374"/>
      <c r="V437" s="374"/>
      <c r="W437" s="374"/>
      <c r="X437" s="374"/>
      <c r="Y437" s="374"/>
      <c r="Z437" s="374"/>
      <c r="AA437" s="374"/>
      <c r="AB437" s="374"/>
      <c r="AC437" s="374"/>
      <c r="AD437" s="374"/>
      <c r="AE437" s="374"/>
      <c r="AF437" s="374"/>
      <c r="AG437" s="374"/>
      <c r="AH437" s="374"/>
      <c r="AI437" s="374"/>
      <c r="AJ437" s="374"/>
      <c r="AK437" s="374"/>
      <c r="AL437" s="374"/>
      <c r="AM437" s="374"/>
      <c r="AN437" s="374"/>
      <c r="AO437" s="374"/>
      <c r="AP437" s="374"/>
      <c r="AQ437" s="374"/>
      <c r="AR437" s="374"/>
      <c r="AS437" s="374"/>
      <c r="AT437" s="374"/>
      <c r="AU437" s="374"/>
      <c r="AV437" s="374"/>
      <c r="AW437" s="259"/>
      <c r="AX437" s="259"/>
      <c r="AY437" s="259"/>
      <c r="AZ437" s="440" t="s">
        <v>1002</v>
      </c>
      <c r="BA437" s="259" t="s">
        <v>1063</v>
      </c>
      <c r="BB437" s="259"/>
      <c r="BC437" s="259"/>
      <c r="BD437" s="259" t="s">
        <v>999</v>
      </c>
      <c r="BE437" s="374"/>
      <c r="BF437" s="374"/>
      <c r="BG437" s="374"/>
      <c r="BH437" s="374"/>
    </row>
    <row r="438" spans="14:60" s="226" customFormat="1">
      <c r="N438" s="374"/>
      <c r="O438" s="374"/>
      <c r="P438" s="374"/>
      <c r="Q438" s="374"/>
      <c r="R438" s="374"/>
      <c r="S438" s="374"/>
      <c r="T438" s="374"/>
      <c r="U438" s="374"/>
      <c r="V438" s="374"/>
      <c r="W438" s="374"/>
      <c r="X438" s="374"/>
      <c r="Y438" s="374"/>
      <c r="Z438" s="374"/>
      <c r="AA438" s="374"/>
      <c r="AB438" s="374"/>
      <c r="AC438" s="374"/>
      <c r="AD438" s="374"/>
      <c r="AE438" s="374"/>
      <c r="AF438" s="374"/>
      <c r="AG438" s="374"/>
      <c r="AH438" s="374"/>
      <c r="AI438" s="374"/>
      <c r="AJ438" s="374"/>
      <c r="AK438" s="374"/>
      <c r="AL438" s="374"/>
      <c r="AM438" s="374"/>
      <c r="AN438" s="374"/>
      <c r="AO438" s="374"/>
      <c r="AP438" s="374"/>
      <c r="AQ438" s="374"/>
      <c r="AR438" s="374"/>
      <c r="AS438" s="374"/>
      <c r="AT438" s="374"/>
      <c r="AU438" s="374"/>
      <c r="AV438" s="374"/>
      <c r="AW438" s="259"/>
      <c r="AX438" s="259"/>
      <c r="AY438" s="259"/>
      <c r="AZ438" s="440" t="s">
        <v>1003</v>
      </c>
      <c r="BA438" s="259" t="s">
        <v>1065</v>
      </c>
      <c r="BB438" s="259"/>
      <c r="BC438" s="259"/>
      <c r="BD438" s="259" t="s">
        <v>1000</v>
      </c>
      <c r="BE438" s="374"/>
      <c r="BF438" s="374"/>
      <c r="BG438" s="374"/>
      <c r="BH438" s="374"/>
    </row>
    <row r="439" spans="14:60" s="226" customFormat="1">
      <c r="N439" s="374"/>
      <c r="O439" s="374"/>
      <c r="P439" s="374"/>
      <c r="Q439" s="374"/>
      <c r="R439" s="374"/>
      <c r="S439" s="374"/>
      <c r="T439" s="374"/>
      <c r="U439" s="374"/>
      <c r="V439" s="374"/>
      <c r="W439" s="374"/>
      <c r="X439" s="374"/>
      <c r="Y439" s="374"/>
      <c r="Z439" s="374"/>
      <c r="AA439" s="374"/>
      <c r="AB439" s="374"/>
      <c r="AC439" s="374"/>
      <c r="AD439" s="374"/>
      <c r="AE439" s="374"/>
      <c r="AF439" s="374"/>
      <c r="AG439" s="374"/>
      <c r="AH439" s="374"/>
      <c r="AI439" s="374"/>
      <c r="AJ439" s="374"/>
      <c r="AK439" s="374"/>
      <c r="AL439" s="374"/>
      <c r="AM439" s="374"/>
      <c r="AN439" s="374"/>
      <c r="AO439" s="374"/>
      <c r="AP439" s="374"/>
      <c r="AQ439" s="374"/>
      <c r="AR439" s="374"/>
      <c r="AS439" s="374"/>
      <c r="AT439" s="374"/>
      <c r="AU439" s="374"/>
      <c r="AV439" s="374"/>
      <c r="AW439" s="259"/>
      <c r="AX439" s="259"/>
      <c r="AY439" s="259"/>
      <c r="AZ439" s="440" t="s">
        <v>1004</v>
      </c>
      <c r="BA439" s="259" t="s">
        <v>1067</v>
      </c>
      <c r="BB439" s="259"/>
      <c r="BC439" s="259"/>
      <c r="BD439" s="259" t="s">
        <v>1001</v>
      </c>
      <c r="BE439" s="374"/>
      <c r="BF439" s="374"/>
      <c r="BG439" s="374"/>
      <c r="BH439" s="374"/>
    </row>
    <row r="440" spans="14:60" s="226" customFormat="1">
      <c r="N440" s="374"/>
      <c r="O440" s="374"/>
      <c r="P440" s="374"/>
      <c r="Q440" s="374"/>
      <c r="R440" s="374"/>
      <c r="S440" s="374"/>
      <c r="T440" s="374"/>
      <c r="U440" s="374"/>
      <c r="V440" s="374"/>
      <c r="W440" s="374"/>
      <c r="X440" s="374"/>
      <c r="Y440" s="374"/>
      <c r="Z440" s="374"/>
      <c r="AA440" s="374"/>
      <c r="AB440" s="374"/>
      <c r="AC440" s="374"/>
      <c r="AD440" s="374"/>
      <c r="AE440" s="374"/>
      <c r="AF440" s="374"/>
      <c r="AG440" s="374"/>
      <c r="AH440" s="374"/>
      <c r="AI440" s="374"/>
      <c r="AJ440" s="374"/>
      <c r="AK440" s="374"/>
      <c r="AL440" s="374"/>
      <c r="AM440" s="374"/>
      <c r="AN440" s="374"/>
      <c r="AO440" s="374"/>
      <c r="AP440" s="374"/>
      <c r="AQ440" s="374"/>
      <c r="AR440" s="374"/>
      <c r="AS440" s="374"/>
      <c r="AT440" s="374"/>
      <c r="AU440" s="374"/>
      <c r="AV440" s="374"/>
      <c r="AW440" s="259"/>
      <c r="AX440" s="259"/>
      <c r="AY440" s="259"/>
      <c r="AZ440" s="440" t="s">
        <v>1464</v>
      </c>
      <c r="BA440" s="259" t="s">
        <v>1068</v>
      </c>
      <c r="BB440" s="259"/>
      <c r="BC440" s="259"/>
      <c r="BD440" s="259" t="s">
        <v>1002</v>
      </c>
      <c r="BE440" s="374"/>
      <c r="BF440" s="374"/>
      <c r="BG440" s="374"/>
      <c r="BH440" s="374"/>
    </row>
    <row r="441" spans="14:60" s="226" customFormat="1">
      <c r="N441" s="374"/>
      <c r="O441" s="374"/>
      <c r="P441" s="374"/>
      <c r="Q441" s="374"/>
      <c r="R441" s="374"/>
      <c r="S441" s="374"/>
      <c r="T441" s="374"/>
      <c r="U441" s="374"/>
      <c r="V441" s="374"/>
      <c r="W441" s="374"/>
      <c r="X441" s="374"/>
      <c r="Y441" s="374"/>
      <c r="Z441" s="374"/>
      <c r="AA441" s="374"/>
      <c r="AB441" s="374"/>
      <c r="AC441" s="374"/>
      <c r="AD441" s="374"/>
      <c r="AE441" s="374"/>
      <c r="AF441" s="374"/>
      <c r="AG441" s="374"/>
      <c r="AH441" s="374"/>
      <c r="AI441" s="374"/>
      <c r="AJ441" s="374"/>
      <c r="AK441" s="374"/>
      <c r="AL441" s="374"/>
      <c r="AM441" s="374"/>
      <c r="AN441" s="374"/>
      <c r="AO441" s="374"/>
      <c r="AP441" s="374"/>
      <c r="AQ441" s="374"/>
      <c r="AR441" s="374"/>
      <c r="AS441" s="374"/>
      <c r="AT441" s="374"/>
      <c r="AU441" s="374"/>
      <c r="AV441" s="374"/>
      <c r="AW441" s="259"/>
      <c r="AX441" s="259"/>
      <c r="AY441" s="259"/>
      <c r="AZ441" s="440" t="s">
        <v>1007</v>
      </c>
      <c r="BA441" s="259" t="s">
        <v>1072</v>
      </c>
      <c r="BB441" s="259"/>
      <c r="BC441" s="259"/>
      <c r="BD441" s="259" t="s">
        <v>1003</v>
      </c>
      <c r="BE441" s="374"/>
      <c r="BF441" s="374"/>
      <c r="BG441" s="374"/>
      <c r="BH441" s="374"/>
    </row>
    <row r="442" spans="14:60" s="226" customFormat="1">
      <c r="N442" s="374"/>
      <c r="O442" s="374"/>
      <c r="P442" s="374"/>
      <c r="Q442" s="374"/>
      <c r="R442" s="374"/>
      <c r="S442" s="374"/>
      <c r="T442" s="374"/>
      <c r="U442" s="374"/>
      <c r="V442" s="374"/>
      <c r="W442" s="374"/>
      <c r="X442" s="374"/>
      <c r="Y442" s="374"/>
      <c r="Z442" s="374"/>
      <c r="AA442" s="374"/>
      <c r="AB442" s="374"/>
      <c r="AC442" s="374"/>
      <c r="AD442" s="374"/>
      <c r="AE442" s="374"/>
      <c r="AF442" s="374"/>
      <c r="AG442" s="374"/>
      <c r="AH442" s="374"/>
      <c r="AI442" s="374"/>
      <c r="AJ442" s="374"/>
      <c r="AK442" s="374"/>
      <c r="AL442" s="374"/>
      <c r="AM442" s="374"/>
      <c r="AN442" s="374"/>
      <c r="AO442" s="374"/>
      <c r="AP442" s="374"/>
      <c r="AQ442" s="374"/>
      <c r="AR442" s="374"/>
      <c r="AS442" s="374"/>
      <c r="AT442" s="374"/>
      <c r="AU442" s="374"/>
      <c r="AV442" s="374"/>
      <c r="AW442" s="259"/>
      <c r="AX442" s="259"/>
      <c r="AY442" s="259"/>
      <c r="AZ442" s="440" t="s">
        <v>1009</v>
      </c>
      <c r="BA442" s="259" t="s">
        <v>1077</v>
      </c>
      <c r="BB442" s="259"/>
      <c r="BC442" s="259"/>
      <c r="BD442" s="259" t="s">
        <v>1004</v>
      </c>
      <c r="BE442" s="374"/>
      <c r="BF442" s="374"/>
      <c r="BG442" s="374"/>
      <c r="BH442" s="374"/>
    </row>
    <row r="443" spans="14:60" s="226" customFormat="1">
      <c r="N443" s="374"/>
      <c r="O443" s="374"/>
      <c r="P443" s="374"/>
      <c r="Q443" s="374"/>
      <c r="R443" s="374"/>
      <c r="S443" s="374"/>
      <c r="T443" s="374"/>
      <c r="U443" s="374"/>
      <c r="V443" s="374"/>
      <c r="W443" s="374"/>
      <c r="X443" s="374"/>
      <c r="Y443" s="374"/>
      <c r="Z443" s="374"/>
      <c r="AA443" s="374"/>
      <c r="AB443" s="374"/>
      <c r="AC443" s="374"/>
      <c r="AD443" s="374"/>
      <c r="AE443" s="374"/>
      <c r="AF443" s="374"/>
      <c r="AG443" s="374"/>
      <c r="AH443" s="374"/>
      <c r="AI443" s="374"/>
      <c r="AJ443" s="374"/>
      <c r="AK443" s="374"/>
      <c r="AL443" s="374"/>
      <c r="AM443" s="374"/>
      <c r="AN443" s="374"/>
      <c r="AO443" s="374"/>
      <c r="AP443" s="374"/>
      <c r="AQ443" s="374"/>
      <c r="AR443" s="374"/>
      <c r="AS443" s="374"/>
      <c r="AT443" s="374"/>
      <c r="AU443" s="374"/>
      <c r="AV443" s="374"/>
      <c r="AW443" s="259"/>
      <c r="AX443" s="259"/>
      <c r="AY443" s="259"/>
      <c r="AZ443" s="440" t="s">
        <v>1010</v>
      </c>
      <c r="BA443" s="259" t="s">
        <v>1085</v>
      </c>
      <c r="BB443" s="259"/>
      <c r="BC443" s="259"/>
      <c r="BD443" s="259" t="s">
        <v>1464</v>
      </c>
      <c r="BE443" s="374"/>
      <c r="BF443" s="374"/>
      <c r="BG443" s="374"/>
      <c r="BH443" s="374"/>
    </row>
    <row r="444" spans="14:60" s="226" customFormat="1">
      <c r="N444" s="374"/>
      <c r="O444" s="374"/>
      <c r="P444" s="374"/>
      <c r="Q444" s="374"/>
      <c r="R444" s="374"/>
      <c r="S444" s="374"/>
      <c r="T444" s="374"/>
      <c r="U444" s="374"/>
      <c r="V444" s="374"/>
      <c r="W444" s="374"/>
      <c r="X444" s="374"/>
      <c r="Y444" s="374"/>
      <c r="Z444" s="374"/>
      <c r="AA444" s="374"/>
      <c r="AB444" s="374"/>
      <c r="AC444" s="374"/>
      <c r="AD444" s="374"/>
      <c r="AE444" s="374"/>
      <c r="AF444" s="374"/>
      <c r="AG444" s="374"/>
      <c r="AH444" s="374"/>
      <c r="AI444" s="374"/>
      <c r="AJ444" s="374"/>
      <c r="AK444" s="374"/>
      <c r="AL444" s="374"/>
      <c r="AM444" s="374"/>
      <c r="AN444" s="374"/>
      <c r="AO444" s="374"/>
      <c r="AP444" s="374"/>
      <c r="AQ444" s="374"/>
      <c r="AR444" s="374"/>
      <c r="AS444" s="374"/>
      <c r="AT444" s="374"/>
      <c r="AU444" s="374"/>
      <c r="AV444" s="374"/>
      <c r="AW444" s="259"/>
      <c r="AX444" s="259"/>
      <c r="AY444" s="259"/>
      <c r="AZ444" s="440" t="s">
        <v>406</v>
      </c>
      <c r="BA444" s="259" t="s">
        <v>1086</v>
      </c>
      <c r="BB444" s="259"/>
      <c r="BC444" s="259"/>
      <c r="BD444" s="259" t="s">
        <v>1007</v>
      </c>
      <c r="BE444" s="374"/>
      <c r="BF444" s="374"/>
      <c r="BG444" s="374"/>
      <c r="BH444" s="374"/>
    </row>
    <row r="445" spans="14:60" s="226" customFormat="1">
      <c r="N445" s="374"/>
      <c r="O445" s="374"/>
      <c r="P445" s="374"/>
      <c r="Q445" s="374"/>
      <c r="R445" s="374"/>
      <c r="S445" s="374"/>
      <c r="T445" s="374"/>
      <c r="U445" s="374"/>
      <c r="V445" s="374"/>
      <c r="W445" s="374"/>
      <c r="X445" s="374"/>
      <c r="Y445" s="374"/>
      <c r="Z445" s="374"/>
      <c r="AA445" s="374"/>
      <c r="AB445" s="374"/>
      <c r="AC445" s="374"/>
      <c r="AD445" s="374"/>
      <c r="AE445" s="374"/>
      <c r="AF445" s="374"/>
      <c r="AG445" s="374"/>
      <c r="AH445" s="374"/>
      <c r="AI445" s="374"/>
      <c r="AJ445" s="374"/>
      <c r="AK445" s="374"/>
      <c r="AL445" s="374"/>
      <c r="AM445" s="374"/>
      <c r="AN445" s="374"/>
      <c r="AO445" s="374"/>
      <c r="AP445" s="374"/>
      <c r="AQ445" s="374"/>
      <c r="AR445" s="374"/>
      <c r="AS445" s="374"/>
      <c r="AT445" s="374"/>
      <c r="AU445" s="374"/>
      <c r="AV445" s="374"/>
      <c r="AW445" s="259"/>
      <c r="AX445" s="259"/>
      <c r="AY445" s="259"/>
      <c r="AZ445" s="440" t="s">
        <v>1011</v>
      </c>
      <c r="BA445" s="259" t="s">
        <v>1088</v>
      </c>
      <c r="BB445" s="259"/>
      <c r="BC445" s="259"/>
      <c r="BD445" s="259" t="s">
        <v>1008</v>
      </c>
      <c r="BE445" s="374"/>
      <c r="BF445" s="374"/>
      <c r="BG445" s="374"/>
      <c r="BH445" s="374"/>
    </row>
    <row r="446" spans="14:60" s="226" customFormat="1">
      <c r="N446" s="374"/>
      <c r="O446" s="374"/>
      <c r="P446" s="374"/>
      <c r="Q446" s="374"/>
      <c r="R446" s="374"/>
      <c r="S446" s="374"/>
      <c r="T446" s="374"/>
      <c r="U446" s="374"/>
      <c r="V446" s="374"/>
      <c r="W446" s="374"/>
      <c r="X446" s="374"/>
      <c r="Y446" s="374"/>
      <c r="Z446" s="374"/>
      <c r="AA446" s="374"/>
      <c r="AB446" s="374"/>
      <c r="AC446" s="374"/>
      <c r="AD446" s="374"/>
      <c r="AE446" s="374"/>
      <c r="AF446" s="374"/>
      <c r="AG446" s="374"/>
      <c r="AH446" s="374"/>
      <c r="AI446" s="374"/>
      <c r="AJ446" s="374"/>
      <c r="AK446" s="374"/>
      <c r="AL446" s="374"/>
      <c r="AM446" s="374"/>
      <c r="AN446" s="374"/>
      <c r="AO446" s="374"/>
      <c r="AP446" s="374"/>
      <c r="AQ446" s="374"/>
      <c r="AR446" s="374"/>
      <c r="AS446" s="374"/>
      <c r="AT446" s="374"/>
      <c r="AU446" s="374"/>
      <c r="AV446" s="374"/>
      <c r="AW446" s="259"/>
      <c r="AX446" s="259"/>
      <c r="AY446" s="259"/>
      <c r="AZ446" s="440" t="s">
        <v>1014</v>
      </c>
      <c r="BA446" s="259" t="s">
        <v>1089</v>
      </c>
      <c r="BB446" s="259"/>
      <c r="BC446" s="259"/>
      <c r="BD446" s="259" t="s">
        <v>1009</v>
      </c>
      <c r="BE446" s="374"/>
      <c r="BF446" s="374"/>
      <c r="BG446" s="374"/>
      <c r="BH446" s="374"/>
    </row>
    <row r="447" spans="14:60" s="226" customFormat="1">
      <c r="N447" s="374"/>
      <c r="O447" s="374"/>
      <c r="P447" s="374"/>
      <c r="Q447" s="374"/>
      <c r="R447" s="374"/>
      <c r="S447" s="374"/>
      <c r="T447" s="374"/>
      <c r="U447" s="374"/>
      <c r="V447" s="374"/>
      <c r="W447" s="374"/>
      <c r="X447" s="374"/>
      <c r="Y447" s="374"/>
      <c r="Z447" s="374"/>
      <c r="AA447" s="374"/>
      <c r="AB447" s="374"/>
      <c r="AC447" s="374"/>
      <c r="AD447" s="374"/>
      <c r="AE447" s="374"/>
      <c r="AF447" s="374"/>
      <c r="AG447" s="374"/>
      <c r="AH447" s="374"/>
      <c r="AI447" s="374"/>
      <c r="AJ447" s="374"/>
      <c r="AK447" s="374"/>
      <c r="AL447" s="374"/>
      <c r="AM447" s="374"/>
      <c r="AN447" s="374"/>
      <c r="AO447" s="374"/>
      <c r="AP447" s="374"/>
      <c r="AQ447" s="374"/>
      <c r="AR447" s="374"/>
      <c r="AS447" s="374"/>
      <c r="AT447" s="374"/>
      <c r="AU447" s="374"/>
      <c r="AV447" s="374"/>
      <c r="AW447" s="259"/>
      <c r="AX447" s="259"/>
      <c r="AY447" s="259"/>
      <c r="AZ447" s="440" t="s">
        <v>1018</v>
      </c>
      <c r="BA447" s="259" t="s">
        <v>1094</v>
      </c>
      <c r="BB447" s="259"/>
      <c r="BC447" s="259"/>
      <c r="BD447" s="259" t="s">
        <v>1010</v>
      </c>
      <c r="BE447" s="374"/>
      <c r="BF447" s="374"/>
      <c r="BG447" s="374"/>
      <c r="BH447" s="374"/>
    </row>
    <row r="448" spans="14:60" s="226" customFormat="1">
      <c r="N448" s="374"/>
      <c r="O448" s="374"/>
      <c r="P448" s="374"/>
      <c r="Q448" s="374"/>
      <c r="R448" s="374"/>
      <c r="S448" s="374"/>
      <c r="T448" s="374"/>
      <c r="U448" s="374"/>
      <c r="V448" s="374"/>
      <c r="W448" s="374"/>
      <c r="X448" s="374"/>
      <c r="Y448" s="374"/>
      <c r="Z448" s="374"/>
      <c r="AA448" s="374"/>
      <c r="AB448" s="374"/>
      <c r="AC448" s="374"/>
      <c r="AD448" s="374"/>
      <c r="AE448" s="374"/>
      <c r="AF448" s="374"/>
      <c r="AG448" s="374"/>
      <c r="AH448" s="374"/>
      <c r="AI448" s="374"/>
      <c r="AJ448" s="374"/>
      <c r="AK448" s="374"/>
      <c r="AL448" s="374"/>
      <c r="AM448" s="374"/>
      <c r="AN448" s="374"/>
      <c r="AO448" s="374"/>
      <c r="AP448" s="374"/>
      <c r="AQ448" s="374"/>
      <c r="AR448" s="374"/>
      <c r="AS448" s="374"/>
      <c r="AT448" s="374"/>
      <c r="AU448" s="374"/>
      <c r="AV448" s="374"/>
      <c r="AW448" s="259"/>
      <c r="AX448" s="259"/>
      <c r="AY448" s="259"/>
      <c r="AZ448" s="440" t="s">
        <v>1020</v>
      </c>
      <c r="BA448" s="259" t="s">
        <v>1094</v>
      </c>
      <c r="BB448" s="259"/>
      <c r="BC448" s="259"/>
      <c r="BD448" s="259" t="s">
        <v>406</v>
      </c>
      <c r="BE448" s="374"/>
      <c r="BF448" s="374"/>
      <c r="BG448" s="374"/>
      <c r="BH448" s="374"/>
    </row>
    <row r="449" spans="14:60" s="226" customFormat="1">
      <c r="N449" s="374"/>
      <c r="O449" s="374"/>
      <c r="P449" s="374"/>
      <c r="Q449" s="374"/>
      <c r="R449" s="374"/>
      <c r="S449" s="374"/>
      <c r="T449" s="374"/>
      <c r="U449" s="374"/>
      <c r="V449" s="374"/>
      <c r="W449" s="374"/>
      <c r="X449" s="374"/>
      <c r="Y449" s="374"/>
      <c r="Z449" s="374"/>
      <c r="AA449" s="374"/>
      <c r="AB449" s="374"/>
      <c r="AC449" s="374"/>
      <c r="AD449" s="374"/>
      <c r="AE449" s="374"/>
      <c r="AF449" s="374"/>
      <c r="AG449" s="374"/>
      <c r="AH449" s="374"/>
      <c r="AI449" s="374"/>
      <c r="AJ449" s="374"/>
      <c r="AK449" s="374"/>
      <c r="AL449" s="374"/>
      <c r="AM449" s="374"/>
      <c r="AN449" s="374"/>
      <c r="AO449" s="374"/>
      <c r="AP449" s="374"/>
      <c r="AQ449" s="374"/>
      <c r="AR449" s="374"/>
      <c r="AS449" s="374"/>
      <c r="AT449" s="374"/>
      <c r="AU449" s="374"/>
      <c r="AV449" s="374"/>
      <c r="AW449" s="259"/>
      <c r="AX449" s="259"/>
      <c r="AY449" s="259"/>
      <c r="AZ449" s="440" t="s">
        <v>1021</v>
      </c>
      <c r="BA449" s="259" t="s">
        <v>436</v>
      </c>
      <c r="BB449" s="259"/>
      <c r="BC449" s="259"/>
      <c r="BD449" s="259" t="s">
        <v>1011</v>
      </c>
      <c r="BE449" s="374"/>
      <c r="BF449" s="374"/>
      <c r="BG449" s="374"/>
      <c r="BH449" s="374"/>
    </row>
    <row r="450" spans="14:60" s="226" customFormat="1">
      <c r="N450" s="374"/>
      <c r="O450" s="374"/>
      <c r="P450" s="374"/>
      <c r="Q450" s="374"/>
      <c r="R450" s="374"/>
      <c r="S450" s="374"/>
      <c r="T450" s="374"/>
      <c r="U450" s="374"/>
      <c r="V450" s="374"/>
      <c r="W450" s="374"/>
      <c r="X450" s="374"/>
      <c r="Y450" s="374"/>
      <c r="Z450" s="374"/>
      <c r="AA450" s="374"/>
      <c r="AB450" s="374"/>
      <c r="AC450" s="374"/>
      <c r="AD450" s="374"/>
      <c r="AE450" s="374"/>
      <c r="AF450" s="374"/>
      <c r="AG450" s="374"/>
      <c r="AH450" s="374"/>
      <c r="AI450" s="374"/>
      <c r="AJ450" s="374"/>
      <c r="AK450" s="374"/>
      <c r="AL450" s="374"/>
      <c r="AM450" s="374"/>
      <c r="AN450" s="374"/>
      <c r="AO450" s="374"/>
      <c r="AP450" s="374"/>
      <c r="AQ450" s="374"/>
      <c r="AR450" s="374"/>
      <c r="AS450" s="374"/>
      <c r="AT450" s="374"/>
      <c r="AU450" s="374"/>
      <c r="AV450" s="374"/>
      <c r="AW450" s="259"/>
      <c r="AX450" s="259"/>
      <c r="AY450" s="259"/>
      <c r="AZ450" s="440" t="s">
        <v>1022</v>
      </c>
      <c r="BA450" s="259" t="s">
        <v>1096</v>
      </c>
      <c r="BB450" s="259"/>
      <c r="BC450" s="259"/>
      <c r="BD450" s="259" t="s">
        <v>1012</v>
      </c>
      <c r="BE450" s="374"/>
      <c r="BF450" s="374"/>
      <c r="BG450" s="374"/>
      <c r="BH450" s="374"/>
    </row>
    <row r="451" spans="14:60" s="226" customFormat="1">
      <c r="N451" s="374"/>
      <c r="O451" s="374"/>
      <c r="P451" s="374"/>
      <c r="Q451" s="374"/>
      <c r="R451" s="374"/>
      <c r="S451" s="374"/>
      <c r="T451" s="374"/>
      <c r="U451" s="374"/>
      <c r="V451" s="374"/>
      <c r="W451" s="374"/>
      <c r="X451" s="374"/>
      <c r="Y451" s="374"/>
      <c r="Z451" s="374"/>
      <c r="AA451" s="374"/>
      <c r="AB451" s="374"/>
      <c r="AC451" s="374"/>
      <c r="AD451" s="374"/>
      <c r="AE451" s="374"/>
      <c r="AF451" s="374"/>
      <c r="AG451" s="374"/>
      <c r="AH451" s="374"/>
      <c r="AI451" s="374"/>
      <c r="AJ451" s="374"/>
      <c r="AK451" s="374"/>
      <c r="AL451" s="374"/>
      <c r="AM451" s="374"/>
      <c r="AN451" s="374"/>
      <c r="AO451" s="374"/>
      <c r="AP451" s="374"/>
      <c r="AQ451" s="374"/>
      <c r="AR451" s="374"/>
      <c r="AS451" s="374"/>
      <c r="AT451" s="374"/>
      <c r="AU451" s="374"/>
      <c r="AV451" s="374"/>
      <c r="AW451" s="259"/>
      <c r="AX451" s="259"/>
      <c r="AY451" s="259"/>
      <c r="AZ451" s="440" t="s">
        <v>1023</v>
      </c>
      <c r="BA451" s="259" t="s">
        <v>1098</v>
      </c>
      <c r="BB451" s="259"/>
      <c r="BC451" s="259"/>
      <c r="BD451" s="259" t="s">
        <v>1014</v>
      </c>
      <c r="BE451" s="374"/>
      <c r="BF451" s="374"/>
      <c r="BG451" s="374"/>
      <c r="BH451" s="374"/>
    </row>
    <row r="452" spans="14:60" s="226" customFormat="1">
      <c r="N452" s="374"/>
      <c r="O452" s="374"/>
      <c r="P452" s="374"/>
      <c r="Q452" s="374"/>
      <c r="R452" s="374"/>
      <c r="S452" s="374"/>
      <c r="T452" s="374"/>
      <c r="U452" s="374"/>
      <c r="V452" s="374"/>
      <c r="W452" s="374"/>
      <c r="X452" s="374"/>
      <c r="Y452" s="374"/>
      <c r="Z452" s="374"/>
      <c r="AA452" s="374"/>
      <c r="AB452" s="374"/>
      <c r="AC452" s="374"/>
      <c r="AD452" s="374"/>
      <c r="AE452" s="374"/>
      <c r="AF452" s="374"/>
      <c r="AG452" s="374"/>
      <c r="AH452" s="374"/>
      <c r="AI452" s="374"/>
      <c r="AJ452" s="374"/>
      <c r="AK452" s="374"/>
      <c r="AL452" s="374"/>
      <c r="AM452" s="374"/>
      <c r="AN452" s="374"/>
      <c r="AO452" s="374"/>
      <c r="AP452" s="374"/>
      <c r="AQ452" s="374"/>
      <c r="AR452" s="374"/>
      <c r="AS452" s="374"/>
      <c r="AT452" s="374"/>
      <c r="AU452" s="374"/>
      <c r="AV452" s="374"/>
      <c r="AW452" s="259"/>
      <c r="AX452" s="259"/>
      <c r="AY452" s="259"/>
      <c r="AZ452" s="440" t="s">
        <v>1024</v>
      </c>
      <c r="BA452" s="259" t="s">
        <v>438</v>
      </c>
      <c r="BB452" s="259"/>
      <c r="BC452" s="259"/>
      <c r="BD452" s="259" t="s">
        <v>1018</v>
      </c>
      <c r="BE452" s="374"/>
      <c r="BF452" s="374"/>
      <c r="BG452" s="374"/>
      <c r="BH452" s="374"/>
    </row>
    <row r="453" spans="14:60" s="226" customFormat="1">
      <c r="N453" s="374"/>
      <c r="O453" s="374"/>
      <c r="P453" s="374"/>
      <c r="Q453" s="374"/>
      <c r="R453" s="374"/>
      <c r="S453" s="374"/>
      <c r="T453" s="374"/>
      <c r="U453" s="374"/>
      <c r="V453" s="374"/>
      <c r="W453" s="374"/>
      <c r="X453" s="374"/>
      <c r="Y453" s="374"/>
      <c r="Z453" s="374"/>
      <c r="AA453" s="374"/>
      <c r="AB453" s="374"/>
      <c r="AC453" s="374"/>
      <c r="AD453" s="374"/>
      <c r="AE453" s="374"/>
      <c r="AF453" s="374"/>
      <c r="AG453" s="374"/>
      <c r="AH453" s="374"/>
      <c r="AI453" s="374"/>
      <c r="AJ453" s="374"/>
      <c r="AK453" s="374"/>
      <c r="AL453" s="374"/>
      <c r="AM453" s="374"/>
      <c r="AN453" s="374"/>
      <c r="AO453" s="374"/>
      <c r="AP453" s="374"/>
      <c r="AQ453" s="374"/>
      <c r="AR453" s="374"/>
      <c r="AS453" s="374"/>
      <c r="AT453" s="374"/>
      <c r="AU453" s="374"/>
      <c r="AV453" s="374"/>
      <c r="AW453" s="259"/>
      <c r="AX453" s="259"/>
      <c r="AY453" s="259"/>
      <c r="AZ453" s="440" t="s">
        <v>1026</v>
      </c>
      <c r="BA453" s="259" t="s">
        <v>1099</v>
      </c>
      <c r="BB453" s="259"/>
      <c r="BC453" s="259"/>
      <c r="BD453" s="259" t="s">
        <v>1020</v>
      </c>
      <c r="BE453" s="374"/>
      <c r="BF453" s="374"/>
      <c r="BG453" s="374"/>
      <c r="BH453" s="374"/>
    </row>
    <row r="454" spans="14:60" s="226" customFormat="1">
      <c r="N454" s="374"/>
      <c r="O454" s="374"/>
      <c r="P454" s="374"/>
      <c r="Q454" s="374"/>
      <c r="R454" s="374"/>
      <c r="S454" s="374"/>
      <c r="T454" s="374"/>
      <c r="U454" s="374"/>
      <c r="V454" s="374"/>
      <c r="W454" s="374"/>
      <c r="X454" s="374"/>
      <c r="Y454" s="374"/>
      <c r="Z454" s="374"/>
      <c r="AA454" s="374"/>
      <c r="AB454" s="374"/>
      <c r="AC454" s="374"/>
      <c r="AD454" s="374"/>
      <c r="AE454" s="374"/>
      <c r="AF454" s="374"/>
      <c r="AG454" s="374"/>
      <c r="AH454" s="374"/>
      <c r="AI454" s="374"/>
      <c r="AJ454" s="374"/>
      <c r="AK454" s="374"/>
      <c r="AL454" s="374"/>
      <c r="AM454" s="374"/>
      <c r="AN454" s="374"/>
      <c r="AO454" s="374"/>
      <c r="AP454" s="374"/>
      <c r="AQ454" s="374"/>
      <c r="AR454" s="374"/>
      <c r="AS454" s="374"/>
      <c r="AT454" s="374"/>
      <c r="AU454" s="374"/>
      <c r="AV454" s="374"/>
      <c r="AW454" s="259"/>
      <c r="AX454" s="259"/>
      <c r="AY454" s="259"/>
      <c r="AZ454" s="440" t="s">
        <v>1028</v>
      </c>
      <c r="BA454" s="259" t="s">
        <v>1100</v>
      </c>
      <c r="BB454" s="259"/>
      <c r="BC454" s="259"/>
      <c r="BD454" s="259" t="s">
        <v>1021</v>
      </c>
      <c r="BE454" s="374"/>
      <c r="BF454" s="374"/>
      <c r="BG454" s="374"/>
      <c r="BH454" s="374"/>
    </row>
    <row r="455" spans="14:60" s="226" customFormat="1">
      <c r="N455" s="374"/>
      <c r="O455" s="374"/>
      <c r="P455" s="374"/>
      <c r="Q455" s="374"/>
      <c r="R455" s="374"/>
      <c r="S455" s="374"/>
      <c r="T455" s="374"/>
      <c r="U455" s="374"/>
      <c r="V455" s="374"/>
      <c r="W455" s="374"/>
      <c r="X455" s="374"/>
      <c r="Y455" s="374"/>
      <c r="Z455" s="374"/>
      <c r="AA455" s="374"/>
      <c r="AB455" s="374"/>
      <c r="AC455" s="374"/>
      <c r="AD455" s="374"/>
      <c r="AE455" s="374"/>
      <c r="AF455" s="374"/>
      <c r="AG455" s="374"/>
      <c r="AH455" s="374"/>
      <c r="AI455" s="374"/>
      <c r="AJ455" s="374"/>
      <c r="AK455" s="374"/>
      <c r="AL455" s="374"/>
      <c r="AM455" s="374"/>
      <c r="AN455" s="374"/>
      <c r="AO455" s="374"/>
      <c r="AP455" s="374"/>
      <c r="AQ455" s="374"/>
      <c r="AR455" s="374"/>
      <c r="AS455" s="374"/>
      <c r="AT455" s="374"/>
      <c r="AU455" s="374"/>
      <c r="AV455" s="374"/>
      <c r="AW455" s="259"/>
      <c r="AX455" s="259"/>
      <c r="AY455" s="259"/>
      <c r="AZ455" s="440" t="s">
        <v>1030</v>
      </c>
      <c r="BA455" s="259" t="s">
        <v>1101</v>
      </c>
      <c r="BB455" s="259"/>
      <c r="BC455" s="259"/>
      <c r="BD455" s="259" t="s">
        <v>1022</v>
      </c>
      <c r="BE455" s="374"/>
      <c r="BF455" s="374"/>
      <c r="BG455" s="374"/>
      <c r="BH455" s="374"/>
    </row>
    <row r="456" spans="14:60" s="226" customFormat="1">
      <c r="N456" s="374"/>
      <c r="O456" s="374"/>
      <c r="P456" s="374"/>
      <c r="Q456" s="374"/>
      <c r="R456" s="374"/>
      <c r="S456" s="374"/>
      <c r="T456" s="374"/>
      <c r="U456" s="374"/>
      <c r="V456" s="374"/>
      <c r="W456" s="374"/>
      <c r="X456" s="374"/>
      <c r="Y456" s="374"/>
      <c r="Z456" s="374"/>
      <c r="AA456" s="374"/>
      <c r="AB456" s="374"/>
      <c r="AC456" s="374"/>
      <c r="AD456" s="374"/>
      <c r="AE456" s="374"/>
      <c r="AF456" s="374"/>
      <c r="AG456" s="374"/>
      <c r="AH456" s="374"/>
      <c r="AI456" s="374"/>
      <c r="AJ456" s="374"/>
      <c r="AK456" s="374"/>
      <c r="AL456" s="374"/>
      <c r="AM456" s="374"/>
      <c r="AN456" s="374"/>
      <c r="AO456" s="374"/>
      <c r="AP456" s="374"/>
      <c r="AQ456" s="374"/>
      <c r="AR456" s="374"/>
      <c r="AS456" s="374"/>
      <c r="AT456" s="374"/>
      <c r="AU456" s="374"/>
      <c r="AV456" s="374"/>
      <c r="AW456" s="259"/>
      <c r="AX456" s="259"/>
      <c r="AY456" s="259"/>
      <c r="AZ456" s="440" t="s">
        <v>1033</v>
      </c>
      <c r="BA456" s="259" t="s">
        <v>1103</v>
      </c>
      <c r="BB456" s="259"/>
      <c r="BC456" s="259"/>
      <c r="BD456" s="259" t="s">
        <v>1023</v>
      </c>
      <c r="BE456" s="374"/>
      <c r="BF456" s="374"/>
      <c r="BG456" s="374"/>
      <c r="BH456" s="374"/>
    </row>
    <row r="457" spans="14:60" s="226" customFormat="1">
      <c r="N457" s="374"/>
      <c r="O457" s="374"/>
      <c r="P457" s="374"/>
      <c r="Q457" s="374"/>
      <c r="R457" s="374"/>
      <c r="S457" s="374"/>
      <c r="T457" s="374"/>
      <c r="U457" s="374"/>
      <c r="V457" s="374"/>
      <c r="W457" s="374"/>
      <c r="X457" s="374"/>
      <c r="Y457" s="374"/>
      <c r="Z457" s="374"/>
      <c r="AA457" s="374"/>
      <c r="AB457" s="374"/>
      <c r="AC457" s="374"/>
      <c r="AD457" s="374"/>
      <c r="AE457" s="374"/>
      <c r="AF457" s="374"/>
      <c r="AG457" s="374"/>
      <c r="AH457" s="374"/>
      <c r="AI457" s="374"/>
      <c r="AJ457" s="374"/>
      <c r="AK457" s="374"/>
      <c r="AL457" s="374"/>
      <c r="AM457" s="374"/>
      <c r="AN457" s="374"/>
      <c r="AO457" s="374"/>
      <c r="AP457" s="374"/>
      <c r="AQ457" s="374"/>
      <c r="AR457" s="374"/>
      <c r="AS457" s="374"/>
      <c r="AT457" s="374"/>
      <c r="AU457" s="374"/>
      <c r="AV457" s="374"/>
      <c r="AW457" s="259"/>
      <c r="AX457" s="259"/>
      <c r="AY457" s="259"/>
      <c r="AZ457" s="440" t="s">
        <v>1034</v>
      </c>
      <c r="BA457" s="259" t="s">
        <v>1105</v>
      </c>
      <c r="BB457" s="259"/>
      <c r="BC457" s="259"/>
      <c r="BD457" s="259" t="s">
        <v>1024</v>
      </c>
      <c r="BE457" s="374"/>
      <c r="BF457" s="374"/>
      <c r="BG457" s="374"/>
      <c r="BH457" s="374"/>
    </row>
    <row r="458" spans="14:60" s="226" customFormat="1">
      <c r="N458" s="374"/>
      <c r="O458" s="374"/>
      <c r="P458" s="374"/>
      <c r="Q458" s="374"/>
      <c r="R458" s="374"/>
      <c r="S458" s="374"/>
      <c r="T458" s="374"/>
      <c r="U458" s="374"/>
      <c r="V458" s="374"/>
      <c r="W458" s="374"/>
      <c r="X458" s="374"/>
      <c r="Y458" s="374"/>
      <c r="Z458" s="374"/>
      <c r="AA458" s="374"/>
      <c r="AB458" s="374"/>
      <c r="AC458" s="374"/>
      <c r="AD458" s="374"/>
      <c r="AE458" s="374"/>
      <c r="AF458" s="374"/>
      <c r="AG458" s="374"/>
      <c r="AH458" s="374"/>
      <c r="AI458" s="374"/>
      <c r="AJ458" s="374"/>
      <c r="AK458" s="374"/>
      <c r="AL458" s="374"/>
      <c r="AM458" s="374"/>
      <c r="AN458" s="374"/>
      <c r="AO458" s="374"/>
      <c r="AP458" s="374"/>
      <c r="AQ458" s="374"/>
      <c r="AR458" s="374"/>
      <c r="AS458" s="374"/>
      <c r="AT458" s="374"/>
      <c r="AU458" s="374"/>
      <c r="AV458" s="374"/>
      <c r="AW458" s="259"/>
      <c r="AX458" s="259"/>
      <c r="AY458" s="259"/>
      <c r="AZ458" s="440" t="s">
        <v>1036</v>
      </c>
      <c r="BA458" s="259" t="s">
        <v>1467</v>
      </c>
      <c r="BB458" s="259"/>
      <c r="BC458" s="259"/>
      <c r="BD458" s="259" t="s">
        <v>1026</v>
      </c>
      <c r="BE458" s="374"/>
      <c r="BF458" s="374"/>
      <c r="BG458" s="374"/>
      <c r="BH458" s="374"/>
    </row>
    <row r="459" spans="14:60" s="226" customFormat="1">
      <c r="N459" s="374"/>
      <c r="O459" s="374"/>
      <c r="P459" s="374"/>
      <c r="Q459" s="374"/>
      <c r="R459" s="374"/>
      <c r="S459" s="374"/>
      <c r="T459" s="374"/>
      <c r="U459" s="374"/>
      <c r="V459" s="374"/>
      <c r="W459" s="374"/>
      <c r="X459" s="374"/>
      <c r="Y459" s="374"/>
      <c r="Z459" s="374"/>
      <c r="AA459" s="374"/>
      <c r="AB459" s="374"/>
      <c r="AC459" s="374"/>
      <c r="AD459" s="374"/>
      <c r="AE459" s="374"/>
      <c r="AF459" s="374"/>
      <c r="AG459" s="374"/>
      <c r="AH459" s="374"/>
      <c r="AI459" s="374"/>
      <c r="AJ459" s="374"/>
      <c r="AK459" s="374"/>
      <c r="AL459" s="374"/>
      <c r="AM459" s="374"/>
      <c r="AN459" s="374"/>
      <c r="AO459" s="374"/>
      <c r="AP459" s="374"/>
      <c r="AQ459" s="374"/>
      <c r="AR459" s="374"/>
      <c r="AS459" s="374"/>
      <c r="AT459" s="374"/>
      <c r="AU459" s="374"/>
      <c r="AV459" s="374"/>
      <c r="AW459" s="259"/>
      <c r="AX459" s="259"/>
      <c r="AY459" s="259"/>
      <c r="AZ459" s="440" t="s">
        <v>1038</v>
      </c>
      <c r="BA459" s="259" t="s">
        <v>1113</v>
      </c>
      <c r="BB459" s="259"/>
      <c r="BC459" s="259"/>
      <c r="BD459" s="259" t="s">
        <v>1028</v>
      </c>
      <c r="BE459" s="374"/>
      <c r="BF459" s="374"/>
      <c r="BG459" s="374"/>
      <c r="BH459" s="374"/>
    </row>
    <row r="460" spans="14:60" s="226" customFormat="1">
      <c r="N460" s="374"/>
      <c r="O460" s="374"/>
      <c r="P460" s="374"/>
      <c r="Q460" s="374"/>
      <c r="R460" s="374"/>
      <c r="S460" s="374"/>
      <c r="T460" s="374"/>
      <c r="U460" s="374"/>
      <c r="V460" s="374"/>
      <c r="W460" s="374"/>
      <c r="X460" s="374"/>
      <c r="Y460" s="374"/>
      <c r="Z460" s="374"/>
      <c r="AA460" s="374"/>
      <c r="AB460" s="374"/>
      <c r="AC460" s="374"/>
      <c r="AD460" s="374"/>
      <c r="AE460" s="374"/>
      <c r="AF460" s="374"/>
      <c r="AG460" s="374"/>
      <c r="AH460" s="374"/>
      <c r="AI460" s="374"/>
      <c r="AJ460" s="374"/>
      <c r="AK460" s="374"/>
      <c r="AL460" s="374"/>
      <c r="AM460" s="374"/>
      <c r="AN460" s="374"/>
      <c r="AO460" s="374"/>
      <c r="AP460" s="374"/>
      <c r="AQ460" s="374"/>
      <c r="AR460" s="374"/>
      <c r="AS460" s="374"/>
      <c r="AT460" s="374"/>
      <c r="AU460" s="374"/>
      <c r="AV460" s="374"/>
      <c r="AW460" s="259"/>
      <c r="AX460" s="259"/>
      <c r="AY460" s="259"/>
      <c r="AZ460" s="440" t="s">
        <v>1039</v>
      </c>
      <c r="BA460" s="259" t="s">
        <v>1117</v>
      </c>
      <c r="BB460" s="259"/>
      <c r="BC460" s="259"/>
      <c r="BD460" s="259" t="s">
        <v>1030</v>
      </c>
      <c r="BE460" s="374"/>
      <c r="BF460" s="374"/>
      <c r="BG460" s="374"/>
      <c r="BH460" s="374"/>
    </row>
    <row r="461" spans="14:60" s="226" customFormat="1">
      <c r="N461" s="374"/>
      <c r="O461" s="374"/>
      <c r="P461" s="374"/>
      <c r="Q461" s="374"/>
      <c r="R461" s="374"/>
      <c r="S461" s="374"/>
      <c r="T461" s="374"/>
      <c r="U461" s="374"/>
      <c r="V461" s="374"/>
      <c r="W461" s="374"/>
      <c r="X461" s="374"/>
      <c r="Y461" s="374"/>
      <c r="Z461" s="374"/>
      <c r="AA461" s="374"/>
      <c r="AB461" s="374"/>
      <c r="AC461" s="374"/>
      <c r="AD461" s="374"/>
      <c r="AE461" s="374"/>
      <c r="AF461" s="374"/>
      <c r="AG461" s="374"/>
      <c r="AH461" s="374"/>
      <c r="AI461" s="374"/>
      <c r="AJ461" s="374"/>
      <c r="AK461" s="374"/>
      <c r="AL461" s="374"/>
      <c r="AM461" s="374"/>
      <c r="AN461" s="374"/>
      <c r="AO461" s="374"/>
      <c r="AP461" s="374"/>
      <c r="AQ461" s="374"/>
      <c r="AR461" s="374"/>
      <c r="AS461" s="374"/>
      <c r="AT461" s="374"/>
      <c r="AU461" s="374"/>
      <c r="AV461" s="374"/>
      <c r="AW461" s="259"/>
      <c r="AX461" s="259"/>
      <c r="AY461" s="259"/>
      <c r="AZ461" s="440" t="s">
        <v>1041</v>
      </c>
      <c r="BA461" s="259" t="s">
        <v>1119</v>
      </c>
      <c r="BB461" s="259"/>
      <c r="BC461" s="259"/>
      <c r="BD461" s="259" t="s">
        <v>1033</v>
      </c>
      <c r="BE461" s="374"/>
      <c r="BF461" s="374"/>
      <c r="BG461" s="374"/>
      <c r="BH461" s="374"/>
    </row>
    <row r="462" spans="14:60" s="226" customFormat="1">
      <c r="N462" s="374"/>
      <c r="O462" s="374"/>
      <c r="P462" s="374"/>
      <c r="Q462" s="374"/>
      <c r="R462" s="374"/>
      <c r="S462" s="374"/>
      <c r="T462" s="374"/>
      <c r="U462" s="374"/>
      <c r="V462" s="374"/>
      <c r="W462" s="374"/>
      <c r="X462" s="374"/>
      <c r="Y462" s="374"/>
      <c r="Z462" s="374"/>
      <c r="AA462" s="374"/>
      <c r="AB462" s="374"/>
      <c r="AC462" s="374"/>
      <c r="AD462" s="374"/>
      <c r="AE462" s="374"/>
      <c r="AF462" s="374"/>
      <c r="AG462" s="374"/>
      <c r="AH462" s="374"/>
      <c r="AI462" s="374"/>
      <c r="AJ462" s="374"/>
      <c r="AK462" s="374"/>
      <c r="AL462" s="374"/>
      <c r="AM462" s="374"/>
      <c r="AN462" s="374"/>
      <c r="AO462" s="374"/>
      <c r="AP462" s="374"/>
      <c r="AQ462" s="374"/>
      <c r="AR462" s="374"/>
      <c r="AS462" s="374"/>
      <c r="AT462" s="374"/>
      <c r="AU462" s="374"/>
      <c r="AV462" s="374"/>
      <c r="AW462" s="259"/>
      <c r="AX462" s="259"/>
      <c r="AY462" s="259"/>
      <c r="AZ462" s="440" t="s">
        <v>1043</v>
      </c>
      <c r="BA462" s="259" t="s">
        <v>1120</v>
      </c>
      <c r="BB462" s="259"/>
      <c r="BC462" s="259"/>
      <c r="BD462" s="259" t="s">
        <v>1034</v>
      </c>
      <c r="BE462" s="374"/>
      <c r="BF462" s="374"/>
      <c r="BG462" s="374"/>
      <c r="BH462" s="374"/>
    </row>
    <row r="463" spans="14:60" s="226" customFormat="1">
      <c r="N463" s="374"/>
      <c r="O463" s="374"/>
      <c r="P463" s="374"/>
      <c r="Q463" s="374"/>
      <c r="R463" s="374"/>
      <c r="S463" s="374"/>
      <c r="T463" s="374"/>
      <c r="U463" s="374"/>
      <c r="V463" s="374"/>
      <c r="W463" s="374"/>
      <c r="X463" s="374"/>
      <c r="Y463" s="374"/>
      <c r="Z463" s="374"/>
      <c r="AA463" s="374"/>
      <c r="AB463" s="374"/>
      <c r="AC463" s="374"/>
      <c r="AD463" s="374"/>
      <c r="AE463" s="374"/>
      <c r="AF463" s="374"/>
      <c r="AG463" s="374"/>
      <c r="AH463" s="374"/>
      <c r="AI463" s="374"/>
      <c r="AJ463" s="374"/>
      <c r="AK463" s="374"/>
      <c r="AL463" s="374"/>
      <c r="AM463" s="374"/>
      <c r="AN463" s="374"/>
      <c r="AO463" s="374"/>
      <c r="AP463" s="374"/>
      <c r="AQ463" s="374"/>
      <c r="AR463" s="374"/>
      <c r="AS463" s="374"/>
      <c r="AT463" s="374"/>
      <c r="AU463" s="374"/>
      <c r="AV463" s="374"/>
      <c r="AW463" s="259"/>
      <c r="AX463" s="259"/>
      <c r="AY463" s="259"/>
      <c r="AZ463" s="440" t="s">
        <v>417</v>
      </c>
      <c r="BA463" s="259" t="s">
        <v>1124</v>
      </c>
      <c r="BB463" s="259"/>
      <c r="BC463" s="259"/>
      <c r="BD463" s="259" t="s">
        <v>1036</v>
      </c>
      <c r="BE463" s="374"/>
      <c r="BF463" s="374"/>
      <c r="BG463" s="374"/>
      <c r="BH463" s="374"/>
    </row>
    <row r="464" spans="14:60" s="226" customFormat="1">
      <c r="N464" s="374"/>
      <c r="O464" s="374"/>
      <c r="P464" s="374"/>
      <c r="Q464" s="374"/>
      <c r="R464" s="374"/>
      <c r="S464" s="374"/>
      <c r="T464" s="374"/>
      <c r="U464" s="374"/>
      <c r="V464" s="374"/>
      <c r="W464" s="374"/>
      <c r="X464" s="374"/>
      <c r="Y464" s="374"/>
      <c r="Z464" s="374"/>
      <c r="AA464" s="374"/>
      <c r="AB464" s="374"/>
      <c r="AC464" s="374"/>
      <c r="AD464" s="374"/>
      <c r="AE464" s="374"/>
      <c r="AF464" s="374"/>
      <c r="AG464" s="374"/>
      <c r="AH464" s="374"/>
      <c r="AI464" s="374"/>
      <c r="AJ464" s="374"/>
      <c r="AK464" s="374"/>
      <c r="AL464" s="374"/>
      <c r="AM464" s="374"/>
      <c r="AN464" s="374"/>
      <c r="AO464" s="374"/>
      <c r="AP464" s="374"/>
      <c r="AQ464" s="374"/>
      <c r="AR464" s="374"/>
      <c r="AS464" s="374"/>
      <c r="AT464" s="374"/>
      <c r="AU464" s="374"/>
      <c r="AV464" s="374"/>
      <c r="AW464" s="259"/>
      <c r="AX464" s="259"/>
      <c r="AY464" s="259"/>
      <c r="AZ464" s="440" t="s">
        <v>1046</v>
      </c>
      <c r="BA464" s="259" t="s">
        <v>449</v>
      </c>
      <c r="BB464" s="259"/>
      <c r="BC464" s="259"/>
      <c r="BD464" s="259" t="s">
        <v>1038</v>
      </c>
      <c r="BE464" s="374"/>
      <c r="BF464" s="374"/>
      <c r="BG464" s="374"/>
      <c r="BH464" s="374"/>
    </row>
    <row r="465" spans="14:60" s="226" customFormat="1">
      <c r="N465" s="374"/>
      <c r="O465" s="374"/>
      <c r="P465" s="374"/>
      <c r="Q465" s="374"/>
      <c r="R465" s="374"/>
      <c r="S465" s="374"/>
      <c r="T465" s="374"/>
      <c r="U465" s="374"/>
      <c r="V465" s="374"/>
      <c r="W465" s="374"/>
      <c r="X465" s="374"/>
      <c r="Y465" s="374"/>
      <c r="Z465" s="374"/>
      <c r="AA465" s="374"/>
      <c r="AB465" s="374"/>
      <c r="AC465" s="374"/>
      <c r="AD465" s="374"/>
      <c r="AE465" s="374"/>
      <c r="AF465" s="374"/>
      <c r="AG465" s="374"/>
      <c r="AH465" s="374"/>
      <c r="AI465" s="374"/>
      <c r="AJ465" s="374"/>
      <c r="AK465" s="374"/>
      <c r="AL465" s="374"/>
      <c r="AM465" s="374"/>
      <c r="AN465" s="374"/>
      <c r="AO465" s="374"/>
      <c r="AP465" s="374"/>
      <c r="AQ465" s="374"/>
      <c r="AR465" s="374"/>
      <c r="AS465" s="374"/>
      <c r="AT465" s="374"/>
      <c r="AU465" s="374"/>
      <c r="AV465" s="374"/>
      <c r="AW465" s="259"/>
      <c r="AX465" s="259"/>
      <c r="AY465" s="259"/>
      <c r="AZ465" s="440" t="s">
        <v>1047</v>
      </c>
      <c r="BA465" s="259" t="s">
        <v>1468</v>
      </c>
      <c r="BB465" s="259"/>
      <c r="BC465" s="259"/>
      <c r="BD465" s="259" t="s">
        <v>1039</v>
      </c>
      <c r="BE465" s="374"/>
      <c r="BF465" s="374"/>
      <c r="BG465" s="374"/>
      <c r="BH465" s="374"/>
    </row>
    <row r="466" spans="14:60" s="226" customFormat="1">
      <c r="N466" s="374"/>
      <c r="O466" s="374"/>
      <c r="P466" s="374"/>
      <c r="Q466" s="374"/>
      <c r="R466" s="374"/>
      <c r="S466" s="374"/>
      <c r="T466" s="374"/>
      <c r="U466" s="374"/>
      <c r="V466" s="374"/>
      <c r="W466" s="374"/>
      <c r="X466" s="374"/>
      <c r="Y466" s="374"/>
      <c r="Z466" s="374"/>
      <c r="AA466" s="374"/>
      <c r="AB466" s="374"/>
      <c r="AC466" s="374"/>
      <c r="AD466" s="374"/>
      <c r="AE466" s="374"/>
      <c r="AF466" s="374"/>
      <c r="AG466" s="374"/>
      <c r="AH466" s="374"/>
      <c r="AI466" s="374"/>
      <c r="AJ466" s="374"/>
      <c r="AK466" s="374"/>
      <c r="AL466" s="374"/>
      <c r="AM466" s="374"/>
      <c r="AN466" s="374"/>
      <c r="AO466" s="374"/>
      <c r="AP466" s="374"/>
      <c r="AQ466" s="374"/>
      <c r="AR466" s="374"/>
      <c r="AS466" s="374"/>
      <c r="AT466" s="374"/>
      <c r="AU466" s="374"/>
      <c r="AV466" s="374"/>
      <c r="AW466" s="259"/>
      <c r="AX466" s="259"/>
      <c r="AY466" s="259"/>
      <c r="AZ466" s="440" t="s">
        <v>1056</v>
      </c>
      <c r="BA466" s="259" t="s">
        <v>1127</v>
      </c>
      <c r="BB466" s="259"/>
      <c r="BC466" s="259"/>
      <c r="BD466" s="259" t="s">
        <v>1041</v>
      </c>
      <c r="BE466" s="374"/>
      <c r="BF466" s="374"/>
      <c r="BG466" s="374"/>
      <c r="BH466" s="374"/>
    </row>
    <row r="467" spans="14:60" s="226" customFormat="1">
      <c r="N467" s="374"/>
      <c r="O467" s="374"/>
      <c r="P467" s="374"/>
      <c r="Q467" s="374"/>
      <c r="R467" s="374"/>
      <c r="S467" s="374"/>
      <c r="T467" s="374"/>
      <c r="U467" s="374"/>
      <c r="V467" s="374"/>
      <c r="W467" s="374"/>
      <c r="X467" s="374"/>
      <c r="Y467" s="374"/>
      <c r="Z467" s="374"/>
      <c r="AA467" s="374"/>
      <c r="AB467" s="374"/>
      <c r="AC467" s="374"/>
      <c r="AD467" s="374"/>
      <c r="AE467" s="374"/>
      <c r="AF467" s="374"/>
      <c r="AG467" s="374"/>
      <c r="AH467" s="374"/>
      <c r="AI467" s="374"/>
      <c r="AJ467" s="374"/>
      <c r="AK467" s="374"/>
      <c r="AL467" s="374"/>
      <c r="AM467" s="374"/>
      <c r="AN467" s="374"/>
      <c r="AO467" s="374"/>
      <c r="AP467" s="374"/>
      <c r="AQ467" s="374"/>
      <c r="AR467" s="374"/>
      <c r="AS467" s="374"/>
      <c r="AT467" s="374"/>
      <c r="AU467" s="374"/>
      <c r="AV467" s="374"/>
      <c r="AW467" s="259"/>
      <c r="AX467" s="259"/>
      <c r="AY467" s="259"/>
      <c r="AZ467" s="440" t="s">
        <v>1057</v>
      </c>
      <c r="BA467" s="259" t="s">
        <v>1130</v>
      </c>
      <c r="BB467" s="259"/>
      <c r="BC467" s="259"/>
      <c r="BD467" s="259" t="s">
        <v>1043</v>
      </c>
      <c r="BE467" s="374"/>
      <c r="BF467" s="374"/>
      <c r="BG467" s="374"/>
      <c r="BH467" s="374"/>
    </row>
    <row r="468" spans="14:60" s="226" customFormat="1">
      <c r="N468" s="374"/>
      <c r="O468" s="374"/>
      <c r="P468" s="374"/>
      <c r="Q468" s="374"/>
      <c r="R468" s="374"/>
      <c r="S468" s="374"/>
      <c r="T468" s="374"/>
      <c r="U468" s="374"/>
      <c r="V468" s="374"/>
      <c r="W468" s="374"/>
      <c r="X468" s="374"/>
      <c r="Y468" s="374"/>
      <c r="Z468" s="374"/>
      <c r="AA468" s="374"/>
      <c r="AB468" s="374"/>
      <c r="AC468" s="374"/>
      <c r="AD468" s="374"/>
      <c r="AE468" s="374"/>
      <c r="AF468" s="374"/>
      <c r="AG468" s="374"/>
      <c r="AH468" s="374"/>
      <c r="AI468" s="374"/>
      <c r="AJ468" s="374"/>
      <c r="AK468" s="374"/>
      <c r="AL468" s="374"/>
      <c r="AM468" s="374"/>
      <c r="AN468" s="374"/>
      <c r="AO468" s="374"/>
      <c r="AP468" s="374"/>
      <c r="AQ468" s="374"/>
      <c r="AR468" s="374"/>
      <c r="AS468" s="374"/>
      <c r="AT468" s="374"/>
      <c r="AU468" s="374"/>
      <c r="AV468" s="374"/>
      <c r="AW468" s="259"/>
      <c r="AX468" s="259"/>
      <c r="AY468" s="259"/>
      <c r="AZ468" s="440" t="s">
        <v>1062</v>
      </c>
      <c r="BA468" s="259" t="s">
        <v>1133</v>
      </c>
      <c r="BB468" s="259"/>
      <c r="BC468" s="259"/>
      <c r="BD468" s="259" t="s">
        <v>417</v>
      </c>
      <c r="BE468" s="374"/>
      <c r="BF468" s="374"/>
      <c r="BG468" s="374"/>
      <c r="BH468" s="374"/>
    </row>
    <row r="469" spans="14:60" s="226" customFormat="1">
      <c r="N469" s="374"/>
      <c r="O469" s="374"/>
      <c r="P469" s="374"/>
      <c r="Q469" s="374"/>
      <c r="R469" s="374"/>
      <c r="S469" s="374"/>
      <c r="T469" s="374"/>
      <c r="U469" s="374"/>
      <c r="V469" s="374"/>
      <c r="W469" s="374"/>
      <c r="X469" s="374"/>
      <c r="Y469" s="374"/>
      <c r="Z469" s="374"/>
      <c r="AA469" s="374"/>
      <c r="AB469" s="374"/>
      <c r="AC469" s="374"/>
      <c r="AD469" s="374"/>
      <c r="AE469" s="374"/>
      <c r="AF469" s="374"/>
      <c r="AG469" s="374"/>
      <c r="AH469" s="374"/>
      <c r="AI469" s="374"/>
      <c r="AJ469" s="374"/>
      <c r="AK469" s="374"/>
      <c r="AL469" s="374"/>
      <c r="AM469" s="374"/>
      <c r="AN469" s="374"/>
      <c r="AO469" s="374"/>
      <c r="AP469" s="374"/>
      <c r="AQ469" s="374"/>
      <c r="AR469" s="374"/>
      <c r="AS469" s="374"/>
      <c r="AT469" s="374"/>
      <c r="AU469" s="374"/>
      <c r="AV469" s="374"/>
      <c r="AW469" s="259"/>
      <c r="AX469" s="259"/>
      <c r="AY469" s="259"/>
      <c r="AZ469" s="440" t="s">
        <v>1063</v>
      </c>
      <c r="BA469" s="259" t="s">
        <v>461</v>
      </c>
      <c r="BB469" s="259"/>
      <c r="BC469" s="259"/>
      <c r="BD469" s="259" t="s">
        <v>1046</v>
      </c>
      <c r="BE469" s="374"/>
      <c r="BF469" s="374"/>
      <c r="BG469" s="374"/>
      <c r="BH469" s="374"/>
    </row>
    <row r="470" spans="14:60" s="226" customFormat="1">
      <c r="N470" s="374"/>
      <c r="O470" s="374"/>
      <c r="P470" s="374"/>
      <c r="Q470" s="374"/>
      <c r="R470" s="374"/>
      <c r="S470" s="374"/>
      <c r="T470" s="374"/>
      <c r="U470" s="374"/>
      <c r="V470" s="374"/>
      <c r="W470" s="374"/>
      <c r="X470" s="374"/>
      <c r="Y470" s="374"/>
      <c r="Z470" s="374"/>
      <c r="AA470" s="374"/>
      <c r="AB470" s="374"/>
      <c r="AC470" s="374"/>
      <c r="AD470" s="374"/>
      <c r="AE470" s="374"/>
      <c r="AF470" s="374"/>
      <c r="AG470" s="374"/>
      <c r="AH470" s="374"/>
      <c r="AI470" s="374"/>
      <c r="AJ470" s="374"/>
      <c r="AK470" s="374"/>
      <c r="AL470" s="374"/>
      <c r="AM470" s="374"/>
      <c r="AN470" s="374"/>
      <c r="AO470" s="374"/>
      <c r="AP470" s="374"/>
      <c r="AQ470" s="374"/>
      <c r="AR470" s="374"/>
      <c r="AS470" s="374"/>
      <c r="AT470" s="374"/>
      <c r="AU470" s="374"/>
      <c r="AV470" s="374"/>
      <c r="AW470" s="259"/>
      <c r="AX470" s="259"/>
      <c r="AY470" s="259"/>
      <c r="AZ470" s="440" t="s">
        <v>1065</v>
      </c>
      <c r="BA470" s="259" t="s">
        <v>1134</v>
      </c>
      <c r="BB470" s="259"/>
      <c r="BC470" s="259"/>
      <c r="BD470" s="259" t="s">
        <v>1047</v>
      </c>
      <c r="BE470" s="374"/>
      <c r="BF470" s="374"/>
      <c r="BG470" s="374"/>
      <c r="BH470" s="374"/>
    </row>
    <row r="471" spans="14:60" s="226" customFormat="1">
      <c r="N471" s="374"/>
      <c r="O471" s="374"/>
      <c r="P471" s="374"/>
      <c r="Q471" s="374"/>
      <c r="R471" s="374"/>
      <c r="S471" s="374"/>
      <c r="T471" s="374"/>
      <c r="U471" s="374"/>
      <c r="V471" s="374"/>
      <c r="W471" s="374"/>
      <c r="X471" s="374"/>
      <c r="Y471" s="374"/>
      <c r="Z471" s="374"/>
      <c r="AA471" s="374"/>
      <c r="AB471" s="374"/>
      <c r="AC471" s="374"/>
      <c r="AD471" s="374"/>
      <c r="AE471" s="374"/>
      <c r="AF471" s="374"/>
      <c r="AG471" s="374"/>
      <c r="AH471" s="374"/>
      <c r="AI471" s="374"/>
      <c r="AJ471" s="374"/>
      <c r="AK471" s="374"/>
      <c r="AL471" s="374"/>
      <c r="AM471" s="374"/>
      <c r="AN471" s="374"/>
      <c r="AO471" s="374"/>
      <c r="AP471" s="374"/>
      <c r="AQ471" s="374"/>
      <c r="AR471" s="374"/>
      <c r="AS471" s="374"/>
      <c r="AT471" s="374"/>
      <c r="AU471" s="374"/>
      <c r="AV471" s="374"/>
      <c r="AW471" s="259"/>
      <c r="AX471" s="259"/>
      <c r="AY471" s="259"/>
      <c r="AZ471" s="440" t="s">
        <v>1067</v>
      </c>
      <c r="BA471" s="259" t="s">
        <v>1135</v>
      </c>
      <c r="BB471" s="259"/>
      <c r="BC471" s="259"/>
      <c r="BD471" s="259" t="s">
        <v>1056</v>
      </c>
      <c r="BE471" s="374"/>
      <c r="BF471" s="374"/>
      <c r="BG471" s="374"/>
      <c r="BH471" s="374"/>
    </row>
    <row r="472" spans="14:60" s="226" customFormat="1">
      <c r="N472" s="374"/>
      <c r="O472" s="374"/>
      <c r="P472" s="374"/>
      <c r="Q472" s="374"/>
      <c r="R472" s="374"/>
      <c r="S472" s="374"/>
      <c r="T472" s="374"/>
      <c r="U472" s="374"/>
      <c r="V472" s="374"/>
      <c r="W472" s="374"/>
      <c r="X472" s="374"/>
      <c r="Y472" s="374"/>
      <c r="Z472" s="374"/>
      <c r="AA472" s="374"/>
      <c r="AB472" s="374"/>
      <c r="AC472" s="374"/>
      <c r="AD472" s="374"/>
      <c r="AE472" s="374"/>
      <c r="AF472" s="374"/>
      <c r="AG472" s="374"/>
      <c r="AH472" s="374"/>
      <c r="AI472" s="374"/>
      <c r="AJ472" s="374"/>
      <c r="AK472" s="374"/>
      <c r="AL472" s="374"/>
      <c r="AM472" s="374"/>
      <c r="AN472" s="374"/>
      <c r="AO472" s="374"/>
      <c r="AP472" s="374"/>
      <c r="AQ472" s="374"/>
      <c r="AR472" s="374"/>
      <c r="AS472" s="374"/>
      <c r="AT472" s="374"/>
      <c r="AU472" s="374"/>
      <c r="AV472" s="374"/>
      <c r="AW472" s="259"/>
      <c r="AX472" s="259"/>
      <c r="AY472" s="259"/>
      <c r="AZ472" s="440" t="s">
        <v>1068</v>
      </c>
      <c r="BA472" s="259" t="s">
        <v>1136</v>
      </c>
      <c r="BB472" s="259"/>
      <c r="BC472" s="259"/>
      <c r="BD472" s="259" t="s">
        <v>1057</v>
      </c>
      <c r="BE472" s="374"/>
      <c r="BF472" s="374"/>
      <c r="BG472" s="374"/>
      <c r="BH472" s="374"/>
    </row>
    <row r="473" spans="14:60" s="226" customFormat="1">
      <c r="N473" s="374"/>
      <c r="O473" s="374"/>
      <c r="P473" s="374"/>
      <c r="Q473" s="374"/>
      <c r="R473" s="374"/>
      <c r="S473" s="374"/>
      <c r="T473" s="374"/>
      <c r="U473" s="374"/>
      <c r="V473" s="374"/>
      <c r="W473" s="374"/>
      <c r="X473" s="374"/>
      <c r="Y473" s="374"/>
      <c r="Z473" s="374"/>
      <c r="AA473" s="374"/>
      <c r="AB473" s="374"/>
      <c r="AC473" s="374"/>
      <c r="AD473" s="374"/>
      <c r="AE473" s="374"/>
      <c r="AF473" s="374"/>
      <c r="AG473" s="374"/>
      <c r="AH473" s="374"/>
      <c r="AI473" s="374"/>
      <c r="AJ473" s="374"/>
      <c r="AK473" s="374"/>
      <c r="AL473" s="374"/>
      <c r="AM473" s="374"/>
      <c r="AN473" s="374"/>
      <c r="AO473" s="374"/>
      <c r="AP473" s="374"/>
      <c r="AQ473" s="374"/>
      <c r="AR473" s="374"/>
      <c r="AS473" s="374"/>
      <c r="AT473" s="374"/>
      <c r="AU473" s="374"/>
      <c r="AV473" s="374"/>
      <c r="AW473" s="259"/>
      <c r="AX473" s="259"/>
      <c r="AY473" s="259"/>
      <c r="AZ473" s="440" t="s">
        <v>1070</v>
      </c>
      <c r="BA473" s="259" t="s">
        <v>1469</v>
      </c>
      <c r="BB473" s="259"/>
      <c r="BC473" s="259"/>
      <c r="BD473" s="259" t="s">
        <v>1062</v>
      </c>
      <c r="BE473" s="374"/>
      <c r="BF473" s="374"/>
      <c r="BG473" s="374"/>
      <c r="BH473" s="374"/>
    </row>
    <row r="474" spans="14:60" s="226" customFormat="1">
      <c r="N474" s="374"/>
      <c r="O474" s="374"/>
      <c r="P474" s="374"/>
      <c r="Q474" s="374"/>
      <c r="R474" s="374"/>
      <c r="S474" s="374"/>
      <c r="T474" s="374"/>
      <c r="U474" s="374"/>
      <c r="V474" s="374"/>
      <c r="W474" s="374"/>
      <c r="X474" s="374"/>
      <c r="Y474" s="374"/>
      <c r="Z474" s="374"/>
      <c r="AA474" s="374"/>
      <c r="AB474" s="374"/>
      <c r="AC474" s="374"/>
      <c r="AD474" s="374"/>
      <c r="AE474" s="374"/>
      <c r="AF474" s="374"/>
      <c r="AG474" s="374"/>
      <c r="AH474" s="374"/>
      <c r="AI474" s="374"/>
      <c r="AJ474" s="374"/>
      <c r="AK474" s="374"/>
      <c r="AL474" s="374"/>
      <c r="AM474" s="374"/>
      <c r="AN474" s="374"/>
      <c r="AO474" s="374"/>
      <c r="AP474" s="374"/>
      <c r="AQ474" s="374"/>
      <c r="AR474" s="374"/>
      <c r="AS474" s="374"/>
      <c r="AT474" s="374"/>
      <c r="AU474" s="374"/>
      <c r="AV474" s="374"/>
      <c r="AW474" s="259"/>
      <c r="AX474" s="259"/>
      <c r="AY474" s="259"/>
      <c r="AZ474" s="440" t="s">
        <v>1465</v>
      </c>
      <c r="BA474" s="259" t="s">
        <v>1138</v>
      </c>
      <c r="BB474" s="259"/>
      <c r="BC474" s="259"/>
      <c r="BD474" s="259" t="s">
        <v>1063</v>
      </c>
      <c r="BE474" s="374"/>
      <c r="BF474" s="374"/>
      <c r="BG474" s="374"/>
      <c r="BH474" s="374"/>
    </row>
    <row r="475" spans="14:60" s="226" customFormat="1">
      <c r="N475" s="374"/>
      <c r="O475" s="374"/>
      <c r="P475" s="374"/>
      <c r="Q475" s="374"/>
      <c r="R475" s="374"/>
      <c r="S475" s="374"/>
      <c r="T475" s="374"/>
      <c r="U475" s="374"/>
      <c r="V475" s="374"/>
      <c r="W475" s="374"/>
      <c r="X475" s="374"/>
      <c r="Y475" s="374"/>
      <c r="Z475" s="374"/>
      <c r="AA475" s="374"/>
      <c r="AB475" s="374"/>
      <c r="AC475" s="374"/>
      <c r="AD475" s="374"/>
      <c r="AE475" s="374"/>
      <c r="AF475" s="374"/>
      <c r="AG475" s="374"/>
      <c r="AH475" s="374"/>
      <c r="AI475" s="374"/>
      <c r="AJ475" s="374"/>
      <c r="AK475" s="374"/>
      <c r="AL475" s="374"/>
      <c r="AM475" s="374"/>
      <c r="AN475" s="374"/>
      <c r="AO475" s="374"/>
      <c r="AP475" s="374"/>
      <c r="AQ475" s="374"/>
      <c r="AR475" s="374"/>
      <c r="AS475" s="374"/>
      <c r="AT475" s="374"/>
      <c r="AU475" s="374"/>
      <c r="AV475" s="374"/>
      <c r="AW475" s="259"/>
      <c r="AX475" s="259"/>
      <c r="AY475" s="259"/>
      <c r="AZ475" s="440" t="s">
        <v>1466</v>
      </c>
      <c r="BA475" s="259" t="s">
        <v>1139</v>
      </c>
      <c r="BB475" s="259"/>
      <c r="BC475" s="259"/>
      <c r="BD475" s="259" t="s">
        <v>1065</v>
      </c>
      <c r="BE475" s="374"/>
      <c r="BF475" s="374"/>
      <c r="BG475" s="374"/>
      <c r="BH475" s="374"/>
    </row>
    <row r="476" spans="14:60" s="226" customFormat="1">
      <c r="N476" s="374"/>
      <c r="O476" s="374"/>
      <c r="P476" s="374"/>
      <c r="Q476" s="374"/>
      <c r="R476" s="374"/>
      <c r="S476" s="374"/>
      <c r="T476" s="374"/>
      <c r="U476" s="374"/>
      <c r="V476" s="374"/>
      <c r="W476" s="374"/>
      <c r="X476" s="374"/>
      <c r="Y476" s="374"/>
      <c r="Z476" s="374"/>
      <c r="AA476" s="374"/>
      <c r="AB476" s="374"/>
      <c r="AC476" s="374"/>
      <c r="AD476" s="374"/>
      <c r="AE476" s="374"/>
      <c r="AF476" s="374"/>
      <c r="AG476" s="374"/>
      <c r="AH476" s="374"/>
      <c r="AI476" s="374"/>
      <c r="AJ476" s="374"/>
      <c r="AK476" s="374"/>
      <c r="AL476" s="374"/>
      <c r="AM476" s="374"/>
      <c r="AN476" s="374"/>
      <c r="AO476" s="374"/>
      <c r="AP476" s="374"/>
      <c r="AQ476" s="374"/>
      <c r="AR476" s="374"/>
      <c r="AS476" s="374"/>
      <c r="AT476" s="374"/>
      <c r="AU476" s="374"/>
      <c r="AV476" s="374"/>
      <c r="AW476" s="259"/>
      <c r="AX476" s="259"/>
      <c r="AY476" s="259"/>
      <c r="AZ476" s="440" t="s">
        <v>1077</v>
      </c>
      <c r="BA476" s="259" t="s">
        <v>1140</v>
      </c>
      <c r="BB476" s="259"/>
      <c r="BC476" s="259"/>
      <c r="BD476" s="259" t="s">
        <v>1067</v>
      </c>
      <c r="BE476" s="374"/>
      <c r="BF476" s="374"/>
      <c r="BG476" s="374"/>
      <c r="BH476" s="374"/>
    </row>
    <row r="477" spans="14:60" s="226" customFormat="1">
      <c r="N477" s="374"/>
      <c r="O477" s="374"/>
      <c r="P477" s="374"/>
      <c r="Q477" s="374"/>
      <c r="R477" s="374"/>
      <c r="S477" s="374"/>
      <c r="T477" s="374"/>
      <c r="U477" s="374"/>
      <c r="V477" s="374"/>
      <c r="W477" s="374"/>
      <c r="X477" s="374"/>
      <c r="Y477" s="374"/>
      <c r="Z477" s="374"/>
      <c r="AA477" s="374"/>
      <c r="AB477" s="374"/>
      <c r="AC477" s="374"/>
      <c r="AD477" s="374"/>
      <c r="AE477" s="374"/>
      <c r="AF477" s="374"/>
      <c r="AG477" s="374"/>
      <c r="AH477" s="374"/>
      <c r="AI477" s="374"/>
      <c r="AJ477" s="374"/>
      <c r="AK477" s="374"/>
      <c r="AL477" s="374"/>
      <c r="AM477" s="374"/>
      <c r="AN477" s="374"/>
      <c r="AO477" s="374"/>
      <c r="AP477" s="374"/>
      <c r="AQ477" s="374"/>
      <c r="AR477" s="374"/>
      <c r="AS477" s="374"/>
      <c r="AT477" s="374"/>
      <c r="AU477" s="374"/>
      <c r="AV477" s="374"/>
      <c r="AW477" s="259"/>
      <c r="AX477" s="259"/>
      <c r="AY477" s="259"/>
      <c r="AZ477" s="440" t="s">
        <v>1085</v>
      </c>
      <c r="BA477" s="259" t="s">
        <v>1470</v>
      </c>
      <c r="BB477" s="259"/>
      <c r="BC477" s="259"/>
      <c r="BD477" s="259" t="s">
        <v>1068</v>
      </c>
      <c r="BE477" s="374"/>
      <c r="BF477" s="374"/>
      <c r="BG477" s="374"/>
      <c r="BH477" s="374"/>
    </row>
    <row r="478" spans="14:60" s="226" customFormat="1">
      <c r="N478" s="374"/>
      <c r="O478" s="374"/>
      <c r="P478" s="374"/>
      <c r="Q478" s="374"/>
      <c r="R478" s="374"/>
      <c r="S478" s="374"/>
      <c r="T478" s="374"/>
      <c r="U478" s="374"/>
      <c r="V478" s="374"/>
      <c r="W478" s="374"/>
      <c r="X478" s="374"/>
      <c r="Y478" s="374"/>
      <c r="Z478" s="374"/>
      <c r="AA478" s="374"/>
      <c r="AB478" s="374"/>
      <c r="AC478" s="374"/>
      <c r="AD478" s="374"/>
      <c r="AE478" s="374"/>
      <c r="AF478" s="374"/>
      <c r="AG478" s="374"/>
      <c r="AH478" s="374"/>
      <c r="AI478" s="374"/>
      <c r="AJ478" s="374"/>
      <c r="AK478" s="374"/>
      <c r="AL478" s="374"/>
      <c r="AM478" s="374"/>
      <c r="AN478" s="374"/>
      <c r="AO478" s="374"/>
      <c r="AP478" s="374"/>
      <c r="AQ478" s="374"/>
      <c r="AR478" s="374"/>
      <c r="AS478" s="374"/>
      <c r="AT478" s="374"/>
      <c r="AU478" s="374"/>
      <c r="AV478" s="374"/>
      <c r="AW478" s="259"/>
      <c r="AX478" s="259"/>
      <c r="AY478" s="259"/>
      <c r="AZ478" s="440" t="s">
        <v>1086</v>
      </c>
      <c r="BA478" s="259" t="s">
        <v>1142</v>
      </c>
      <c r="BB478" s="259"/>
      <c r="BC478" s="259"/>
      <c r="BD478" s="259" t="s">
        <v>1070</v>
      </c>
      <c r="BE478" s="374"/>
      <c r="BF478" s="374"/>
      <c r="BG478" s="374"/>
      <c r="BH478" s="374"/>
    </row>
    <row r="479" spans="14:60" s="226" customFormat="1">
      <c r="N479" s="374"/>
      <c r="O479" s="374"/>
      <c r="P479" s="374"/>
      <c r="Q479" s="374"/>
      <c r="R479" s="374"/>
      <c r="S479" s="374"/>
      <c r="T479" s="374"/>
      <c r="U479" s="374"/>
      <c r="V479" s="374"/>
      <c r="W479" s="374"/>
      <c r="X479" s="374"/>
      <c r="Y479" s="374"/>
      <c r="Z479" s="374"/>
      <c r="AA479" s="374"/>
      <c r="AB479" s="374"/>
      <c r="AC479" s="374"/>
      <c r="AD479" s="374"/>
      <c r="AE479" s="374"/>
      <c r="AF479" s="374"/>
      <c r="AG479" s="374"/>
      <c r="AH479" s="374"/>
      <c r="AI479" s="374"/>
      <c r="AJ479" s="374"/>
      <c r="AK479" s="374"/>
      <c r="AL479" s="374"/>
      <c r="AM479" s="374"/>
      <c r="AN479" s="374"/>
      <c r="AO479" s="374"/>
      <c r="AP479" s="374"/>
      <c r="AQ479" s="374"/>
      <c r="AR479" s="374"/>
      <c r="AS479" s="374"/>
      <c r="AT479" s="374"/>
      <c r="AU479" s="374"/>
      <c r="AV479" s="374"/>
      <c r="AW479" s="259"/>
      <c r="AX479" s="259"/>
      <c r="AY479" s="259"/>
      <c r="AZ479" s="440" t="s">
        <v>1088</v>
      </c>
      <c r="BA479" s="259" t="s">
        <v>1143</v>
      </c>
      <c r="BB479" s="259"/>
      <c r="BC479" s="259"/>
      <c r="BD479" s="259" t="s">
        <v>1465</v>
      </c>
      <c r="BE479" s="374"/>
      <c r="BF479" s="374"/>
      <c r="BG479" s="374"/>
      <c r="BH479" s="374"/>
    </row>
    <row r="480" spans="14:60" s="226" customFormat="1">
      <c r="N480" s="374"/>
      <c r="O480" s="374"/>
      <c r="P480" s="374"/>
      <c r="Q480" s="374"/>
      <c r="R480" s="374"/>
      <c r="S480" s="374"/>
      <c r="T480" s="374"/>
      <c r="U480" s="374"/>
      <c r="V480" s="374"/>
      <c r="W480" s="374"/>
      <c r="X480" s="374"/>
      <c r="Y480" s="374"/>
      <c r="Z480" s="374"/>
      <c r="AA480" s="374"/>
      <c r="AB480" s="374"/>
      <c r="AC480" s="374"/>
      <c r="AD480" s="374"/>
      <c r="AE480" s="374"/>
      <c r="AF480" s="374"/>
      <c r="AG480" s="374"/>
      <c r="AH480" s="374"/>
      <c r="AI480" s="374"/>
      <c r="AJ480" s="374"/>
      <c r="AK480" s="374"/>
      <c r="AL480" s="374"/>
      <c r="AM480" s="374"/>
      <c r="AN480" s="374"/>
      <c r="AO480" s="374"/>
      <c r="AP480" s="374"/>
      <c r="AQ480" s="374"/>
      <c r="AR480" s="374"/>
      <c r="AS480" s="374"/>
      <c r="AT480" s="374"/>
      <c r="AU480" s="374"/>
      <c r="AV480" s="374"/>
      <c r="AW480" s="259"/>
      <c r="AX480" s="259"/>
      <c r="AY480" s="259"/>
      <c r="AZ480" s="440" t="s">
        <v>1089</v>
      </c>
      <c r="BA480" s="259" t="s">
        <v>1144</v>
      </c>
      <c r="BB480" s="259"/>
      <c r="BC480" s="259"/>
      <c r="BD480" s="259" t="s">
        <v>1072</v>
      </c>
      <c r="BE480" s="374"/>
      <c r="BF480" s="374"/>
      <c r="BG480" s="374"/>
      <c r="BH480" s="374"/>
    </row>
    <row r="481" spans="14:60" s="226" customFormat="1">
      <c r="N481" s="374"/>
      <c r="O481" s="374"/>
      <c r="P481" s="374"/>
      <c r="Q481" s="374"/>
      <c r="R481" s="374"/>
      <c r="S481" s="374"/>
      <c r="T481" s="374"/>
      <c r="U481" s="374"/>
      <c r="V481" s="374"/>
      <c r="W481" s="374"/>
      <c r="X481" s="374"/>
      <c r="Y481" s="374"/>
      <c r="Z481" s="374"/>
      <c r="AA481" s="374"/>
      <c r="AB481" s="374"/>
      <c r="AC481" s="374"/>
      <c r="AD481" s="374"/>
      <c r="AE481" s="374"/>
      <c r="AF481" s="374"/>
      <c r="AG481" s="374"/>
      <c r="AH481" s="374"/>
      <c r="AI481" s="374"/>
      <c r="AJ481" s="374"/>
      <c r="AK481" s="374"/>
      <c r="AL481" s="374"/>
      <c r="AM481" s="374"/>
      <c r="AN481" s="374"/>
      <c r="AO481" s="374"/>
      <c r="AP481" s="374"/>
      <c r="AQ481" s="374"/>
      <c r="AR481" s="374"/>
      <c r="AS481" s="374"/>
      <c r="AT481" s="374"/>
      <c r="AU481" s="374"/>
      <c r="AV481" s="374"/>
      <c r="AW481" s="259"/>
      <c r="AX481" s="259"/>
      <c r="AY481" s="259"/>
      <c r="AZ481" s="440" t="s">
        <v>1094</v>
      </c>
      <c r="BA481" s="259" t="s">
        <v>1146</v>
      </c>
      <c r="BB481" s="259"/>
      <c r="BC481" s="259"/>
      <c r="BD481" s="259" t="s">
        <v>1466</v>
      </c>
      <c r="BE481" s="374"/>
      <c r="BF481" s="374"/>
      <c r="BG481" s="374"/>
      <c r="BH481" s="374"/>
    </row>
    <row r="482" spans="14:60" s="226" customFormat="1">
      <c r="N482" s="374"/>
      <c r="O482" s="374"/>
      <c r="P482" s="374"/>
      <c r="Q482" s="374"/>
      <c r="R482" s="374"/>
      <c r="S482" s="374"/>
      <c r="T482" s="374"/>
      <c r="U482" s="374"/>
      <c r="V482" s="374"/>
      <c r="W482" s="374"/>
      <c r="X482" s="374"/>
      <c r="Y482" s="374"/>
      <c r="Z482" s="374"/>
      <c r="AA482" s="374"/>
      <c r="AB482" s="374"/>
      <c r="AC482" s="374"/>
      <c r="AD482" s="374"/>
      <c r="AE482" s="374"/>
      <c r="AF482" s="374"/>
      <c r="AG482" s="374"/>
      <c r="AH482" s="374"/>
      <c r="AI482" s="374"/>
      <c r="AJ482" s="374"/>
      <c r="AK482" s="374"/>
      <c r="AL482" s="374"/>
      <c r="AM482" s="374"/>
      <c r="AN482" s="374"/>
      <c r="AO482" s="374"/>
      <c r="AP482" s="374"/>
      <c r="AQ482" s="374"/>
      <c r="AR482" s="374"/>
      <c r="AS482" s="374"/>
      <c r="AT482" s="374"/>
      <c r="AU482" s="374"/>
      <c r="AV482" s="374"/>
      <c r="AW482" s="259"/>
      <c r="AX482" s="259"/>
      <c r="AY482" s="259"/>
      <c r="AZ482" s="440" t="s">
        <v>1095</v>
      </c>
      <c r="BA482" s="259" t="s">
        <v>1148</v>
      </c>
      <c r="BB482" s="259"/>
      <c r="BC482" s="259"/>
      <c r="BD482" s="259" t="s">
        <v>1077</v>
      </c>
      <c r="BE482" s="374"/>
      <c r="BF482" s="374"/>
      <c r="BG482" s="374"/>
      <c r="BH482" s="374"/>
    </row>
    <row r="483" spans="14:60" s="226" customFormat="1">
      <c r="N483" s="374"/>
      <c r="O483" s="374"/>
      <c r="P483" s="374"/>
      <c r="Q483" s="374"/>
      <c r="R483" s="374"/>
      <c r="S483" s="374"/>
      <c r="T483" s="374"/>
      <c r="U483" s="374"/>
      <c r="V483" s="374"/>
      <c r="W483" s="374"/>
      <c r="X483" s="374"/>
      <c r="Y483" s="374"/>
      <c r="Z483" s="374"/>
      <c r="AA483" s="374"/>
      <c r="AB483" s="374"/>
      <c r="AC483" s="374"/>
      <c r="AD483" s="374"/>
      <c r="AE483" s="374"/>
      <c r="AF483" s="374"/>
      <c r="AG483" s="374"/>
      <c r="AH483" s="374"/>
      <c r="AI483" s="374"/>
      <c r="AJ483" s="374"/>
      <c r="AK483" s="374"/>
      <c r="AL483" s="374"/>
      <c r="AM483" s="374"/>
      <c r="AN483" s="374"/>
      <c r="AO483" s="374"/>
      <c r="AP483" s="374"/>
      <c r="AQ483" s="374"/>
      <c r="AR483" s="374"/>
      <c r="AS483" s="374"/>
      <c r="AT483" s="374"/>
      <c r="AU483" s="374"/>
      <c r="AV483" s="374"/>
      <c r="AW483" s="259"/>
      <c r="AX483" s="259"/>
      <c r="AY483" s="259"/>
      <c r="AZ483" s="440" t="s">
        <v>436</v>
      </c>
      <c r="BA483" s="259" t="s">
        <v>1149</v>
      </c>
      <c r="BB483" s="259"/>
      <c r="BC483" s="259"/>
      <c r="BD483" s="259" t="s">
        <v>1085</v>
      </c>
      <c r="BE483" s="374"/>
      <c r="BF483" s="374"/>
      <c r="BG483" s="374"/>
      <c r="BH483" s="374"/>
    </row>
    <row r="484" spans="14:60" s="226" customFormat="1">
      <c r="N484" s="374"/>
      <c r="O484" s="374"/>
      <c r="P484" s="374"/>
      <c r="Q484" s="374"/>
      <c r="R484" s="374"/>
      <c r="S484" s="374"/>
      <c r="T484" s="374"/>
      <c r="U484" s="374"/>
      <c r="V484" s="374"/>
      <c r="W484" s="374"/>
      <c r="X484" s="374"/>
      <c r="Y484" s="374"/>
      <c r="Z484" s="374"/>
      <c r="AA484" s="374"/>
      <c r="AB484" s="374"/>
      <c r="AC484" s="374"/>
      <c r="AD484" s="374"/>
      <c r="AE484" s="374"/>
      <c r="AF484" s="374"/>
      <c r="AG484" s="374"/>
      <c r="AH484" s="374"/>
      <c r="AI484" s="374"/>
      <c r="AJ484" s="374"/>
      <c r="AK484" s="374"/>
      <c r="AL484" s="374"/>
      <c r="AM484" s="374"/>
      <c r="AN484" s="374"/>
      <c r="AO484" s="374"/>
      <c r="AP484" s="374"/>
      <c r="AQ484" s="374"/>
      <c r="AR484" s="374"/>
      <c r="AS484" s="374"/>
      <c r="AT484" s="374"/>
      <c r="AU484" s="374"/>
      <c r="AV484" s="374"/>
      <c r="AW484" s="259"/>
      <c r="AX484" s="259"/>
      <c r="AY484" s="259"/>
      <c r="AZ484" s="440" t="s">
        <v>1096</v>
      </c>
      <c r="BA484" s="259" t="s">
        <v>1151</v>
      </c>
      <c r="BB484" s="259"/>
      <c r="BC484" s="259"/>
      <c r="BD484" s="259" t="s">
        <v>1086</v>
      </c>
      <c r="BE484" s="374"/>
      <c r="BF484" s="374"/>
      <c r="BG484" s="374"/>
      <c r="BH484" s="374"/>
    </row>
    <row r="485" spans="14:60" s="226" customFormat="1">
      <c r="N485" s="374"/>
      <c r="O485" s="374"/>
      <c r="P485" s="374"/>
      <c r="Q485" s="374"/>
      <c r="R485" s="374"/>
      <c r="S485" s="374"/>
      <c r="T485" s="374"/>
      <c r="U485" s="374"/>
      <c r="V485" s="374"/>
      <c r="W485" s="374"/>
      <c r="X485" s="374"/>
      <c r="Y485" s="374"/>
      <c r="Z485" s="374"/>
      <c r="AA485" s="374"/>
      <c r="AB485" s="374"/>
      <c r="AC485" s="374"/>
      <c r="AD485" s="374"/>
      <c r="AE485" s="374"/>
      <c r="AF485" s="374"/>
      <c r="AG485" s="374"/>
      <c r="AH485" s="374"/>
      <c r="AI485" s="374"/>
      <c r="AJ485" s="374"/>
      <c r="AK485" s="374"/>
      <c r="AL485" s="374"/>
      <c r="AM485" s="374"/>
      <c r="AN485" s="374"/>
      <c r="AO485" s="374"/>
      <c r="AP485" s="374"/>
      <c r="AQ485" s="374"/>
      <c r="AR485" s="374"/>
      <c r="AS485" s="374"/>
      <c r="AT485" s="374"/>
      <c r="AU485" s="374"/>
      <c r="AV485" s="374"/>
      <c r="AW485" s="259"/>
      <c r="AX485" s="259"/>
      <c r="AY485" s="259"/>
      <c r="AZ485" s="440" t="s">
        <v>1098</v>
      </c>
      <c r="BA485" s="259" t="s">
        <v>1152</v>
      </c>
      <c r="BB485" s="259"/>
      <c r="BC485" s="259"/>
      <c r="BD485" s="259" t="s">
        <v>1088</v>
      </c>
      <c r="BE485" s="374"/>
      <c r="BF485" s="374"/>
      <c r="BG485" s="374"/>
      <c r="BH485" s="374"/>
    </row>
    <row r="486" spans="14:60" s="226" customFormat="1">
      <c r="N486" s="374"/>
      <c r="O486" s="374"/>
      <c r="P486" s="374"/>
      <c r="Q486" s="374"/>
      <c r="R486" s="374"/>
      <c r="S486" s="374"/>
      <c r="T486" s="374"/>
      <c r="U486" s="374"/>
      <c r="V486" s="374"/>
      <c r="W486" s="374"/>
      <c r="X486" s="374"/>
      <c r="Y486" s="374"/>
      <c r="Z486" s="374"/>
      <c r="AA486" s="374"/>
      <c r="AB486" s="374"/>
      <c r="AC486" s="374"/>
      <c r="AD486" s="374"/>
      <c r="AE486" s="374"/>
      <c r="AF486" s="374"/>
      <c r="AG486" s="374"/>
      <c r="AH486" s="374"/>
      <c r="AI486" s="374"/>
      <c r="AJ486" s="374"/>
      <c r="AK486" s="374"/>
      <c r="AL486" s="374"/>
      <c r="AM486" s="374"/>
      <c r="AN486" s="374"/>
      <c r="AO486" s="374"/>
      <c r="AP486" s="374"/>
      <c r="AQ486" s="374"/>
      <c r="AR486" s="374"/>
      <c r="AS486" s="374"/>
      <c r="AT486" s="374"/>
      <c r="AU486" s="374"/>
      <c r="AV486" s="374"/>
      <c r="AW486" s="259"/>
      <c r="AX486" s="259"/>
      <c r="AY486" s="259"/>
      <c r="AZ486" s="440" t="s">
        <v>438</v>
      </c>
      <c r="BA486" s="259" t="s">
        <v>1154</v>
      </c>
      <c r="BB486" s="259"/>
      <c r="BC486" s="259"/>
      <c r="BD486" s="259" t="s">
        <v>1089</v>
      </c>
      <c r="BE486" s="374"/>
      <c r="BF486" s="374"/>
      <c r="BG486" s="374"/>
      <c r="BH486" s="374"/>
    </row>
    <row r="487" spans="14:60" s="226" customFormat="1">
      <c r="N487" s="374"/>
      <c r="O487" s="374"/>
      <c r="P487" s="374"/>
      <c r="Q487" s="374"/>
      <c r="R487" s="374"/>
      <c r="S487" s="374"/>
      <c r="T487" s="374"/>
      <c r="U487" s="374"/>
      <c r="V487" s="374"/>
      <c r="W487" s="374"/>
      <c r="X487" s="374"/>
      <c r="Y487" s="374"/>
      <c r="Z487" s="374"/>
      <c r="AA487" s="374"/>
      <c r="AB487" s="374"/>
      <c r="AC487" s="374"/>
      <c r="AD487" s="374"/>
      <c r="AE487" s="374"/>
      <c r="AF487" s="374"/>
      <c r="AG487" s="374"/>
      <c r="AH487" s="374"/>
      <c r="AI487" s="374"/>
      <c r="AJ487" s="374"/>
      <c r="AK487" s="374"/>
      <c r="AL487" s="374"/>
      <c r="AM487" s="374"/>
      <c r="AN487" s="374"/>
      <c r="AO487" s="374"/>
      <c r="AP487" s="374"/>
      <c r="AQ487" s="374"/>
      <c r="AR487" s="374"/>
      <c r="AS487" s="374"/>
      <c r="AT487" s="374"/>
      <c r="AU487" s="374"/>
      <c r="AV487" s="374"/>
      <c r="AW487" s="259"/>
      <c r="AX487" s="259"/>
      <c r="AY487" s="259"/>
      <c r="AZ487" s="440" t="s">
        <v>1099</v>
      </c>
      <c r="BA487" s="259" t="s">
        <v>1156</v>
      </c>
      <c r="BB487" s="259"/>
      <c r="BC487" s="259"/>
      <c r="BD487" s="259" t="s">
        <v>1094</v>
      </c>
      <c r="BE487" s="374"/>
      <c r="BF487" s="374"/>
      <c r="BG487" s="374"/>
      <c r="BH487" s="374"/>
    </row>
    <row r="488" spans="14:60" s="226" customFormat="1">
      <c r="N488" s="374"/>
      <c r="O488" s="374"/>
      <c r="P488" s="374"/>
      <c r="Q488" s="374"/>
      <c r="R488" s="374"/>
      <c r="S488" s="374"/>
      <c r="T488" s="374"/>
      <c r="U488" s="374"/>
      <c r="V488" s="374"/>
      <c r="W488" s="374"/>
      <c r="X488" s="374"/>
      <c r="Y488" s="374"/>
      <c r="Z488" s="374"/>
      <c r="AA488" s="374"/>
      <c r="AB488" s="374"/>
      <c r="AC488" s="374"/>
      <c r="AD488" s="374"/>
      <c r="AE488" s="374"/>
      <c r="AF488" s="374"/>
      <c r="AG488" s="374"/>
      <c r="AH488" s="374"/>
      <c r="AI488" s="374"/>
      <c r="AJ488" s="374"/>
      <c r="AK488" s="374"/>
      <c r="AL488" s="374"/>
      <c r="AM488" s="374"/>
      <c r="AN488" s="374"/>
      <c r="AO488" s="374"/>
      <c r="AP488" s="374"/>
      <c r="AQ488" s="374"/>
      <c r="AR488" s="374"/>
      <c r="AS488" s="374"/>
      <c r="AT488" s="374"/>
      <c r="AU488" s="374"/>
      <c r="AV488" s="374"/>
      <c r="AW488" s="259"/>
      <c r="AX488" s="259"/>
      <c r="AY488" s="259"/>
      <c r="AZ488" s="440" t="s">
        <v>1100</v>
      </c>
      <c r="BA488" s="259" t="s">
        <v>1159</v>
      </c>
      <c r="BB488" s="259"/>
      <c r="BC488" s="259"/>
      <c r="BD488" s="259" t="s">
        <v>1095</v>
      </c>
      <c r="BE488" s="374"/>
      <c r="BF488" s="374"/>
      <c r="BG488" s="374"/>
      <c r="BH488" s="374"/>
    </row>
    <row r="489" spans="14:60" s="226" customFormat="1">
      <c r="N489" s="374"/>
      <c r="O489" s="374"/>
      <c r="P489" s="374"/>
      <c r="Q489" s="374"/>
      <c r="R489" s="374"/>
      <c r="S489" s="374"/>
      <c r="T489" s="374"/>
      <c r="U489" s="374"/>
      <c r="V489" s="374"/>
      <c r="W489" s="374"/>
      <c r="X489" s="374"/>
      <c r="Y489" s="374"/>
      <c r="Z489" s="374"/>
      <c r="AA489" s="374"/>
      <c r="AB489" s="374"/>
      <c r="AC489" s="374"/>
      <c r="AD489" s="374"/>
      <c r="AE489" s="374"/>
      <c r="AF489" s="374"/>
      <c r="AG489" s="374"/>
      <c r="AH489" s="374"/>
      <c r="AI489" s="374"/>
      <c r="AJ489" s="374"/>
      <c r="AK489" s="374"/>
      <c r="AL489" s="374"/>
      <c r="AM489" s="374"/>
      <c r="AN489" s="374"/>
      <c r="AO489" s="374"/>
      <c r="AP489" s="374"/>
      <c r="AQ489" s="374"/>
      <c r="AR489" s="374"/>
      <c r="AS489" s="374"/>
      <c r="AT489" s="374"/>
      <c r="AU489" s="374"/>
      <c r="AV489" s="374"/>
      <c r="AW489" s="259"/>
      <c r="AX489" s="259"/>
      <c r="AY489" s="259"/>
      <c r="AZ489" s="440" t="s">
        <v>1101</v>
      </c>
      <c r="BA489" s="259" t="s">
        <v>1160</v>
      </c>
      <c r="BB489" s="259"/>
      <c r="BC489" s="259"/>
      <c r="BD489" s="259" t="s">
        <v>436</v>
      </c>
      <c r="BE489" s="374"/>
      <c r="BF489" s="374"/>
      <c r="BG489" s="374"/>
      <c r="BH489" s="374"/>
    </row>
    <row r="490" spans="14:60" s="226" customFormat="1">
      <c r="N490" s="374"/>
      <c r="O490" s="374"/>
      <c r="P490" s="374"/>
      <c r="Q490" s="374"/>
      <c r="R490" s="374"/>
      <c r="S490" s="374"/>
      <c r="T490" s="374"/>
      <c r="U490" s="374"/>
      <c r="V490" s="374"/>
      <c r="W490" s="374"/>
      <c r="X490" s="374"/>
      <c r="Y490" s="374"/>
      <c r="Z490" s="374"/>
      <c r="AA490" s="374"/>
      <c r="AB490" s="374"/>
      <c r="AC490" s="374"/>
      <c r="AD490" s="374"/>
      <c r="AE490" s="374"/>
      <c r="AF490" s="374"/>
      <c r="AG490" s="374"/>
      <c r="AH490" s="374"/>
      <c r="AI490" s="374"/>
      <c r="AJ490" s="374"/>
      <c r="AK490" s="374"/>
      <c r="AL490" s="374"/>
      <c r="AM490" s="374"/>
      <c r="AN490" s="374"/>
      <c r="AO490" s="374"/>
      <c r="AP490" s="374"/>
      <c r="AQ490" s="374"/>
      <c r="AR490" s="374"/>
      <c r="AS490" s="374"/>
      <c r="AT490" s="374"/>
      <c r="AU490" s="374"/>
      <c r="AV490" s="374"/>
      <c r="AW490" s="259"/>
      <c r="AX490" s="259"/>
      <c r="AY490" s="259"/>
      <c r="AZ490" s="440" t="s">
        <v>1103</v>
      </c>
      <c r="BA490" s="259" t="s">
        <v>1161</v>
      </c>
      <c r="BB490" s="259"/>
      <c r="BC490" s="259"/>
      <c r="BD490" s="259" t="s">
        <v>1096</v>
      </c>
      <c r="BE490" s="374"/>
      <c r="BF490" s="374"/>
      <c r="BG490" s="374"/>
      <c r="BH490" s="374"/>
    </row>
    <row r="491" spans="14:60" s="226" customFormat="1">
      <c r="N491" s="374"/>
      <c r="O491" s="374"/>
      <c r="P491" s="374"/>
      <c r="Q491" s="374"/>
      <c r="R491" s="374"/>
      <c r="S491" s="374"/>
      <c r="T491" s="374"/>
      <c r="U491" s="374"/>
      <c r="V491" s="374"/>
      <c r="W491" s="374"/>
      <c r="X491" s="374"/>
      <c r="Y491" s="374"/>
      <c r="Z491" s="374"/>
      <c r="AA491" s="374"/>
      <c r="AB491" s="374"/>
      <c r="AC491" s="374"/>
      <c r="AD491" s="374"/>
      <c r="AE491" s="374"/>
      <c r="AF491" s="374"/>
      <c r="AG491" s="374"/>
      <c r="AH491" s="374"/>
      <c r="AI491" s="374"/>
      <c r="AJ491" s="374"/>
      <c r="AK491" s="374"/>
      <c r="AL491" s="374"/>
      <c r="AM491" s="374"/>
      <c r="AN491" s="374"/>
      <c r="AO491" s="374"/>
      <c r="AP491" s="374"/>
      <c r="AQ491" s="374"/>
      <c r="AR491" s="374"/>
      <c r="AS491" s="374"/>
      <c r="AT491" s="374"/>
      <c r="AU491" s="374"/>
      <c r="AV491" s="374"/>
      <c r="AW491" s="259"/>
      <c r="AX491" s="259"/>
      <c r="AY491" s="259"/>
      <c r="AZ491" s="440" t="s">
        <v>1105</v>
      </c>
      <c r="BA491" s="259" t="s">
        <v>1163</v>
      </c>
      <c r="BB491" s="259"/>
      <c r="BC491" s="259"/>
      <c r="BD491" s="259" t="s">
        <v>1098</v>
      </c>
      <c r="BE491" s="374"/>
      <c r="BF491" s="374"/>
      <c r="BG491" s="374"/>
      <c r="BH491" s="374"/>
    </row>
    <row r="492" spans="14:60" s="226" customFormat="1">
      <c r="N492" s="374"/>
      <c r="O492" s="374"/>
      <c r="P492" s="374"/>
      <c r="Q492" s="374"/>
      <c r="R492" s="374"/>
      <c r="S492" s="374"/>
      <c r="T492" s="374"/>
      <c r="U492" s="374"/>
      <c r="V492" s="374"/>
      <c r="W492" s="374"/>
      <c r="X492" s="374"/>
      <c r="Y492" s="374"/>
      <c r="Z492" s="374"/>
      <c r="AA492" s="374"/>
      <c r="AB492" s="374"/>
      <c r="AC492" s="374"/>
      <c r="AD492" s="374"/>
      <c r="AE492" s="374"/>
      <c r="AF492" s="374"/>
      <c r="AG492" s="374"/>
      <c r="AH492" s="374"/>
      <c r="AI492" s="374"/>
      <c r="AJ492" s="374"/>
      <c r="AK492" s="374"/>
      <c r="AL492" s="374"/>
      <c r="AM492" s="374"/>
      <c r="AN492" s="374"/>
      <c r="AO492" s="374"/>
      <c r="AP492" s="374"/>
      <c r="AQ492" s="374"/>
      <c r="AR492" s="374"/>
      <c r="AS492" s="374"/>
      <c r="AT492" s="374"/>
      <c r="AU492" s="374"/>
      <c r="AV492" s="374"/>
      <c r="AW492" s="259"/>
      <c r="AX492" s="259"/>
      <c r="AY492" s="259"/>
      <c r="AZ492" s="440" t="s">
        <v>1106</v>
      </c>
      <c r="BA492" s="259" t="s">
        <v>1164</v>
      </c>
      <c r="BB492" s="259"/>
      <c r="BC492" s="259"/>
      <c r="BD492" s="259" t="s">
        <v>438</v>
      </c>
      <c r="BE492" s="374"/>
      <c r="BF492" s="374"/>
      <c r="BG492" s="374"/>
      <c r="BH492" s="374"/>
    </row>
    <row r="493" spans="14:60" s="226" customFormat="1">
      <c r="N493" s="374"/>
      <c r="O493" s="374"/>
      <c r="P493" s="374"/>
      <c r="Q493" s="374"/>
      <c r="R493" s="374"/>
      <c r="S493" s="374"/>
      <c r="T493" s="374"/>
      <c r="U493" s="374"/>
      <c r="V493" s="374"/>
      <c r="W493" s="374"/>
      <c r="X493" s="374"/>
      <c r="Y493" s="374"/>
      <c r="Z493" s="374"/>
      <c r="AA493" s="374"/>
      <c r="AB493" s="374"/>
      <c r="AC493" s="374"/>
      <c r="AD493" s="374"/>
      <c r="AE493" s="374"/>
      <c r="AF493" s="374"/>
      <c r="AG493" s="374"/>
      <c r="AH493" s="374"/>
      <c r="AI493" s="374"/>
      <c r="AJ493" s="374"/>
      <c r="AK493" s="374"/>
      <c r="AL493" s="374"/>
      <c r="AM493" s="374"/>
      <c r="AN493" s="374"/>
      <c r="AO493" s="374"/>
      <c r="AP493" s="374"/>
      <c r="AQ493" s="374"/>
      <c r="AR493" s="374"/>
      <c r="AS493" s="374"/>
      <c r="AT493" s="374"/>
      <c r="AU493" s="374"/>
      <c r="AV493" s="374"/>
      <c r="AW493" s="259"/>
      <c r="AX493" s="259"/>
      <c r="AY493" s="259"/>
      <c r="AZ493" s="440" t="s">
        <v>1111</v>
      </c>
      <c r="BA493" s="259" t="s">
        <v>1165</v>
      </c>
      <c r="BB493" s="259"/>
      <c r="BC493" s="259"/>
      <c r="BD493" s="259" t="s">
        <v>1099</v>
      </c>
      <c r="BE493" s="374"/>
      <c r="BF493" s="374"/>
      <c r="BG493" s="374"/>
      <c r="BH493" s="374"/>
    </row>
    <row r="494" spans="14:60" s="226" customFormat="1">
      <c r="N494" s="374"/>
      <c r="O494" s="374"/>
      <c r="P494" s="374"/>
      <c r="Q494" s="374"/>
      <c r="R494" s="374"/>
      <c r="S494" s="374"/>
      <c r="T494" s="374"/>
      <c r="U494" s="374"/>
      <c r="V494" s="374"/>
      <c r="W494" s="374"/>
      <c r="X494" s="374"/>
      <c r="Y494" s="374"/>
      <c r="Z494" s="374"/>
      <c r="AA494" s="374"/>
      <c r="AB494" s="374"/>
      <c r="AC494" s="374"/>
      <c r="AD494" s="374"/>
      <c r="AE494" s="374"/>
      <c r="AF494" s="374"/>
      <c r="AG494" s="374"/>
      <c r="AH494" s="374"/>
      <c r="AI494" s="374"/>
      <c r="AJ494" s="374"/>
      <c r="AK494" s="374"/>
      <c r="AL494" s="374"/>
      <c r="AM494" s="374"/>
      <c r="AN494" s="374"/>
      <c r="AO494" s="374"/>
      <c r="AP494" s="374"/>
      <c r="AQ494" s="374"/>
      <c r="AR494" s="374"/>
      <c r="AS494" s="374"/>
      <c r="AT494" s="374"/>
      <c r="AU494" s="374"/>
      <c r="AV494" s="374"/>
      <c r="AW494" s="259"/>
      <c r="AX494" s="259"/>
      <c r="AY494" s="259"/>
      <c r="AZ494" s="440" t="s">
        <v>1113</v>
      </c>
      <c r="BA494" s="259" t="s">
        <v>1167</v>
      </c>
      <c r="BB494" s="259"/>
      <c r="BC494" s="259"/>
      <c r="BD494" s="259" t="s">
        <v>1100</v>
      </c>
      <c r="BE494" s="374"/>
      <c r="BF494" s="374"/>
      <c r="BG494" s="374"/>
      <c r="BH494" s="374"/>
    </row>
    <row r="495" spans="14:60" s="226" customFormat="1">
      <c r="N495" s="374"/>
      <c r="O495" s="374"/>
      <c r="P495" s="374"/>
      <c r="Q495" s="374"/>
      <c r="R495" s="374"/>
      <c r="S495" s="374"/>
      <c r="T495" s="374"/>
      <c r="U495" s="374"/>
      <c r="V495" s="374"/>
      <c r="W495" s="374"/>
      <c r="X495" s="374"/>
      <c r="Y495" s="374"/>
      <c r="Z495" s="374"/>
      <c r="AA495" s="374"/>
      <c r="AB495" s="374"/>
      <c r="AC495" s="374"/>
      <c r="AD495" s="374"/>
      <c r="AE495" s="374"/>
      <c r="AF495" s="374"/>
      <c r="AG495" s="374"/>
      <c r="AH495" s="374"/>
      <c r="AI495" s="374"/>
      <c r="AJ495" s="374"/>
      <c r="AK495" s="374"/>
      <c r="AL495" s="374"/>
      <c r="AM495" s="374"/>
      <c r="AN495" s="374"/>
      <c r="AO495" s="374"/>
      <c r="AP495" s="374"/>
      <c r="AQ495" s="374"/>
      <c r="AR495" s="374"/>
      <c r="AS495" s="374"/>
      <c r="AT495" s="374"/>
      <c r="AU495" s="374"/>
      <c r="AV495" s="374"/>
      <c r="AW495" s="259"/>
      <c r="AX495" s="259"/>
      <c r="AY495" s="259"/>
      <c r="AZ495" s="440" t="s">
        <v>1117</v>
      </c>
      <c r="BA495" s="259" t="s">
        <v>1168</v>
      </c>
      <c r="BB495" s="259"/>
      <c r="BC495" s="259"/>
      <c r="BD495" s="259" t="s">
        <v>1101</v>
      </c>
      <c r="BE495" s="374"/>
      <c r="BF495" s="374"/>
      <c r="BG495" s="374"/>
      <c r="BH495" s="374"/>
    </row>
    <row r="496" spans="14:60" s="226" customFormat="1">
      <c r="N496" s="374"/>
      <c r="O496" s="374"/>
      <c r="P496" s="374"/>
      <c r="Q496" s="374"/>
      <c r="R496" s="374"/>
      <c r="S496" s="374"/>
      <c r="T496" s="374"/>
      <c r="U496" s="374"/>
      <c r="V496" s="374"/>
      <c r="W496" s="374"/>
      <c r="X496" s="374"/>
      <c r="Y496" s="374"/>
      <c r="Z496" s="374"/>
      <c r="AA496" s="374"/>
      <c r="AB496" s="374"/>
      <c r="AC496" s="374"/>
      <c r="AD496" s="374"/>
      <c r="AE496" s="374"/>
      <c r="AF496" s="374"/>
      <c r="AG496" s="374"/>
      <c r="AH496" s="374"/>
      <c r="AI496" s="374"/>
      <c r="AJ496" s="374"/>
      <c r="AK496" s="374"/>
      <c r="AL496" s="374"/>
      <c r="AM496" s="374"/>
      <c r="AN496" s="374"/>
      <c r="AO496" s="374"/>
      <c r="AP496" s="374"/>
      <c r="AQ496" s="374"/>
      <c r="AR496" s="374"/>
      <c r="AS496" s="374"/>
      <c r="AT496" s="374"/>
      <c r="AU496" s="374"/>
      <c r="AV496" s="374"/>
      <c r="AW496" s="259"/>
      <c r="AX496" s="259"/>
      <c r="AY496" s="259"/>
      <c r="AZ496" s="440" t="s">
        <v>1119</v>
      </c>
      <c r="BA496" s="259" t="s">
        <v>1172</v>
      </c>
      <c r="BB496" s="259"/>
      <c r="BC496" s="259"/>
      <c r="BD496" s="259" t="s">
        <v>1103</v>
      </c>
      <c r="BE496" s="374"/>
      <c r="BF496" s="374"/>
      <c r="BG496" s="374"/>
      <c r="BH496" s="374"/>
    </row>
    <row r="497" spans="14:60" s="226" customFormat="1">
      <c r="N497" s="374"/>
      <c r="O497" s="374"/>
      <c r="P497" s="374"/>
      <c r="Q497" s="374"/>
      <c r="R497" s="374"/>
      <c r="S497" s="374"/>
      <c r="T497" s="374"/>
      <c r="U497" s="374"/>
      <c r="V497" s="374"/>
      <c r="W497" s="374"/>
      <c r="X497" s="374"/>
      <c r="Y497" s="374"/>
      <c r="Z497" s="374"/>
      <c r="AA497" s="374"/>
      <c r="AB497" s="374"/>
      <c r="AC497" s="374"/>
      <c r="AD497" s="374"/>
      <c r="AE497" s="374"/>
      <c r="AF497" s="374"/>
      <c r="AG497" s="374"/>
      <c r="AH497" s="374"/>
      <c r="AI497" s="374"/>
      <c r="AJ497" s="374"/>
      <c r="AK497" s="374"/>
      <c r="AL497" s="374"/>
      <c r="AM497" s="374"/>
      <c r="AN497" s="374"/>
      <c r="AO497" s="374"/>
      <c r="AP497" s="374"/>
      <c r="AQ497" s="374"/>
      <c r="AR497" s="374"/>
      <c r="AS497" s="374"/>
      <c r="AT497" s="374"/>
      <c r="AU497" s="374"/>
      <c r="AV497" s="374"/>
      <c r="AW497" s="259"/>
      <c r="AX497" s="259"/>
      <c r="AY497" s="259"/>
      <c r="AZ497" s="440" t="s">
        <v>1120</v>
      </c>
      <c r="BA497" s="259" t="s">
        <v>1178</v>
      </c>
      <c r="BB497" s="259"/>
      <c r="BC497" s="259"/>
      <c r="BD497" s="259" t="s">
        <v>1105</v>
      </c>
      <c r="BE497" s="374"/>
      <c r="BF497" s="374"/>
      <c r="BG497" s="374"/>
      <c r="BH497" s="374"/>
    </row>
    <row r="498" spans="14:60" s="226" customFormat="1">
      <c r="N498" s="374"/>
      <c r="O498" s="374"/>
      <c r="P498" s="374"/>
      <c r="Q498" s="374"/>
      <c r="R498" s="374"/>
      <c r="S498" s="374"/>
      <c r="T498" s="374"/>
      <c r="U498" s="374"/>
      <c r="V498" s="374"/>
      <c r="W498" s="374"/>
      <c r="X498" s="374"/>
      <c r="Y498" s="374"/>
      <c r="Z498" s="374"/>
      <c r="AA498" s="374"/>
      <c r="AB498" s="374"/>
      <c r="AC498" s="374"/>
      <c r="AD498" s="374"/>
      <c r="AE498" s="374"/>
      <c r="AF498" s="374"/>
      <c r="AG498" s="374"/>
      <c r="AH498" s="374"/>
      <c r="AI498" s="374"/>
      <c r="AJ498" s="374"/>
      <c r="AK498" s="374"/>
      <c r="AL498" s="374"/>
      <c r="AM498" s="374"/>
      <c r="AN498" s="374"/>
      <c r="AO498" s="374"/>
      <c r="AP498" s="374"/>
      <c r="AQ498" s="374"/>
      <c r="AR498" s="374"/>
      <c r="AS498" s="374"/>
      <c r="AT498" s="374"/>
      <c r="AU498" s="374"/>
      <c r="AV498" s="374"/>
      <c r="AW498" s="259"/>
      <c r="AX498" s="259"/>
      <c r="AY498" s="259"/>
      <c r="AZ498" s="440" t="s">
        <v>1124</v>
      </c>
      <c r="BA498" s="259" t="s">
        <v>1180</v>
      </c>
      <c r="BB498" s="259"/>
      <c r="BC498" s="259"/>
      <c r="BD498" s="259" t="s">
        <v>1106</v>
      </c>
      <c r="BE498" s="374"/>
      <c r="BF498" s="374"/>
      <c r="BG498" s="374"/>
      <c r="BH498" s="374"/>
    </row>
    <row r="499" spans="14:60" s="226" customFormat="1">
      <c r="N499" s="374"/>
      <c r="O499" s="374"/>
      <c r="P499" s="374"/>
      <c r="Q499" s="374"/>
      <c r="R499" s="374"/>
      <c r="S499" s="374"/>
      <c r="T499" s="374"/>
      <c r="U499" s="374"/>
      <c r="V499" s="374"/>
      <c r="W499" s="374"/>
      <c r="X499" s="374"/>
      <c r="Y499" s="374"/>
      <c r="Z499" s="374"/>
      <c r="AA499" s="374"/>
      <c r="AB499" s="374"/>
      <c r="AC499" s="374"/>
      <c r="AD499" s="374"/>
      <c r="AE499" s="374"/>
      <c r="AF499" s="374"/>
      <c r="AG499" s="374"/>
      <c r="AH499" s="374"/>
      <c r="AI499" s="374"/>
      <c r="AJ499" s="374"/>
      <c r="AK499" s="374"/>
      <c r="AL499" s="374"/>
      <c r="AM499" s="374"/>
      <c r="AN499" s="374"/>
      <c r="AO499" s="374"/>
      <c r="AP499" s="374"/>
      <c r="AQ499" s="374"/>
      <c r="AR499" s="374"/>
      <c r="AS499" s="374"/>
      <c r="AT499" s="374"/>
      <c r="AU499" s="374"/>
      <c r="AV499" s="374"/>
      <c r="AW499" s="259"/>
      <c r="AX499" s="259"/>
      <c r="AY499" s="259"/>
      <c r="AZ499" s="440" t="s">
        <v>449</v>
      </c>
      <c r="BA499" s="259" t="s">
        <v>1181</v>
      </c>
      <c r="BB499" s="259"/>
      <c r="BC499" s="259"/>
      <c r="BD499" s="259" t="s">
        <v>1111</v>
      </c>
      <c r="BE499" s="374"/>
      <c r="BF499" s="374"/>
      <c r="BG499" s="374"/>
      <c r="BH499" s="374"/>
    </row>
    <row r="500" spans="14:60" s="226" customFormat="1">
      <c r="N500" s="374"/>
      <c r="O500" s="374"/>
      <c r="P500" s="374"/>
      <c r="Q500" s="374"/>
      <c r="R500" s="374"/>
      <c r="S500" s="374"/>
      <c r="T500" s="374"/>
      <c r="U500" s="374"/>
      <c r="V500" s="374"/>
      <c r="W500" s="374"/>
      <c r="X500" s="374"/>
      <c r="Y500" s="374"/>
      <c r="Z500" s="374"/>
      <c r="AA500" s="374"/>
      <c r="AB500" s="374"/>
      <c r="AC500" s="374"/>
      <c r="AD500" s="374"/>
      <c r="AE500" s="374"/>
      <c r="AF500" s="374"/>
      <c r="AG500" s="374"/>
      <c r="AH500" s="374"/>
      <c r="AI500" s="374"/>
      <c r="AJ500" s="374"/>
      <c r="AK500" s="374"/>
      <c r="AL500" s="374"/>
      <c r="AM500" s="374"/>
      <c r="AN500" s="374"/>
      <c r="AO500" s="374"/>
      <c r="AP500" s="374"/>
      <c r="AQ500" s="374"/>
      <c r="AR500" s="374"/>
      <c r="AS500" s="374"/>
      <c r="AT500" s="374"/>
      <c r="AU500" s="374"/>
      <c r="AV500" s="374"/>
      <c r="AW500" s="259"/>
      <c r="AX500" s="259"/>
      <c r="AY500" s="259"/>
      <c r="AZ500" s="440" t="s">
        <v>1468</v>
      </c>
      <c r="BA500" s="259" t="s">
        <v>1187</v>
      </c>
      <c r="BB500" s="259"/>
      <c r="BC500" s="259"/>
      <c r="BD500" s="259" t="s">
        <v>1467</v>
      </c>
      <c r="BE500" s="374"/>
      <c r="BF500" s="374"/>
      <c r="BG500" s="374"/>
      <c r="BH500" s="374"/>
    </row>
    <row r="501" spans="14:60" s="226" customFormat="1">
      <c r="N501" s="374"/>
      <c r="O501" s="374"/>
      <c r="P501" s="374"/>
      <c r="Q501" s="374"/>
      <c r="R501" s="374"/>
      <c r="S501" s="374"/>
      <c r="T501" s="374"/>
      <c r="U501" s="374"/>
      <c r="V501" s="374"/>
      <c r="W501" s="374"/>
      <c r="X501" s="374"/>
      <c r="Y501" s="374"/>
      <c r="Z501" s="374"/>
      <c r="AA501" s="374"/>
      <c r="AB501" s="374"/>
      <c r="AC501" s="374"/>
      <c r="AD501" s="374"/>
      <c r="AE501" s="374"/>
      <c r="AF501" s="374"/>
      <c r="AG501" s="374"/>
      <c r="AH501" s="374"/>
      <c r="AI501" s="374"/>
      <c r="AJ501" s="374"/>
      <c r="AK501" s="374"/>
      <c r="AL501" s="374"/>
      <c r="AM501" s="374"/>
      <c r="AN501" s="374"/>
      <c r="AO501" s="374"/>
      <c r="AP501" s="374"/>
      <c r="AQ501" s="374"/>
      <c r="AR501" s="374"/>
      <c r="AS501" s="374"/>
      <c r="AT501" s="374"/>
      <c r="AU501" s="374"/>
      <c r="AV501" s="374"/>
      <c r="AW501" s="259"/>
      <c r="AX501" s="259"/>
      <c r="AY501" s="259"/>
      <c r="AZ501" s="440" t="s">
        <v>1127</v>
      </c>
      <c r="BA501" s="259" t="s">
        <v>1191</v>
      </c>
      <c r="BB501" s="259"/>
      <c r="BC501" s="259"/>
      <c r="BD501" s="259" t="s">
        <v>1113</v>
      </c>
      <c r="BE501" s="374"/>
      <c r="BF501" s="374"/>
      <c r="BG501" s="374"/>
      <c r="BH501" s="374"/>
    </row>
    <row r="502" spans="14:60" s="226" customFormat="1">
      <c r="N502" s="374"/>
      <c r="O502" s="374"/>
      <c r="P502" s="374"/>
      <c r="Q502" s="374"/>
      <c r="R502" s="374"/>
      <c r="S502" s="374"/>
      <c r="T502" s="374"/>
      <c r="U502" s="374"/>
      <c r="V502" s="374"/>
      <c r="W502" s="374"/>
      <c r="X502" s="374"/>
      <c r="Y502" s="374"/>
      <c r="Z502" s="374"/>
      <c r="AA502" s="374"/>
      <c r="AB502" s="374"/>
      <c r="AC502" s="374"/>
      <c r="AD502" s="374"/>
      <c r="AE502" s="374"/>
      <c r="AF502" s="374"/>
      <c r="AG502" s="374"/>
      <c r="AH502" s="374"/>
      <c r="AI502" s="374"/>
      <c r="AJ502" s="374"/>
      <c r="AK502" s="374"/>
      <c r="AL502" s="374"/>
      <c r="AM502" s="374"/>
      <c r="AN502" s="374"/>
      <c r="AO502" s="374"/>
      <c r="AP502" s="374"/>
      <c r="AQ502" s="374"/>
      <c r="AR502" s="374"/>
      <c r="AS502" s="374"/>
      <c r="AT502" s="374"/>
      <c r="AU502" s="374"/>
      <c r="AV502" s="374"/>
      <c r="AW502" s="259"/>
      <c r="AX502" s="259"/>
      <c r="AY502" s="259"/>
      <c r="AZ502" s="440" t="s">
        <v>1129</v>
      </c>
      <c r="BA502" s="259" t="s">
        <v>1193</v>
      </c>
      <c r="BB502" s="259"/>
      <c r="BC502" s="259"/>
      <c r="BD502" s="259" t="s">
        <v>1117</v>
      </c>
      <c r="BE502" s="374"/>
      <c r="BF502" s="374"/>
      <c r="BG502" s="374"/>
      <c r="BH502" s="374"/>
    </row>
    <row r="503" spans="14:60" s="226" customFormat="1">
      <c r="N503" s="374"/>
      <c r="O503" s="374"/>
      <c r="P503" s="374"/>
      <c r="Q503" s="374"/>
      <c r="R503" s="374"/>
      <c r="S503" s="374"/>
      <c r="T503" s="374"/>
      <c r="U503" s="374"/>
      <c r="V503" s="374"/>
      <c r="W503" s="374"/>
      <c r="X503" s="374"/>
      <c r="Y503" s="374"/>
      <c r="Z503" s="374"/>
      <c r="AA503" s="374"/>
      <c r="AB503" s="374"/>
      <c r="AC503" s="374"/>
      <c r="AD503" s="374"/>
      <c r="AE503" s="374"/>
      <c r="AF503" s="374"/>
      <c r="AG503" s="374"/>
      <c r="AH503" s="374"/>
      <c r="AI503" s="374"/>
      <c r="AJ503" s="374"/>
      <c r="AK503" s="374"/>
      <c r="AL503" s="374"/>
      <c r="AM503" s="374"/>
      <c r="AN503" s="374"/>
      <c r="AO503" s="374"/>
      <c r="AP503" s="374"/>
      <c r="AQ503" s="374"/>
      <c r="AR503" s="374"/>
      <c r="AS503" s="374"/>
      <c r="AT503" s="374"/>
      <c r="AU503" s="374"/>
      <c r="AV503" s="374"/>
      <c r="AW503" s="259"/>
      <c r="AX503" s="259"/>
      <c r="AY503" s="259"/>
      <c r="AZ503" s="440" t="s">
        <v>1130</v>
      </c>
      <c r="BA503" s="440" t="s">
        <v>1397</v>
      </c>
      <c r="BB503" s="440"/>
      <c r="BC503" s="440"/>
      <c r="BD503" s="259" t="s">
        <v>1119</v>
      </c>
      <c r="BE503" s="374"/>
      <c r="BF503" s="374"/>
      <c r="BG503" s="374"/>
      <c r="BH503" s="374"/>
    </row>
    <row r="504" spans="14:60" s="226" customFormat="1">
      <c r="N504" s="374"/>
      <c r="O504" s="374"/>
      <c r="P504" s="374"/>
      <c r="Q504" s="374"/>
      <c r="R504" s="374"/>
      <c r="S504" s="374"/>
      <c r="T504" s="374"/>
      <c r="U504" s="374"/>
      <c r="V504" s="374"/>
      <c r="W504" s="374"/>
      <c r="X504" s="374"/>
      <c r="Y504" s="374"/>
      <c r="Z504" s="374"/>
      <c r="AA504" s="374"/>
      <c r="AB504" s="374"/>
      <c r="AC504" s="374"/>
      <c r="AD504" s="374"/>
      <c r="AE504" s="374"/>
      <c r="AF504" s="374"/>
      <c r="AG504" s="374"/>
      <c r="AH504" s="374"/>
      <c r="AI504" s="374"/>
      <c r="AJ504" s="374"/>
      <c r="AK504" s="374"/>
      <c r="AL504" s="374"/>
      <c r="AM504" s="374"/>
      <c r="AN504" s="374"/>
      <c r="AO504" s="374"/>
      <c r="AP504" s="374"/>
      <c r="AQ504" s="374"/>
      <c r="AR504" s="374"/>
      <c r="AS504" s="374"/>
      <c r="AT504" s="374"/>
      <c r="AU504" s="374"/>
      <c r="AV504" s="374"/>
      <c r="AW504" s="259"/>
      <c r="AX504" s="259"/>
      <c r="AY504" s="259"/>
      <c r="AZ504" s="440" t="s">
        <v>1133</v>
      </c>
      <c r="BA504" s="440" t="s">
        <v>1455</v>
      </c>
      <c r="BB504" s="440"/>
      <c r="BC504" s="440"/>
      <c r="BD504" s="259" t="s">
        <v>1120</v>
      </c>
      <c r="BE504" s="374"/>
      <c r="BF504" s="374"/>
      <c r="BG504" s="374"/>
      <c r="BH504" s="374"/>
    </row>
    <row r="505" spans="14:60" s="226" customFormat="1">
      <c r="N505" s="374"/>
      <c r="O505" s="374"/>
      <c r="P505" s="374"/>
      <c r="Q505" s="374"/>
      <c r="R505" s="374"/>
      <c r="S505" s="374"/>
      <c r="T505" s="374"/>
      <c r="U505" s="374"/>
      <c r="V505" s="374"/>
      <c r="W505" s="374"/>
      <c r="X505" s="374"/>
      <c r="Y505" s="374"/>
      <c r="Z505" s="374"/>
      <c r="AA505" s="374"/>
      <c r="AB505" s="374"/>
      <c r="AC505" s="374"/>
      <c r="AD505" s="374"/>
      <c r="AE505" s="374"/>
      <c r="AF505" s="374"/>
      <c r="AG505" s="374"/>
      <c r="AH505" s="374"/>
      <c r="AI505" s="374"/>
      <c r="AJ505" s="374"/>
      <c r="AK505" s="374"/>
      <c r="AL505" s="374"/>
      <c r="AM505" s="374"/>
      <c r="AN505" s="374"/>
      <c r="AO505" s="374"/>
      <c r="AP505" s="374"/>
      <c r="AQ505" s="374"/>
      <c r="AR505" s="374"/>
      <c r="AS505" s="374"/>
      <c r="AT505" s="374"/>
      <c r="AU505" s="374"/>
      <c r="AV505" s="374"/>
      <c r="AW505" s="259"/>
      <c r="AX505" s="259"/>
      <c r="AY505" s="259"/>
      <c r="AZ505" s="440" t="s">
        <v>461</v>
      </c>
      <c r="BA505" s="440" t="s">
        <v>1457</v>
      </c>
      <c r="BB505" s="440"/>
      <c r="BC505" s="440"/>
      <c r="BD505" s="259" t="s">
        <v>1124</v>
      </c>
      <c r="BE505" s="374"/>
      <c r="BF505" s="374"/>
      <c r="BG505" s="374"/>
      <c r="BH505" s="374"/>
    </row>
    <row r="506" spans="14:60" s="226" customFormat="1">
      <c r="N506" s="374"/>
      <c r="O506" s="374"/>
      <c r="P506" s="374"/>
      <c r="Q506" s="374"/>
      <c r="R506" s="374"/>
      <c r="S506" s="374"/>
      <c r="T506" s="374"/>
      <c r="U506" s="374"/>
      <c r="V506" s="374"/>
      <c r="W506" s="374"/>
      <c r="X506" s="374"/>
      <c r="Y506" s="374"/>
      <c r="Z506" s="374"/>
      <c r="AA506" s="374"/>
      <c r="AB506" s="374"/>
      <c r="AC506" s="374"/>
      <c r="AD506" s="374"/>
      <c r="AE506" s="374"/>
      <c r="AF506" s="374"/>
      <c r="AG506" s="374"/>
      <c r="AH506" s="374"/>
      <c r="AI506" s="374"/>
      <c r="AJ506" s="374"/>
      <c r="AK506" s="374"/>
      <c r="AL506" s="374"/>
      <c r="AM506" s="374"/>
      <c r="AN506" s="374"/>
      <c r="AO506" s="374"/>
      <c r="AP506" s="374"/>
      <c r="AQ506" s="374"/>
      <c r="AR506" s="374"/>
      <c r="AS506" s="374"/>
      <c r="AT506" s="374"/>
      <c r="AU506" s="374"/>
      <c r="AV506" s="374"/>
      <c r="AW506" s="259"/>
      <c r="AX506" s="259"/>
      <c r="AY506" s="259"/>
      <c r="AZ506" s="440" t="s">
        <v>1134</v>
      </c>
      <c r="BA506" s="440" t="s">
        <v>1462</v>
      </c>
      <c r="BB506" s="440"/>
      <c r="BC506" s="440"/>
      <c r="BD506" s="259" t="s">
        <v>449</v>
      </c>
      <c r="BE506" s="374"/>
      <c r="BF506" s="374"/>
      <c r="BG506" s="374"/>
      <c r="BH506" s="374"/>
    </row>
    <row r="507" spans="14:60" s="226" customFormat="1">
      <c r="N507" s="374"/>
      <c r="O507" s="374"/>
      <c r="P507" s="374"/>
      <c r="Q507" s="374"/>
      <c r="R507" s="374"/>
      <c r="S507" s="374"/>
      <c r="T507" s="374"/>
      <c r="U507" s="374"/>
      <c r="V507" s="374"/>
      <c r="W507" s="374"/>
      <c r="X507" s="374"/>
      <c r="Y507" s="374"/>
      <c r="Z507" s="374"/>
      <c r="AA507" s="374"/>
      <c r="AB507" s="374"/>
      <c r="AC507" s="374"/>
      <c r="AD507" s="374"/>
      <c r="AE507" s="374"/>
      <c r="AF507" s="374"/>
      <c r="AG507" s="374"/>
      <c r="AH507" s="374"/>
      <c r="AI507" s="374"/>
      <c r="AJ507" s="374"/>
      <c r="AK507" s="374"/>
      <c r="AL507" s="374"/>
      <c r="AM507" s="374"/>
      <c r="AN507" s="374"/>
      <c r="AO507" s="374"/>
      <c r="AP507" s="374"/>
      <c r="AQ507" s="374"/>
      <c r="AR507" s="374"/>
      <c r="AS507" s="374"/>
      <c r="AT507" s="374"/>
      <c r="AU507" s="374"/>
      <c r="AV507" s="374"/>
      <c r="AW507" s="259"/>
      <c r="AX507" s="259"/>
      <c r="AY507" s="259"/>
      <c r="AZ507" s="440" t="s">
        <v>1135</v>
      </c>
      <c r="BA507" s="440" t="s">
        <v>1464</v>
      </c>
      <c r="BB507" s="440"/>
      <c r="BC507" s="440"/>
      <c r="BD507" s="259" t="s">
        <v>1468</v>
      </c>
      <c r="BE507" s="374"/>
      <c r="BF507" s="374"/>
      <c r="BG507" s="374"/>
      <c r="BH507" s="374"/>
    </row>
    <row r="508" spans="14:60" s="226" customFormat="1">
      <c r="N508" s="374"/>
      <c r="O508" s="374"/>
      <c r="P508" s="374"/>
      <c r="Q508" s="374"/>
      <c r="R508" s="374"/>
      <c r="S508" s="374"/>
      <c r="T508" s="374"/>
      <c r="U508" s="374"/>
      <c r="V508" s="374"/>
      <c r="W508" s="374"/>
      <c r="X508" s="374"/>
      <c r="Y508" s="374"/>
      <c r="Z508" s="374"/>
      <c r="AA508" s="374"/>
      <c r="AB508" s="374"/>
      <c r="AC508" s="374"/>
      <c r="AD508" s="374"/>
      <c r="AE508" s="374"/>
      <c r="AF508" s="374"/>
      <c r="AG508" s="374"/>
      <c r="AH508" s="374"/>
      <c r="AI508" s="374"/>
      <c r="AJ508" s="374"/>
      <c r="AK508" s="374"/>
      <c r="AL508" s="374"/>
      <c r="AM508" s="374"/>
      <c r="AN508" s="374"/>
      <c r="AO508" s="374"/>
      <c r="AP508" s="374"/>
      <c r="AQ508" s="374"/>
      <c r="AR508" s="374"/>
      <c r="AS508" s="374"/>
      <c r="AT508" s="374"/>
      <c r="AU508" s="374"/>
      <c r="AV508" s="374"/>
      <c r="AW508" s="259"/>
      <c r="AX508" s="259"/>
      <c r="AY508" s="259"/>
      <c r="AZ508" s="440" t="s">
        <v>1136</v>
      </c>
      <c r="BA508" s="440" t="s">
        <v>1070</v>
      </c>
      <c r="BB508" s="440"/>
      <c r="BC508" s="440"/>
      <c r="BD508" s="259" t="s">
        <v>1127</v>
      </c>
      <c r="BE508" s="374"/>
      <c r="BF508" s="374"/>
      <c r="BG508" s="374"/>
      <c r="BH508" s="374"/>
    </row>
    <row r="509" spans="14:60" s="226" customFormat="1">
      <c r="N509" s="374"/>
      <c r="O509" s="374"/>
      <c r="P509" s="374"/>
      <c r="Q509" s="374"/>
      <c r="R509" s="374"/>
      <c r="S509" s="374"/>
      <c r="T509" s="374"/>
      <c r="U509" s="374"/>
      <c r="V509" s="374"/>
      <c r="W509" s="374"/>
      <c r="X509" s="374"/>
      <c r="Y509" s="374"/>
      <c r="Z509" s="374"/>
      <c r="AA509" s="374"/>
      <c r="AB509" s="374"/>
      <c r="AC509" s="374"/>
      <c r="AD509" s="374"/>
      <c r="AE509" s="374"/>
      <c r="AF509" s="374"/>
      <c r="AG509" s="374"/>
      <c r="AH509" s="374"/>
      <c r="AI509" s="374"/>
      <c r="AJ509" s="374"/>
      <c r="AK509" s="374"/>
      <c r="AL509" s="374"/>
      <c r="AM509" s="374"/>
      <c r="AN509" s="374"/>
      <c r="AO509" s="374"/>
      <c r="AP509" s="374"/>
      <c r="AQ509" s="374"/>
      <c r="AR509" s="374"/>
      <c r="AS509" s="374"/>
      <c r="AT509" s="374"/>
      <c r="AU509" s="374"/>
      <c r="AV509" s="374"/>
      <c r="AW509" s="259"/>
      <c r="AX509" s="259"/>
      <c r="AY509" s="259"/>
      <c r="AZ509" s="440" t="s">
        <v>1469</v>
      </c>
      <c r="BA509" s="440" t="s">
        <v>1466</v>
      </c>
      <c r="BB509" s="440"/>
      <c r="BC509" s="440"/>
      <c r="BD509" s="259" t="s">
        <v>1129</v>
      </c>
      <c r="BE509" s="374"/>
      <c r="BF509" s="374"/>
      <c r="BG509" s="374"/>
      <c r="BH509" s="374"/>
    </row>
    <row r="510" spans="14:60" s="226" customFormat="1">
      <c r="N510" s="374"/>
      <c r="O510" s="374"/>
      <c r="P510" s="374"/>
      <c r="Q510" s="374"/>
      <c r="R510" s="374"/>
      <c r="S510" s="374"/>
      <c r="T510" s="374"/>
      <c r="U510" s="374"/>
      <c r="V510" s="374"/>
      <c r="W510" s="374"/>
      <c r="X510" s="374"/>
      <c r="Y510" s="374"/>
      <c r="Z510" s="374"/>
      <c r="AA510" s="374"/>
      <c r="AB510" s="374"/>
      <c r="AC510" s="374"/>
      <c r="AD510" s="374"/>
      <c r="AE510" s="374"/>
      <c r="AF510" s="374"/>
      <c r="AG510" s="374"/>
      <c r="AH510" s="374"/>
      <c r="AI510" s="374"/>
      <c r="AJ510" s="374"/>
      <c r="AK510" s="374"/>
      <c r="AL510" s="374"/>
      <c r="AM510" s="374"/>
      <c r="AN510" s="374"/>
      <c r="AO510" s="374"/>
      <c r="AP510" s="374"/>
      <c r="AQ510" s="374"/>
      <c r="AR510" s="374"/>
      <c r="AS510" s="374"/>
      <c r="AT510" s="374"/>
      <c r="AU510" s="374"/>
      <c r="AV510" s="374"/>
      <c r="AW510" s="259"/>
      <c r="AX510" s="259"/>
      <c r="AY510" s="259"/>
      <c r="AZ510" s="440" t="s">
        <v>1138</v>
      </c>
      <c r="BA510" s="440"/>
      <c r="BB510" s="440"/>
      <c r="BC510" s="440"/>
      <c r="BD510" s="259" t="s">
        <v>1130</v>
      </c>
      <c r="BE510" s="374"/>
      <c r="BF510" s="374"/>
      <c r="BG510" s="374"/>
      <c r="BH510" s="374"/>
    </row>
    <row r="511" spans="14:60" s="226" customFormat="1">
      <c r="N511" s="374"/>
      <c r="O511" s="374"/>
      <c r="P511" s="374"/>
      <c r="Q511" s="374"/>
      <c r="R511" s="374"/>
      <c r="S511" s="374"/>
      <c r="T511" s="374"/>
      <c r="U511" s="374"/>
      <c r="V511" s="374"/>
      <c r="W511" s="374"/>
      <c r="X511" s="374"/>
      <c r="Y511" s="374"/>
      <c r="Z511" s="374"/>
      <c r="AA511" s="374"/>
      <c r="AB511" s="374"/>
      <c r="AC511" s="374"/>
      <c r="AD511" s="374"/>
      <c r="AE511" s="374"/>
      <c r="AF511" s="374"/>
      <c r="AG511" s="374"/>
      <c r="AH511" s="374"/>
      <c r="AI511" s="374"/>
      <c r="AJ511" s="374"/>
      <c r="AK511" s="374"/>
      <c r="AL511" s="374"/>
      <c r="AM511" s="374"/>
      <c r="AN511" s="374"/>
      <c r="AO511" s="374"/>
      <c r="AP511" s="374"/>
      <c r="AQ511" s="374"/>
      <c r="AR511" s="374"/>
      <c r="AS511" s="374"/>
      <c r="AT511" s="374"/>
      <c r="AU511" s="374"/>
      <c r="AV511" s="374"/>
      <c r="AW511" s="259"/>
      <c r="AX511" s="259"/>
      <c r="AY511" s="259"/>
      <c r="AZ511" s="440" t="s">
        <v>1139</v>
      </c>
      <c r="BA511" s="440"/>
      <c r="BB511" s="440"/>
      <c r="BC511" s="440"/>
      <c r="BD511" s="259" t="s">
        <v>1133</v>
      </c>
      <c r="BE511" s="374"/>
      <c r="BF511" s="374"/>
      <c r="BG511" s="374"/>
      <c r="BH511" s="374"/>
    </row>
    <row r="512" spans="14:60" s="226" customFormat="1">
      <c r="N512" s="374"/>
      <c r="O512" s="374"/>
      <c r="P512" s="374"/>
      <c r="Q512" s="374"/>
      <c r="R512" s="374"/>
      <c r="S512" s="374"/>
      <c r="T512" s="374"/>
      <c r="U512" s="374"/>
      <c r="V512" s="374"/>
      <c r="W512" s="374"/>
      <c r="X512" s="374"/>
      <c r="Y512" s="374"/>
      <c r="Z512" s="374"/>
      <c r="AA512" s="374"/>
      <c r="AB512" s="374"/>
      <c r="AC512" s="374"/>
      <c r="AD512" s="374"/>
      <c r="AE512" s="374"/>
      <c r="AF512" s="374"/>
      <c r="AG512" s="374"/>
      <c r="AH512" s="374"/>
      <c r="AI512" s="374"/>
      <c r="AJ512" s="374"/>
      <c r="AK512" s="374"/>
      <c r="AL512" s="374"/>
      <c r="AM512" s="374"/>
      <c r="AN512" s="374"/>
      <c r="AO512" s="374"/>
      <c r="AP512" s="374"/>
      <c r="AQ512" s="374"/>
      <c r="AR512" s="374"/>
      <c r="AS512" s="374"/>
      <c r="AT512" s="374"/>
      <c r="AU512" s="374"/>
      <c r="AV512" s="374"/>
      <c r="AW512" s="259"/>
      <c r="AX512" s="259"/>
      <c r="AY512" s="259"/>
      <c r="AZ512" s="440" t="s">
        <v>1140</v>
      </c>
      <c r="BA512" s="440"/>
      <c r="BB512" s="440"/>
      <c r="BC512" s="440"/>
      <c r="BD512" s="259" t="s">
        <v>461</v>
      </c>
      <c r="BE512" s="374"/>
      <c r="BF512" s="374"/>
      <c r="BG512" s="374"/>
      <c r="BH512" s="374"/>
    </row>
    <row r="513" spans="14:60" s="226" customFormat="1">
      <c r="N513" s="374"/>
      <c r="O513" s="374"/>
      <c r="P513" s="374"/>
      <c r="Q513" s="374"/>
      <c r="R513" s="374"/>
      <c r="S513" s="374"/>
      <c r="T513" s="374"/>
      <c r="U513" s="374"/>
      <c r="V513" s="374"/>
      <c r="W513" s="374"/>
      <c r="X513" s="374"/>
      <c r="Y513" s="374"/>
      <c r="Z513" s="374"/>
      <c r="AA513" s="374"/>
      <c r="AB513" s="374"/>
      <c r="AC513" s="374"/>
      <c r="AD513" s="374"/>
      <c r="AE513" s="374"/>
      <c r="AF513" s="374"/>
      <c r="AG513" s="374"/>
      <c r="AH513" s="374"/>
      <c r="AI513" s="374"/>
      <c r="AJ513" s="374"/>
      <c r="AK513" s="374"/>
      <c r="AL513" s="374"/>
      <c r="AM513" s="374"/>
      <c r="AN513" s="374"/>
      <c r="AO513" s="374"/>
      <c r="AP513" s="374"/>
      <c r="AQ513" s="374"/>
      <c r="AR513" s="374"/>
      <c r="AS513" s="374"/>
      <c r="AT513" s="374"/>
      <c r="AU513" s="374"/>
      <c r="AV513" s="374"/>
      <c r="AW513" s="259"/>
      <c r="AX513" s="259"/>
      <c r="AY513" s="259"/>
      <c r="AZ513" s="440" t="s">
        <v>1470</v>
      </c>
      <c r="BA513" s="440"/>
      <c r="BB513" s="440"/>
      <c r="BC513" s="440"/>
      <c r="BD513" s="259" t="s">
        <v>1134</v>
      </c>
      <c r="BE513" s="374"/>
      <c r="BF513" s="374"/>
      <c r="BG513" s="374"/>
      <c r="BH513" s="374"/>
    </row>
    <row r="514" spans="14:60" s="226" customFormat="1">
      <c r="N514" s="374"/>
      <c r="O514" s="374"/>
      <c r="P514" s="374"/>
      <c r="Q514" s="374"/>
      <c r="R514" s="374"/>
      <c r="S514" s="374"/>
      <c r="T514" s="374"/>
      <c r="U514" s="374"/>
      <c r="V514" s="374"/>
      <c r="W514" s="374"/>
      <c r="X514" s="374"/>
      <c r="Y514" s="374"/>
      <c r="Z514" s="374"/>
      <c r="AA514" s="374"/>
      <c r="AB514" s="374"/>
      <c r="AC514" s="374"/>
      <c r="AD514" s="374"/>
      <c r="AE514" s="374"/>
      <c r="AF514" s="374"/>
      <c r="AG514" s="374"/>
      <c r="AH514" s="374"/>
      <c r="AI514" s="374"/>
      <c r="AJ514" s="374"/>
      <c r="AK514" s="374"/>
      <c r="AL514" s="374"/>
      <c r="AM514" s="374"/>
      <c r="AN514" s="374"/>
      <c r="AO514" s="374"/>
      <c r="AP514" s="374"/>
      <c r="AQ514" s="374"/>
      <c r="AR514" s="374"/>
      <c r="AS514" s="374"/>
      <c r="AT514" s="374"/>
      <c r="AU514" s="374"/>
      <c r="AV514" s="374"/>
      <c r="AW514" s="259"/>
      <c r="AX514" s="259"/>
      <c r="AY514" s="259"/>
      <c r="AZ514" s="440" t="s">
        <v>1142</v>
      </c>
      <c r="BA514" s="440"/>
      <c r="BB514" s="440"/>
      <c r="BC514" s="440"/>
      <c r="BD514" s="259" t="s">
        <v>1135</v>
      </c>
      <c r="BE514" s="374"/>
      <c r="BF514" s="374"/>
      <c r="BG514" s="374"/>
      <c r="BH514" s="374"/>
    </row>
    <row r="515" spans="14:60" s="226" customFormat="1">
      <c r="N515" s="374"/>
      <c r="O515" s="374"/>
      <c r="P515" s="374"/>
      <c r="Q515" s="374"/>
      <c r="R515" s="374"/>
      <c r="S515" s="374"/>
      <c r="T515" s="374"/>
      <c r="U515" s="374"/>
      <c r="V515" s="374"/>
      <c r="W515" s="374"/>
      <c r="X515" s="374"/>
      <c r="Y515" s="374"/>
      <c r="Z515" s="374"/>
      <c r="AA515" s="374"/>
      <c r="AB515" s="374"/>
      <c r="AC515" s="374"/>
      <c r="AD515" s="374"/>
      <c r="AE515" s="374"/>
      <c r="AF515" s="374"/>
      <c r="AG515" s="374"/>
      <c r="AH515" s="374"/>
      <c r="AI515" s="374"/>
      <c r="AJ515" s="374"/>
      <c r="AK515" s="374"/>
      <c r="AL515" s="374"/>
      <c r="AM515" s="374"/>
      <c r="AN515" s="374"/>
      <c r="AO515" s="374"/>
      <c r="AP515" s="374"/>
      <c r="AQ515" s="374"/>
      <c r="AR515" s="374"/>
      <c r="AS515" s="374"/>
      <c r="AT515" s="374"/>
      <c r="AU515" s="374"/>
      <c r="AV515" s="374"/>
      <c r="AW515" s="259"/>
      <c r="AX515" s="259"/>
      <c r="AY515" s="259"/>
      <c r="AZ515" s="440" t="s">
        <v>1143</v>
      </c>
      <c r="BA515" s="440"/>
      <c r="BB515" s="440"/>
      <c r="BC515" s="440"/>
      <c r="BD515" s="259" t="s">
        <v>1136</v>
      </c>
      <c r="BE515" s="374"/>
      <c r="BF515" s="374"/>
      <c r="BG515" s="374"/>
      <c r="BH515" s="374"/>
    </row>
    <row r="516" spans="14:60" s="226" customFormat="1">
      <c r="N516" s="374"/>
      <c r="O516" s="374"/>
      <c r="P516" s="374"/>
      <c r="Q516" s="374"/>
      <c r="R516" s="374"/>
      <c r="S516" s="374"/>
      <c r="T516" s="374"/>
      <c r="U516" s="374"/>
      <c r="V516" s="374"/>
      <c r="W516" s="374"/>
      <c r="X516" s="374"/>
      <c r="Y516" s="374"/>
      <c r="Z516" s="374"/>
      <c r="AA516" s="374"/>
      <c r="AB516" s="374"/>
      <c r="AC516" s="374"/>
      <c r="AD516" s="374"/>
      <c r="AE516" s="374"/>
      <c r="AF516" s="374"/>
      <c r="AG516" s="374"/>
      <c r="AH516" s="374"/>
      <c r="AI516" s="374"/>
      <c r="AJ516" s="374"/>
      <c r="AK516" s="374"/>
      <c r="AL516" s="374"/>
      <c r="AM516" s="374"/>
      <c r="AN516" s="374"/>
      <c r="AO516" s="374"/>
      <c r="AP516" s="374"/>
      <c r="AQ516" s="374"/>
      <c r="AR516" s="374"/>
      <c r="AS516" s="374"/>
      <c r="AT516" s="374"/>
      <c r="AU516" s="374"/>
      <c r="AV516" s="374"/>
      <c r="AW516" s="259"/>
      <c r="AX516" s="259"/>
      <c r="AY516" s="259"/>
      <c r="AZ516" s="440" t="s">
        <v>1144</v>
      </c>
      <c r="BA516" s="440"/>
      <c r="BB516" s="440"/>
      <c r="BC516" s="440"/>
      <c r="BD516" s="259" t="s">
        <v>1469</v>
      </c>
      <c r="BE516" s="374"/>
      <c r="BF516" s="374"/>
      <c r="BG516" s="374"/>
      <c r="BH516" s="374"/>
    </row>
    <row r="517" spans="14:60" s="226" customFormat="1">
      <c r="N517" s="374"/>
      <c r="O517" s="374"/>
      <c r="P517" s="374"/>
      <c r="Q517" s="374"/>
      <c r="R517" s="374"/>
      <c r="S517" s="374"/>
      <c r="T517" s="374"/>
      <c r="U517" s="374"/>
      <c r="V517" s="374"/>
      <c r="W517" s="374"/>
      <c r="X517" s="374"/>
      <c r="Y517" s="374"/>
      <c r="Z517" s="374"/>
      <c r="AA517" s="374"/>
      <c r="AB517" s="374"/>
      <c r="AC517" s="374"/>
      <c r="AD517" s="374"/>
      <c r="AE517" s="374"/>
      <c r="AF517" s="374"/>
      <c r="AG517" s="374"/>
      <c r="AH517" s="374"/>
      <c r="AI517" s="374"/>
      <c r="AJ517" s="374"/>
      <c r="AK517" s="374"/>
      <c r="AL517" s="374"/>
      <c r="AM517" s="374"/>
      <c r="AN517" s="374"/>
      <c r="AO517" s="374"/>
      <c r="AP517" s="374"/>
      <c r="AQ517" s="374"/>
      <c r="AR517" s="374"/>
      <c r="AS517" s="374"/>
      <c r="AT517" s="374"/>
      <c r="AU517" s="374"/>
      <c r="AV517" s="374"/>
      <c r="AW517" s="259"/>
      <c r="AX517" s="259"/>
      <c r="AY517" s="259"/>
      <c r="AZ517" s="440" t="s">
        <v>1471</v>
      </c>
      <c r="BA517" s="440"/>
      <c r="BB517" s="440"/>
      <c r="BC517" s="440"/>
      <c r="BD517" s="259" t="s">
        <v>1138</v>
      </c>
      <c r="BE517" s="374"/>
      <c r="BF517" s="374"/>
      <c r="BG517" s="374"/>
      <c r="BH517" s="374"/>
    </row>
    <row r="518" spans="14:60" s="226" customFormat="1">
      <c r="N518" s="374"/>
      <c r="O518" s="374"/>
      <c r="P518" s="374"/>
      <c r="Q518" s="374"/>
      <c r="R518" s="374"/>
      <c r="S518" s="374"/>
      <c r="T518" s="374"/>
      <c r="U518" s="374"/>
      <c r="V518" s="374"/>
      <c r="W518" s="374"/>
      <c r="X518" s="374"/>
      <c r="Y518" s="374"/>
      <c r="Z518" s="374"/>
      <c r="AA518" s="374"/>
      <c r="AB518" s="374"/>
      <c r="AC518" s="374"/>
      <c r="AD518" s="374"/>
      <c r="AE518" s="374"/>
      <c r="AF518" s="374"/>
      <c r="AG518" s="374"/>
      <c r="AH518" s="374"/>
      <c r="AI518" s="374"/>
      <c r="AJ518" s="374"/>
      <c r="AK518" s="374"/>
      <c r="AL518" s="374"/>
      <c r="AM518" s="374"/>
      <c r="AN518" s="374"/>
      <c r="AO518" s="374"/>
      <c r="AP518" s="374"/>
      <c r="AQ518" s="374"/>
      <c r="AR518" s="374"/>
      <c r="AS518" s="374"/>
      <c r="AT518" s="374"/>
      <c r="AU518" s="374"/>
      <c r="AV518" s="374"/>
      <c r="AW518" s="259"/>
      <c r="AX518" s="259"/>
      <c r="AY518" s="259"/>
      <c r="AZ518" s="440" t="s">
        <v>1146</v>
      </c>
      <c r="BA518" s="440"/>
      <c r="BB518" s="440"/>
      <c r="BC518" s="440"/>
      <c r="BD518" s="259" t="s">
        <v>1139</v>
      </c>
      <c r="BE518" s="374"/>
      <c r="BF518" s="374"/>
      <c r="BG518" s="374"/>
      <c r="BH518" s="374"/>
    </row>
    <row r="519" spans="14:60" s="226" customFormat="1">
      <c r="N519" s="374"/>
      <c r="O519" s="374"/>
      <c r="P519" s="374"/>
      <c r="Q519" s="374"/>
      <c r="R519" s="374"/>
      <c r="S519" s="374"/>
      <c r="T519" s="374"/>
      <c r="U519" s="374"/>
      <c r="V519" s="374"/>
      <c r="W519" s="374"/>
      <c r="X519" s="374"/>
      <c r="Y519" s="374"/>
      <c r="Z519" s="374"/>
      <c r="AA519" s="374"/>
      <c r="AB519" s="374"/>
      <c r="AC519" s="374"/>
      <c r="AD519" s="374"/>
      <c r="AE519" s="374"/>
      <c r="AF519" s="374"/>
      <c r="AG519" s="374"/>
      <c r="AH519" s="374"/>
      <c r="AI519" s="374"/>
      <c r="AJ519" s="374"/>
      <c r="AK519" s="374"/>
      <c r="AL519" s="374"/>
      <c r="AM519" s="374"/>
      <c r="AN519" s="374"/>
      <c r="AO519" s="374"/>
      <c r="AP519" s="374"/>
      <c r="AQ519" s="374"/>
      <c r="AR519" s="374"/>
      <c r="AS519" s="374"/>
      <c r="AT519" s="374"/>
      <c r="AU519" s="374"/>
      <c r="AV519" s="374"/>
      <c r="AW519" s="259"/>
      <c r="AX519" s="259"/>
      <c r="AY519" s="259"/>
      <c r="AZ519" s="440" t="s">
        <v>1147</v>
      </c>
      <c r="BA519" s="440"/>
      <c r="BB519" s="440"/>
      <c r="BC519" s="440"/>
      <c r="BD519" s="259" t="s">
        <v>1140</v>
      </c>
      <c r="BE519" s="374"/>
      <c r="BF519" s="374"/>
      <c r="BG519" s="374"/>
      <c r="BH519" s="374"/>
    </row>
    <row r="520" spans="14:60" s="226" customFormat="1">
      <c r="N520" s="374"/>
      <c r="O520" s="374"/>
      <c r="P520" s="374"/>
      <c r="Q520" s="374"/>
      <c r="R520" s="374"/>
      <c r="S520" s="374"/>
      <c r="T520" s="374"/>
      <c r="U520" s="374"/>
      <c r="V520" s="374"/>
      <c r="W520" s="374"/>
      <c r="X520" s="374"/>
      <c r="Y520" s="374"/>
      <c r="Z520" s="374"/>
      <c r="AA520" s="374"/>
      <c r="AB520" s="374"/>
      <c r="AC520" s="374"/>
      <c r="AD520" s="374"/>
      <c r="AE520" s="374"/>
      <c r="AF520" s="374"/>
      <c r="AG520" s="374"/>
      <c r="AH520" s="374"/>
      <c r="AI520" s="374"/>
      <c r="AJ520" s="374"/>
      <c r="AK520" s="374"/>
      <c r="AL520" s="374"/>
      <c r="AM520" s="374"/>
      <c r="AN520" s="374"/>
      <c r="AO520" s="374"/>
      <c r="AP520" s="374"/>
      <c r="AQ520" s="374"/>
      <c r="AR520" s="374"/>
      <c r="AS520" s="374"/>
      <c r="AT520" s="374"/>
      <c r="AU520" s="374"/>
      <c r="AV520" s="374"/>
      <c r="AW520" s="259"/>
      <c r="AX520" s="259"/>
      <c r="AY520" s="259"/>
      <c r="AZ520" s="440" t="s">
        <v>1148</v>
      </c>
      <c r="BA520" s="440"/>
      <c r="BB520" s="440"/>
      <c r="BC520" s="440"/>
      <c r="BD520" s="259" t="s">
        <v>1470</v>
      </c>
      <c r="BE520" s="374"/>
      <c r="BF520" s="374"/>
      <c r="BG520" s="374"/>
      <c r="BH520" s="374"/>
    </row>
    <row r="521" spans="14:60" s="226" customFormat="1">
      <c r="N521" s="374"/>
      <c r="O521" s="374"/>
      <c r="P521" s="374"/>
      <c r="Q521" s="374"/>
      <c r="R521" s="374"/>
      <c r="S521" s="374"/>
      <c r="T521" s="374"/>
      <c r="U521" s="374"/>
      <c r="V521" s="374"/>
      <c r="W521" s="374"/>
      <c r="X521" s="374"/>
      <c r="Y521" s="374"/>
      <c r="Z521" s="374"/>
      <c r="AA521" s="374"/>
      <c r="AB521" s="374"/>
      <c r="AC521" s="374"/>
      <c r="AD521" s="374"/>
      <c r="AE521" s="374"/>
      <c r="AF521" s="374"/>
      <c r="AG521" s="374"/>
      <c r="AH521" s="374"/>
      <c r="AI521" s="374"/>
      <c r="AJ521" s="374"/>
      <c r="AK521" s="374"/>
      <c r="AL521" s="374"/>
      <c r="AM521" s="374"/>
      <c r="AN521" s="374"/>
      <c r="AO521" s="374"/>
      <c r="AP521" s="374"/>
      <c r="AQ521" s="374"/>
      <c r="AR521" s="374"/>
      <c r="AS521" s="374"/>
      <c r="AT521" s="374"/>
      <c r="AU521" s="374"/>
      <c r="AV521" s="374"/>
      <c r="AW521" s="259"/>
      <c r="AX521" s="259"/>
      <c r="AY521" s="259"/>
      <c r="AZ521" s="440" t="s">
        <v>1149</v>
      </c>
      <c r="BA521" s="440"/>
      <c r="BB521" s="440"/>
      <c r="BC521" s="440"/>
      <c r="BD521" s="259" t="s">
        <v>1142</v>
      </c>
      <c r="BE521" s="374"/>
      <c r="BF521" s="374"/>
      <c r="BG521" s="374"/>
      <c r="BH521" s="374"/>
    </row>
    <row r="522" spans="14:60" s="226" customFormat="1">
      <c r="N522" s="374"/>
      <c r="O522" s="374"/>
      <c r="P522" s="374"/>
      <c r="Q522" s="374"/>
      <c r="R522" s="374"/>
      <c r="S522" s="374"/>
      <c r="T522" s="374"/>
      <c r="U522" s="374"/>
      <c r="V522" s="374"/>
      <c r="W522" s="374"/>
      <c r="X522" s="374"/>
      <c r="Y522" s="374"/>
      <c r="Z522" s="374"/>
      <c r="AA522" s="374"/>
      <c r="AB522" s="374"/>
      <c r="AC522" s="374"/>
      <c r="AD522" s="374"/>
      <c r="AE522" s="374"/>
      <c r="AF522" s="374"/>
      <c r="AG522" s="374"/>
      <c r="AH522" s="374"/>
      <c r="AI522" s="374"/>
      <c r="AJ522" s="374"/>
      <c r="AK522" s="374"/>
      <c r="AL522" s="374"/>
      <c r="AM522" s="374"/>
      <c r="AN522" s="374"/>
      <c r="AO522" s="374"/>
      <c r="AP522" s="374"/>
      <c r="AQ522" s="374"/>
      <c r="AR522" s="374"/>
      <c r="AS522" s="374"/>
      <c r="AT522" s="374"/>
      <c r="AU522" s="374"/>
      <c r="AV522" s="374"/>
      <c r="AW522" s="259"/>
      <c r="AX522" s="259"/>
      <c r="AY522" s="259"/>
      <c r="AZ522" s="440" t="s">
        <v>1151</v>
      </c>
      <c r="BA522" s="440"/>
      <c r="BB522" s="440"/>
      <c r="BC522" s="440"/>
      <c r="BD522" s="259" t="s">
        <v>1143</v>
      </c>
      <c r="BE522" s="374"/>
      <c r="BF522" s="374"/>
      <c r="BG522" s="374"/>
      <c r="BH522" s="374"/>
    </row>
    <row r="523" spans="14:60" s="226" customFormat="1">
      <c r="N523" s="374"/>
      <c r="O523" s="374"/>
      <c r="P523" s="374"/>
      <c r="Q523" s="374"/>
      <c r="R523" s="374"/>
      <c r="S523" s="374"/>
      <c r="T523" s="374"/>
      <c r="U523" s="374"/>
      <c r="V523" s="374"/>
      <c r="W523" s="374"/>
      <c r="X523" s="374"/>
      <c r="Y523" s="374"/>
      <c r="Z523" s="374"/>
      <c r="AA523" s="374"/>
      <c r="AB523" s="374"/>
      <c r="AC523" s="374"/>
      <c r="AD523" s="374"/>
      <c r="AE523" s="374"/>
      <c r="AF523" s="374"/>
      <c r="AG523" s="374"/>
      <c r="AH523" s="374"/>
      <c r="AI523" s="374"/>
      <c r="AJ523" s="374"/>
      <c r="AK523" s="374"/>
      <c r="AL523" s="374"/>
      <c r="AM523" s="374"/>
      <c r="AN523" s="374"/>
      <c r="AO523" s="374"/>
      <c r="AP523" s="374"/>
      <c r="AQ523" s="374"/>
      <c r="AR523" s="374"/>
      <c r="AS523" s="374"/>
      <c r="AT523" s="374"/>
      <c r="AU523" s="374"/>
      <c r="AV523" s="374"/>
      <c r="AW523" s="259"/>
      <c r="AX523" s="259"/>
      <c r="AY523" s="259"/>
      <c r="AZ523" s="440" t="s">
        <v>1152</v>
      </c>
      <c r="BA523" s="440"/>
      <c r="BB523" s="440"/>
      <c r="BC523" s="440"/>
      <c r="BD523" s="259" t="s">
        <v>1144</v>
      </c>
      <c r="BE523" s="374"/>
      <c r="BF523" s="374"/>
      <c r="BG523" s="374"/>
      <c r="BH523" s="374"/>
    </row>
    <row r="524" spans="14:60" s="226" customFormat="1">
      <c r="N524" s="374"/>
      <c r="O524" s="374"/>
      <c r="P524" s="374"/>
      <c r="Q524" s="374"/>
      <c r="R524" s="374"/>
      <c r="S524" s="374"/>
      <c r="T524" s="374"/>
      <c r="U524" s="374"/>
      <c r="V524" s="374"/>
      <c r="W524" s="374"/>
      <c r="X524" s="374"/>
      <c r="Y524" s="374"/>
      <c r="Z524" s="374"/>
      <c r="AA524" s="374"/>
      <c r="AB524" s="374"/>
      <c r="AC524" s="374"/>
      <c r="AD524" s="374"/>
      <c r="AE524" s="374"/>
      <c r="AF524" s="374"/>
      <c r="AG524" s="374"/>
      <c r="AH524" s="374"/>
      <c r="AI524" s="374"/>
      <c r="AJ524" s="374"/>
      <c r="AK524" s="374"/>
      <c r="AL524" s="374"/>
      <c r="AM524" s="374"/>
      <c r="AN524" s="374"/>
      <c r="AO524" s="374"/>
      <c r="AP524" s="374"/>
      <c r="AQ524" s="374"/>
      <c r="AR524" s="374"/>
      <c r="AS524" s="374"/>
      <c r="AT524" s="374"/>
      <c r="AU524" s="374"/>
      <c r="AV524" s="374"/>
      <c r="AW524" s="259"/>
      <c r="AX524" s="259"/>
      <c r="AY524" s="259"/>
      <c r="AZ524" s="440" t="s">
        <v>1154</v>
      </c>
      <c r="BA524" s="440"/>
      <c r="BB524" s="440"/>
      <c r="BC524" s="440"/>
      <c r="BD524" s="259" t="s">
        <v>1471</v>
      </c>
      <c r="BE524" s="374"/>
      <c r="BF524" s="374"/>
      <c r="BG524" s="374"/>
      <c r="BH524" s="374"/>
    </row>
    <row r="525" spans="14:60" s="226" customFormat="1">
      <c r="N525" s="374"/>
      <c r="O525" s="374"/>
      <c r="P525" s="374"/>
      <c r="Q525" s="374"/>
      <c r="R525" s="374"/>
      <c r="S525" s="374"/>
      <c r="T525" s="374"/>
      <c r="U525" s="374"/>
      <c r="V525" s="374"/>
      <c r="W525" s="374"/>
      <c r="X525" s="374"/>
      <c r="Y525" s="374"/>
      <c r="Z525" s="374"/>
      <c r="AA525" s="374"/>
      <c r="AB525" s="374"/>
      <c r="AC525" s="374"/>
      <c r="AD525" s="374"/>
      <c r="AE525" s="374"/>
      <c r="AF525" s="374"/>
      <c r="AG525" s="374"/>
      <c r="AH525" s="374"/>
      <c r="AI525" s="374"/>
      <c r="AJ525" s="374"/>
      <c r="AK525" s="374"/>
      <c r="AL525" s="374"/>
      <c r="AM525" s="374"/>
      <c r="AN525" s="374"/>
      <c r="AO525" s="374"/>
      <c r="AP525" s="374"/>
      <c r="AQ525" s="374"/>
      <c r="AR525" s="374"/>
      <c r="AS525" s="374"/>
      <c r="AT525" s="374"/>
      <c r="AU525" s="374"/>
      <c r="AV525" s="374"/>
      <c r="AW525" s="259"/>
      <c r="AX525" s="259"/>
      <c r="AY525" s="259"/>
      <c r="AZ525" s="440" t="s">
        <v>1156</v>
      </c>
      <c r="BA525" s="440"/>
      <c r="BB525" s="440"/>
      <c r="BC525" s="440"/>
      <c r="BD525" s="259" t="s">
        <v>1146</v>
      </c>
      <c r="BE525" s="374"/>
      <c r="BF525" s="374"/>
      <c r="BG525" s="374"/>
      <c r="BH525" s="374"/>
    </row>
    <row r="526" spans="14:60" s="226" customFormat="1">
      <c r="N526" s="374"/>
      <c r="O526" s="374"/>
      <c r="P526" s="374"/>
      <c r="Q526" s="374"/>
      <c r="R526" s="374"/>
      <c r="S526" s="374"/>
      <c r="T526" s="374"/>
      <c r="U526" s="374"/>
      <c r="V526" s="374"/>
      <c r="W526" s="374"/>
      <c r="X526" s="374"/>
      <c r="Y526" s="374"/>
      <c r="Z526" s="374"/>
      <c r="AA526" s="374"/>
      <c r="AB526" s="374"/>
      <c r="AC526" s="374"/>
      <c r="AD526" s="374"/>
      <c r="AE526" s="374"/>
      <c r="AF526" s="374"/>
      <c r="AG526" s="374"/>
      <c r="AH526" s="374"/>
      <c r="AI526" s="374"/>
      <c r="AJ526" s="374"/>
      <c r="AK526" s="374"/>
      <c r="AL526" s="374"/>
      <c r="AM526" s="374"/>
      <c r="AN526" s="374"/>
      <c r="AO526" s="374"/>
      <c r="AP526" s="374"/>
      <c r="AQ526" s="374"/>
      <c r="AR526" s="374"/>
      <c r="AS526" s="374"/>
      <c r="AT526" s="374"/>
      <c r="AU526" s="374"/>
      <c r="AV526" s="374"/>
      <c r="AW526" s="259"/>
      <c r="AX526" s="259"/>
      <c r="AY526" s="259"/>
      <c r="AZ526" s="440" t="s">
        <v>1159</v>
      </c>
      <c r="BA526" s="440"/>
      <c r="BB526" s="440"/>
      <c r="BC526" s="440"/>
      <c r="BD526" s="259" t="s">
        <v>1147</v>
      </c>
      <c r="BE526" s="374"/>
      <c r="BF526" s="374"/>
      <c r="BG526" s="374"/>
      <c r="BH526" s="374"/>
    </row>
    <row r="527" spans="14:60" s="226" customFormat="1">
      <c r="N527" s="374"/>
      <c r="O527" s="374"/>
      <c r="P527" s="374"/>
      <c r="Q527" s="374"/>
      <c r="R527" s="374"/>
      <c r="S527" s="374"/>
      <c r="T527" s="374"/>
      <c r="U527" s="374"/>
      <c r="V527" s="374"/>
      <c r="W527" s="374"/>
      <c r="X527" s="374"/>
      <c r="Y527" s="374"/>
      <c r="Z527" s="374"/>
      <c r="AA527" s="374"/>
      <c r="AB527" s="374"/>
      <c r="AC527" s="374"/>
      <c r="AD527" s="374"/>
      <c r="AE527" s="374"/>
      <c r="AF527" s="374"/>
      <c r="AG527" s="374"/>
      <c r="AH527" s="374"/>
      <c r="AI527" s="374"/>
      <c r="AJ527" s="374"/>
      <c r="AK527" s="374"/>
      <c r="AL527" s="374"/>
      <c r="AM527" s="374"/>
      <c r="AN527" s="374"/>
      <c r="AO527" s="374"/>
      <c r="AP527" s="374"/>
      <c r="AQ527" s="374"/>
      <c r="AR527" s="374"/>
      <c r="AS527" s="374"/>
      <c r="AT527" s="374"/>
      <c r="AU527" s="374"/>
      <c r="AV527" s="374"/>
      <c r="AW527" s="259"/>
      <c r="AX527" s="259"/>
      <c r="AY527" s="259"/>
      <c r="AZ527" s="440" t="s">
        <v>1160</v>
      </c>
      <c r="BA527" s="440"/>
      <c r="BB527" s="440"/>
      <c r="BC527" s="440"/>
      <c r="BD527" s="259" t="s">
        <v>1148</v>
      </c>
      <c r="BE527" s="374"/>
      <c r="BF527" s="374"/>
      <c r="BG527" s="374"/>
      <c r="BH527" s="374"/>
    </row>
    <row r="528" spans="14:60" s="226" customFormat="1">
      <c r="N528" s="374"/>
      <c r="O528" s="374"/>
      <c r="P528" s="374"/>
      <c r="Q528" s="374"/>
      <c r="R528" s="374"/>
      <c r="S528" s="374"/>
      <c r="T528" s="374"/>
      <c r="U528" s="374"/>
      <c r="V528" s="374"/>
      <c r="W528" s="374"/>
      <c r="X528" s="374"/>
      <c r="Y528" s="374"/>
      <c r="Z528" s="374"/>
      <c r="AA528" s="374"/>
      <c r="AB528" s="374"/>
      <c r="AC528" s="374"/>
      <c r="AD528" s="374"/>
      <c r="AE528" s="374"/>
      <c r="AF528" s="374"/>
      <c r="AG528" s="374"/>
      <c r="AH528" s="374"/>
      <c r="AI528" s="374"/>
      <c r="AJ528" s="374"/>
      <c r="AK528" s="374"/>
      <c r="AL528" s="374"/>
      <c r="AM528" s="374"/>
      <c r="AN528" s="374"/>
      <c r="AO528" s="374"/>
      <c r="AP528" s="374"/>
      <c r="AQ528" s="374"/>
      <c r="AR528" s="374"/>
      <c r="AS528" s="374"/>
      <c r="AT528" s="374"/>
      <c r="AU528" s="374"/>
      <c r="AV528" s="374"/>
      <c r="AW528" s="259"/>
      <c r="AX528" s="259"/>
      <c r="AY528" s="259"/>
      <c r="AZ528" s="440" t="s">
        <v>1161</v>
      </c>
      <c r="BA528" s="440"/>
      <c r="BB528" s="440"/>
      <c r="BC528" s="440"/>
      <c r="BD528" s="259" t="s">
        <v>1149</v>
      </c>
      <c r="BE528" s="374"/>
      <c r="BF528" s="374"/>
      <c r="BG528" s="374"/>
      <c r="BH528" s="374"/>
    </row>
    <row r="529" spans="14:60" s="226" customFormat="1">
      <c r="N529" s="374"/>
      <c r="O529" s="374"/>
      <c r="P529" s="374"/>
      <c r="Q529" s="374"/>
      <c r="R529" s="374"/>
      <c r="S529" s="374"/>
      <c r="T529" s="374"/>
      <c r="U529" s="374"/>
      <c r="V529" s="374"/>
      <c r="W529" s="374"/>
      <c r="X529" s="374"/>
      <c r="Y529" s="374"/>
      <c r="Z529" s="374"/>
      <c r="AA529" s="374"/>
      <c r="AB529" s="374"/>
      <c r="AC529" s="374"/>
      <c r="AD529" s="374"/>
      <c r="AE529" s="374"/>
      <c r="AF529" s="374"/>
      <c r="AG529" s="374"/>
      <c r="AH529" s="374"/>
      <c r="AI529" s="374"/>
      <c r="AJ529" s="374"/>
      <c r="AK529" s="374"/>
      <c r="AL529" s="374"/>
      <c r="AM529" s="374"/>
      <c r="AN529" s="374"/>
      <c r="AO529" s="374"/>
      <c r="AP529" s="374"/>
      <c r="AQ529" s="374"/>
      <c r="AR529" s="374"/>
      <c r="AS529" s="374"/>
      <c r="AT529" s="374"/>
      <c r="AU529" s="374"/>
      <c r="AV529" s="374"/>
      <c r="AW529" s="259"/>
      <c r="AX529" s="259"/>
      <c r="AY529" s="259"/>
      <c r="AZ529" s="440" t="s">
        <v>1163</v>
      </c>
      <c r="BA529" s="440"/>
      <c r="BB529" s="440"/>
      <c r="BC529" s="440"/>
      <c r="BD529" s="259" t="s">
        <v>1151</v>
      </c>
      <c r="BE529" s="374"/>
      <c r="BF529" s="374"/>
      <c r="BG529" s="374"/>
      <c r="BH529" s="374"/>
    </row>
    <row r="530" spans="14:60" s="226" customFormat="1">
      <c r="N530" s="374"/>
      <c r="O530" s="374"/>
      <c r="P530" s="374"/>
      <c r="Q530" s="374"/>
      <c r="R530" s="374"/>
      <c r="S530" s="374"/>
      <c r="T530" s="374"/>
      <c r="U530" s="374"/>
      <c r="V530" s="374"/>
      <c r="W530" s="374"/>
      <c r="X530" s="374"/>
      <c r="Y530" s="374"/>
      <c r="Z530" s="374"/>
      <c r="AA530" s="374"/>
      <c r="AB530" s="374"/>
      <c r="AC530" s="374"/>
      <c r="AD530" s="374"/>
      <c r="AE530" s="374"/>
      <c r="AF530" s="374"/>
      <c r="AG530" s="374"/>
      <c r="AH530" s="374"/>
      <c r="AI530" s="374"/>
      <c r="AJ530" s="374"/>
      <c r="AK530" s="374"/>
      <c r="AL530" s="374"/>
      <c r="AM530" s="374"/>
      <c r="AN530" s="374"/>
      <c r="AO530" s="374"/>
      <c r="AP530" s="374"/>
      <c r="AQ530" s="374"/>
      <c r="AR530" s="374"/>
      <c r="AS530" s="374"/>
      <c r="AT530" s="374"/>
      <c r="AU530" s="374"/>
      <c r="AV530" s="374"/>
      <c r="AW530" s="259"/>
      <c r="AX530" s="259"/>
      <c r="AY530" s="259"/>
      <c r="AZ530" s="440" t="s">
        <v>1164</v>
      </c>
      <c r="BA530" s="440"/>
      <c r="BB530" s="440"/>
      <c r="BC530" s="440"/>
      <c r="BD530" s="259" t="s">
        <v>1152</v>
      </c>
      <c r="BE530" s="374"/>
      <c r="BF530" s="374"/>
      <c r="BG530" s="374"/>
      <c r="BH530" s="374"/>
    </row>
    <row r="531" spans="14:60" s="226" customFormat="1">
      <c r="N531" s="374"/>
      <c r="O531" s="374"/>
      <c r="P531" s="374"/>
      <c r="Q531" s="374"/>
      <c r="R531" s="374"/>
      <c r="S531" s="374"/>
      <c r="T531" s="374"/>
      <c r="U531" s="374"/>
      <c r="V531" s="374"/>
      <c r="W531" s="374"/>
      <c r="X531" s="374"/>
      <c r="Y531" s="374"/>
      <c r="Z531" s="374"/>
      <c r="AA531" s="374"/>
      <c r="AB531" s="374"/>
      <c r="AC531" s="374"/>
      <c r="AD531" s="374"/>
      <c r="AE531" s="374"/>
      <c r="AF531" s="374"/>
      <c r="AG531" s="374"/>
      <c r="AH531" s="374"/>
      <c r="AI531" s="374"/>
      <c r="AJ531" s="374"/>
      <c r="AK531" s="374"/>
      <c r="AL531" s="374"/>
      <c r="AM531" s="374"/>
      <c r="AN531" s="374"/>
      <c r="AO531" s="374"/>
      <c r="AP531" s="374"/>
      <c r="AQ531" s="374"/>
      <c r="AR531" s="374"/>
      <c r="AS531" s="374"/>
      <c r="AT531" s="374"/>
      <c r="AU531" s="374"/>
      <c r="AV531" s="374"/>
      <c r="AW531" s="259"/>
      <c r="AX531" s="259"/>
      <c r="AY531" s="259"/>
      <c r="AZ531" s="440" t="s">
        <v>1165</v>
      </c>
      <c r="BA531" s="440"/>
      <c r="BB531" s="440"/>
      <c r="BC531" s="440"/>
      <c r="BD531" s="259" t="s">
        <v>1154</v>
      </c>
      <c r="BE531" s="374"/>
      <c r="BF531" s="374"/>
      <c r="BG531" s="374"/>
      <c r="BH531" s="374"/>
    </row>
    <row r="532" spans="14:60" s="226" customFormat="1">
      <c r="N532" s="374"/>
      <c r="O532" s="374"/>
      <c r="P532" s="374"/>
      <c r="Q532" s="374"/>
      <c r="R532" s="374"/>
      <c r="S532" s="374"/>
      <c r="T532" s="374"/>
      <c r="U532" s="374"/>
      <c r="V532" s="374"/>
      <c r="W532" s="374"/>
      <c r="X532" s="374"/>
      <c r="Y532" s="374"/>
      <c r="Z532" s="374"/>
      <c r="AA532" s="374"/>
      <c r="AB532" s="374"/>
      <c r="AC532" s="374"/>
      <c r="AD532" s="374"/>
      <c r="AE532" s="374"/>
      <c r="AF532" s="374"/>
      <c r="AG532" s="374"/>
      <c r="AH532" s="374"/>
      <c r="AI532" s="374"/>
      <c r="AJ532" s="374"/>
      <c r="AK532" s="374"/>
      <c r="AL532" s="374"/>
      <c r="AM532" s="374"/>
      <c r="AN532" s="374"/>
      <c r="AO532" s="374"/>
      <c r="AP532" s="374"/>
      <c r="AQ532" s="374"/>
      <c r="AR532" s="374"/>
      <c r="AS532" s="374"/>
      <c r="AT532" s="374"/>
      <c r="AU532" s="374"/>
      <c r="AV532" s="374"/>
      <c r="AW532" s="259"/>
      <c r="AX532" s="259"/>
      <c r="AY532" s="259"/>
      <c r="AZ532" s="440" t="s">
        <v>1167</v>
      </c>
      <c r="BA532" s="440"/>
      <c r="BB532" s="440"/>
      <c r="BC532" s="440"/>
      <c r="BD532" s="259" t="s">
        <v>1156</v>
      </c>
      <c r="BE532" s="374"/>
      <c r="BF532" s="374"/>
      <c r="BG532" s="374"/>
      <c r="BH532" s="374"/>
    </row>
    <row r="533" spans="14:60" s="226" customFormat="1">
      <c r="N533" s="374"/>
      <c r="O533" s="374"/>
      <c r="P533" s="374"/>
      <c r="Q533" s="374"/>
      <c r="R533" s="374"/>
      <c r="S533" s="374"/>
      <c r="T533" s="374"/>
      <c r="U533" s="374"/>
      <c r="V533" s="374"/>
      <c r="W533" s="374"/>
      <c r="X533" s="374"/>
      <c r="Y533" s="374"/>
      <c r="Z533" s="374"/>
      <c r="AA533" s="374"/>
      <c r="AB533" s="374"/>
      <c r="AC533" s="374"/>
      <c r="AD533" s="374"/>
      <c r="AE533" s="374"/>
      <c r="AF533" s="374"/>
      <c r="AG533" s="374"/>
      <c r="AH533" s="374"/>
      <c r="AI533" s="374"/>
      <c r="AJ533" s="374"/>
      <c r="AK533" s="374"/>
      <c r="AL533" s="374"/>
      <c r="AM533" s="374"/>
      <c r="AN533" s="374"/>
      <c r="AO533" s="374"/>
      <c r="AP533" s="374"/>
      <c r="AQ533" s="374"/>
      <c r="AR533" s="374"/>
      <c r="AS533" s="374"/>
      <c r="AT533" s="374"/>
      <c r="AU533" s="374"/>
      <c r="AV533" s="374"/>
      <c r="AW533" s="259"/>
      <c r="AX533" s="259"/>
      <c r="AY533" s="259"/>
      <c r="AZ533" s="440" t="s">
        <v>1168</v>
      </c>
      <c r="BA533" s="440"/>
      <c r="BB533" s="440"/>
      <c r="BC533" s="440"/>
      <c r="BD533" s="259" t="s">
        <v>1159</v>
      </c>
      <c r="BE533" s="374"/>
      <c r="BF533" s="374"/>
      <c r="BG533" s="374"/>
      <c r="BH533" s="374"/>
    </row>
    <row r="534" spans="14:60" s="226" customFormat="1">
      <c r="N534" s="374"/>
      <c r="O534" s="374"/>
      <c r="P534" s="374"/>
      <c r="Q534" s="374"/>
      <c r="R534" s="374"/>
      <c r="S534" s="374"/>
      <c r="T534" s="374"/>
      <c r="U534" s="374"/>
      <c r="V534" s="374"/>
      <c r="W534" s="374"/>
      <c r="X534" s="374"/>
      <c r="Y534" s="374"/>
      <c r="Z534" s="374"/>
      <c r="AA534" s="374"/>
      <c r="AB534" s="374"/>
      <c r="AC534" s="374"/>
      <c r="AD534" s="374"/>
      <c r="AE534" s="374"/>
      <c r="AF534" s="374"/>
      <c r="AG534" s="374"/>
      <c r="AH534" s="374"/>
      <c r="AI534" s="374"/>
      <c r="AJ534" s="374"/>
      <c r="AK534" s="374"/>
      <c r="AL534" s="374"/>
      <c r="AM534" s="374"/>
      <c r="AN534" s="374"/>
      <c r="AO534" s="374"/>
      <c r="AP534" s="374"/>
      <c r="AQ534" s="374"/>
      <c r="AR534" s="374"/>
      <c r="AS534" s="374"/>
      <c r="AT534" s="374"/>
      <c r="AU534" s="374"/>
      <c r="AV534" s="374"/>
      <c r="AW534" s="259"/>
      <c r="AX534" s="259"/>
      <c r="AY534" s="259"/>
      <c r="AZ534" s="440" t="s">
        <v>1172</v>
      </c>
      <c r="BA534" s="440"/>
      <c r="BB534" s="440"/>
      <c r="BC534" s="440"/>
      <c r="BD534" s="259" t="s">
        <v>1160</v>
      </c>
      <c r="BE534" s="374"/>
      <c r="BF534" s="374"/>
      <c r="BG534" s="374"/>
      <c r="BH534" s="374"/>
    </row>
    <row r="535" spans="14:60" s="226" customFormat="1">
      <c r="N535" s="374"/>
      <c r="O535" s="374"/>
      <c r="P535" s="374"/>
      <c r="Q535" s="374"/>
      <c r="R535" s="374"/>
      <c r="S535" s="374"/>
      <c r="T535" s="374"/>
      <c r="U535" s="374"/>
      <c r="V535" s="374"/>
      <c r="W535" s="374"/>
      <c r="X535" s="374"/>
      <c r="Y535" s="374"/>
      <c r="Z535" s="374"/>
      <c r="AA535" s="374"/>
      <c r="AB535" s="374"/>
      <c r="AC535" s="374"/>
      <c r="AD535" s="374"/>
      <c r="AE535" s="374"/>
      <c r="AF535" s="374"/>
      <c r="AG535" s="374"/>
      <c r="AH535" s="374"/>
      <c r="AI535" s="374"/>
      <c r="AJ535" s="374"/>
      <c r="AK535" s="374"/>
      <c r="AL535" s="374"/>
      <c r="AM535" s="374"/>
      <c r="AN535" s="374"/>
      <c r="AO535" s="374"/>
      <c r="AP535" s="374"/>
      <c r="AQ535" s="374"/>
      <c r="AR535" s="374"/>
      <c r="AS535" s="374"/>
      <c r="AT535" s="374"/>
      <c r="AU535" s="374"/>
      <c r="AV535" s="374"/>
      <c r="AW535" s="259"/>
      <c r="AX535" s="259"/>
      <c r="AY535" s="259"/>
      <c r="AZ535" s="440" t="s">
        <v>1178</v>
      </c>
      <c r="BA535" s="440"/>
      <c r="BB535" s="440"/>
      <c r="BC535" s="440"/>
      <c r="BD535" s="259" t="s">
        <v>1161</v>
      </c>
      <c r="BE535" s="374"/>
      <c r="BF535" s="374"/>
      <c r="BG535" s="374"/>
      <c r="BH535" s="374"/>
    </row>
    <row r="536" spans="14:60" s="226" customFormat="1">
      <c r="N536" s="374"/>
      <c r="O536" s="374"/>
      <c r="P536" s="374"/>
      <c r="Q536" s="374"/>
      <c r="R536" s="374"/>
      <c r="S536" s="374"/>
      <c r="T536" s="374"/>
      <c r="U536" s="374"/>
      <c r="V536" s="374"/>
      <c r="W536" s="374"/>
      <c r="X536" s="374"/>
      <c r="Y536" s="374"/>
      <c r="Z536" s="374"/>
      <c r="AA536" s="374"/>
      <c r="AB536" s="374"/>
      <c r="AC536" s="374"/>
      <c r="AD536" s="374"/>
      <c r="AE536" s="374"/>
      <c r="AF536" s="374"/>
      <c r="AG536" s="374"/>
      <c r="AH536" s="374"/>
      <c r="AI536" s="374"/>
      <c r="AJ536" s="374"/>
      <c r="AK536" s="374"/>
      <c r="AL536" s="374"/>
      <c r="AM536" s="374"/>
      <c r="AN536" s="374"/>
      <c r="AO536" s="374"/>
      <c r="AP536" s="374"/>
      <c r="AQ536" s="374"/>
      <c r="AR536" s="374"/>
      <c r="AS536" s="374"/>
      <c r="AT536" s="374"/>
      <c r="AU536" s="374"/>
      <c r="AV536" s="374"/>
      <c r="AW536" s="259"/>
      <c r="AX536" s="259"/>
      <c r="AY536" s="259"/>
      <c r="AZ536" s="440" t="s">
        <v>1180</v>
      </c>
      <c r="BA536" s="440"/>
      <c r="BB536" s="440"/>
      <c r="BC536" s="440"/>
      <c r="BD536" s="259" t="s">
        <v>1163</v>
      </c>
      <c r="BE536" s="374"/>
      <c r="BF536" s="374"/>
      <c r="BG536" s="374"/>
      <c r="BH536" s="374"/>
    </row>
    <row r="537" spans="14:60" s="226" customFormat="1">
      <c r="N537" s="374"/>
      <c r="O537" s="374"/>
      <c r="P537" s="374"/>
      <c r="Q537" s="374"/>
      <c r="R537" s="374"/>
      <c r="S537" s="374"/>
      <c r="T537" s="374"/>
      <c r="U537" s="374"/>
      <c r="V537" s="374"/>
      <c r="W537" s="374"/>
      <c r="X537" s="374"/>
      <c r="Y537" s="374"/>
      <c r="Z537" s="374"/>
      <c r="AA537" s="374"/>
      <c r="AB537" s="374"/>
      <c r="AC537" s="374"/>
      <c r="AD537" s="374"/>
      <c r="AE537" s="374"/>
      <c r="AF537" s="374"/>
      <c r="AG537" s="374"/>
      <c r="AH537" s="374"/>
      <c r="AI537" s="374"/>
      <c r="AJ537" s="374"/>
      <c r="AK537" s="374"/>
      <c r="AL537" s="374"/>
      <c r="AM537" s="374"/>
      <c r="AN537" s="374"/>
      <c r="AO537" s="374"/>
      <c r="AP537" s="374"/>
      <c r="AQ537" s="374"/>
      <c r="AR537" s="374"/>
      <c r="AS537" s="374"/>
      <c r="AT537" s="374"/>
      <c r="AU537" s="374"/>
      <c r="AV537" s="374"/>
      <c r="AW537" s="259"/>
      <c r="AX537" s="259"/>
      <c r="AY537" s="259"/>
      <c r="AZ537" s="440" t="s">
        <v>1181</v>
      </c>
      <c r="BA537" s="440"/>
      <c r="BB537" s="440"/>
      <c r="BC537" s="440"/>
      <c r="BD537" s="259" t="s">
        <v>1164</v>
      </c>
      <c r="BE537" s="374"/>
      <c r="BF537" s="374"/>
      <c r="BG537" s="374"/>
      <c r="BH537" s="374"/>
    </row>
    <row r="538" spans="14:60" s="226" customFormat="1">
      <c r="N538" s="374"/>
      <c r="O538" s="374"/>
      <c r="P538" s="374"/>
      <c r="Q538" s="374"/>
      <c r="R538" s="374"/>
      <c r="S538" s="374"/>
      <c r="T538" s="374"/>
      <c r="U538" s="374"/>
      <c r="V538" s="374"/>
      <c r="W538" s="374"/>
      <c r="X538" s="374"/>
      <c r="Y538" s="374"/>
      <c r="Z538" s="374"/>
      <c r="AA538" s="374"/>
      <c r="AB538" s="374"/>
      <c r="AC538" s="374"/>
      <c r="AD538" s="374"/>
      <c r="AE538" s="374"/>
      <c r="AF538" s="374"/>
      <c r="AG538" s="374"/>
      <c r="AH538" s="374"/>
      <c r="AI538" s="374"/>
      <c r="AJ538" s="374"/>
      <c r="AK538" s="374"/>
      <c r="AL538" s="374"/>
      <c r="AM538" s="374"/>
      <c r="AN538" s="374"/>
      <c r="AO538" s="374"/>
      <c r="AP538" s="374"/>
      <c r="AQ538" s="374"/>
      <c r="AR538" s="374"/>
      <c r="AS538" s="374"/>
      <c r="AT538" s="374"/>
      <c r="AU538" s="374"/>
      <c r="AV538" s="374"/>
      <c r="AW538" s="259"/>
      <c r="AX538" s="259"/>
      <c r="AY538" s="259"/>
      <c r="AZ538" s="440" t="s">
        <v>1187</v>
      </c>
      <c r="BA538" s="440"/>
      <c r="BB538" s="440"/>
      <c r="BC538" s="440"/>
      <c r="BD538" s="259" t="s">
        <v>1165</v>
      </c>
      <c r="BE538" s="374"/>
      <c r="BF538" s="374"/>
      <c r="BG538" s="374"/>
      <c r="BH538" s="374"/>
    </row>
    <row r="539" spans="14:60" s="226" customFormat="1">
      <c r="N539" s="374"/>
      <c r="O539" s="374"/>
      <c r="P539" s="374"/>
      <c r="Q539" s="374"/>
      <c r="R539" s="374"/>
      <c r="S539" s="374"/>
      <c r="T539" s="374"/>
      <c r="U539" s="374"/>
      <c r="V539" s="374"/>
      <c r="W539" s="374"/>
      <c r="X539" s="374"/>
      <c r="Y539" s="374"/>
      <c r="Z539" s="374"/>
      <c r="AA539" s="374"/>
      <c r="AB539" s="374"/>
      <c r="AC539" s="374"/>
      <c r="AD539" s="374"/>
      <c r="AE539" s="374"/>
      <c r="AF539" s="374"/>
      <c r="AG539" s="374"/>
      <c r="AH539" s="374"/>
      <c r="AI539" s="374"/>
      <c r="AJ539" s="374"/>
      <c r="AK539" s="374"/>
      <c r="AL539" s="374"/>
      <c r="AM539" s="374"/>
      <c r="AN539" s="374"/>
      <c r="AO539" s="374"/>
      <c r="AP539" s="374"/>
      <c r="AQ539" s="374"/>
      <c r="AR539" s="374"/>
      <c r="AS539" s="374"/>
      <c r="AT539" s="374"/>
      <c r="AU539" s="374"/>
      <c r="AV539" s="374"/>
      <c r="AW539" s="259"/>
      <c r="AX539" s="259"/>
      <c r="AY539" s="259"/>
      <c r="AZ539" s="440" t="s">
        <v>1191</v>
      </c>
      <c r="BA539" s="440"/>
      <c r="BB539" s="440"/>
      <c r="BC539" s="440"/>
      <c r="BD539" s="259" t="s">
        <v>1167</v>
      </c>
      <c r="BE539" s="374"/>
      <c r="BF539" s="374"/>
      <c r="BG539" s="374"/>
      <c r="BH539" s="374"/>
    </row>
    <row r="540" spans="14:60" s="226" customFormat="1">
      <c r="N540" s="374"/>
      <c r="O540" s="374"/>
      <c r="P540" s="374"/>
      <c r="Q540" s="374"/>
      <c r="R540" s="374"/>
      <c r="S540" s="374"/>
      <c r="T540" s="374"/>
      <c r="U540" s="374"/>
      <c r="V540" s="374"/>
      <c r="W540" s="374"/>
      <c r="X540" s="374"/>
      <c r="Y540" s="374"/>
      <c r="Z540" s="374"/>
      <c r="AA540" s="374"/>
      <c r="AB540" s="374"/>
      <c r="AC540" s="374"/>
      <c r="AD540" s="374"/>
      <c r="AE540" s="374"/>
      <c r="AF540" s="374"/>
      <c r="AG540" s="374"/>
      <c r="AH540" s="374"/>
      <c r="AI540" s="374"/>
      <c r="AJ540" s="374"/>
      <c r="AK540" s="374"/>
      <c r="AL540" s="374"/>
      <c r="AM540" s="374"/>
      <c r="AN540" s="374"/>
      <c r="AO540" s="374"/>
      <c r="AP540" s="374"/>
      <c r="AQ540" s="374"/>
      <c r="AR540" s="374"/>
      <c r="AS540" s="374"/>
      <c r="AT540" s="374"/>
      <c r="AU540" s="374"/>
      <c r="AV540" s="374"/>
      <c r="AW540" s="259"/>
      <c r="AX540" s="259"/>
      <c r="AY540" s="259"/>
      <c r="AZ540" s="440" t="s">
        <v>1193</v>
      </c>
      <c r="BA540" s="440"/>
      <c r="BB540" s="440"/>
      <c r="BC540" s="440"/>
      <c r="BD540" s="259" t="s">
        <v>1168</v>
      </c>
      <c r="BE540" s="374"/>
      <c r="BF540" s="374"/>
      <c r="BG540" s="374"/>
      <c r="BH540" s="374"/>
    </row>
    <row r="541" spans="14:60" s="226" customFormat="1">
      <c r="N541" s="374"/>
      <c r="O541" s="374"/>
      <c r="P541" s="374"/>
      <c r="Q541" s="374"/>
      <c r="R541" s="374"/>
      <c r="S541" s="374"/>
      <c r="T541" s="374"/>
      <c r="U541" s="374"/>
      <c r="V541" s="374"/>
      <c r="W541" s="374"/>
      <c r="X541" s="374"/>
      <c r="Y541" s="374"/>
      <c r="Z541" s="374"/>
      <c r="AA541" s="374"/>
      <c r="AB541" s="374"/>
      <c r="AC541" s="374"/>
      <c r="AD541" s="374"/>
      <c r="AE541" s="374"/>
      <c r="AF541" s="374"/>
      <c r="AG541" s="374"/>
      <c r="AH541" s="374"/>
      <c r="AI541" s="374"/>
      <c r="AJ541" s="374"/>
      <c r="AK541" s="374"/>
      <c r="AL541" s="374"/>
      <c r="AM541" s="374"/>
      <c r="AN541" s="374"/>
      <c r="AO541" s="374"/>
      <c r="AP541" s="374"/>
      <c r="AQ541" s="374"/>
      <c r="AR541" s="374"/>
      <c r="AS541" s="374"/>
      <c r="AT541" s="374"/>
      <c r="AU541" s="374"/>
      <c r="AV541" s="374"/>
      <c r="AW541" s="259"/>
      <c r="AX541" s="259"/>
      <c r="AY541" s="259"/>
      <c r="AZ541" s="440"/>
      <c r="BA541" s="440"/>
      <c r="BB541" s="440"/>
      <c r="BC541" s="440"/>
      <c r="BD541" s="259" t="s">
        <v>1172</v>
      </c>
      <c r="BE541" s="374"/>
      <c r="BF541" s="374"/>
      <c r="BG541" s="374"/>
      <c r="BH541" s="374"/>
    </row>
    <row r="542" spans="14:60" s="226" customFormat="1">
      <c r="N542" s="374"/>
      <c r="O542" s="374"/>
      <c r="P542" s="374"/>
      <c r="Q542" s="374"/>
      <c r="R542" s="374"/>
      <c r="S542" s="374"/>
      <c r="T542" s="374"/>
      <c r="U542" s="374"/>
      <c r="V542" s="374"/>
      <c r="W542" s="374"/>
      <c r="X542" s="374"/>
      <c r="Y542" s="374"/>
      <c r="Z542" s="374"/>
      <c r="AA542" s="374"/>
      <c r="AB542" s="374"/>
      <c r="AC542" s="374"/>
      <c r="AD542" s="374"/>
      <c r="AE542" s="374"/>
      <c r="AF542" s="374"/>
      <c r="AG542" s="374"/>
      <c r="AH542" s="374"/>
      <c r="AI542" s="374"/>
      <c r="AJ542" s="374"/>
      <c r="AK542" s="374"/>
      <c r="AL542" s="374"/>
      <c r="AM542" s="374"/>
      <c r="AN542" s="374"/>
      <c r="AO542" s="374"/>
      <c r="AP542" s="374"/>
      <c r="AQ542" s="374"/>
      <c r="AR542" s="374"/>
      <c r="AS542" s="374"/>
      <c r="AT542" s="374"/>
      <c r="AU542" s="374"/>
      <c r="AV542" s="374"/>
      <c r="AW542" s="259"/>
      <c r="AX542" s="259"/>
      <c r="AY542" s="259"/>
      <c r="AZ542" s="440"/>
      <c r="BA542" s="440"/>
      <c r="BB542" s="440"/>
      <c r="BC542" s="440"/>
      <c r="BD542" s="259" t="s">
        <v>1178</v>
      </c>
      <c r="BE542" s="374"/>
      <c r="BF542" s="374"/>
      <c r="BG542" s="374"/>
      <c r="BH542" s="374"/>
    </row>
    <row r="543" spans="14:60" s="226" customFormat="1">
      <c r="N543" s="374"/>
      <c r="O543" s="374"/>
      <c r="P543" s="374"/>
      <c r="Q543" s="374"/>
      <c r="R543" s="374"/>
      <c r="S543" s="374"/>
      <c r="T543" s="374"/>
      <c r="U543" s="374"/>
      <c r="V543" s="374"/>
      <c r="W543" s="374"/>
      <c r="X543" s="374"/>
      <c r="Y543" s="374"/>
      <c r="Z543" s="374"/>
      <c r="AA543" s="374"/>
      <c r="AB543" s="374"/>
      <c r="AC543" s="374"/>
      <c r="AD543" s="374"/>
      <c r="AE543" s="374"/>
      <c r="AF543" s="374"/>
      <c r="AG543" s="374"/>
      <c r="AH543" s="374"/>
      <c r="AI543" s="374"/>
      <c r="AJ543" s="374"/>
      <c r="AK543" s="374"/>
      <c r="AL543" s="374"/>
      <c r="AM543" s="374"/>
      <c r="AN543" s="374"/>
      <c r="AO543" s="374"/>
      <c r="AP543" s="374"/>
      <c r="AQ543" s="374"/>
      <c r="AR543" s="374"/>
      <c r="AS543" s="374"/>
      <c r="AT543" s="374"/>
      <c r="AU543" s="374"/>
      <c r="AV543" s="374"/>
      <c r="AW543" s="259"/>
      <c r="AX543" s="259"/>
      <c r="AY543" s="259"/>
      <c r="AZ543" s="440"/>
      <c r="BA543" s="440"/>
      <c r="BB543" s="440"/>
      <c r="BC543" s="440"/>
      <c r="BD543" s="259" t="s">
        <v>1180</v>
      </c>
      <c r="BE543" s="374"/>
      <c r="BF543" s="374"/>
      <c r="BG543" s="374"/>
      <c r="BH543" s="374"/>
    </row>
    <row r="544" spans="14:60" s="226" customFormat="1">
      <c r="N544" s="374"/>
      <c r="O544" s="374"/>
      <c r="P544" s="374"/>
      <c r="Q544" s="374"/>
      <c r="R544" s="374"/>
      <c r="S544" s="374"/>
      <c r="T544" s="374"/>
      <c r="U544" s="374"/>
      <c r="V544" s="374"/>
      <c r="W544" s="374"/>
      <c r="X544" s="374"/>
      <c r="Y544" s="374"/>
      <c r="Z544" s="374"/>
      <c r="AA544" s="374"/>
      <c r="AB544" s="374"/>
      <c r="AC544" s="374"/>
      <c r="AD544" s="374"/>
      <c r="AE544" s="374"/>
      <c r="AF544" s="374"/>
      <c r="AG544" s="374"/>
      <c r="AH544" s="374"/>
      <c r="AI544" s="374"/>
      <c r="AJ544" s="374"/>
      <c r="AK544" s="374"/>
      <c r="AL544" s="374"/>
      <c r="AM544" s="374"/>
      <c r="AN544" s="374"/>
      <c r="AO544" s="374"/>
      <c r="AP544" s="374"/>
      <c r="AQ544" s="374"/>
      <c r="AR544" s="374"/>
      <c r="AS544" s="374"/>
      <c r="AT544" s="374"/>
      <c r="AU544" s="374"/>
      <c r="AV544" s="374"/>
      <c r="AW544" s="259"/>
      <c r="AX544" s="259"/>
      <c r="AY544" s="259"/>
      <c r="AZ544" s="440"/>
      <c r="BA544" s="440"/>
      <c r="BB544" s="440"/>
      <c r="BC544" s="440"/>
      <c r="BD544" s="259" t="s">
        <v>1181</v>
      </c>
      <c r="BE544" s="374"/>
      <c r="BF544" s="374"/>
      <c r="BG544" s="374"/>
      <c r="BH544" s="374"/>
    </row>
    <row r="545" spans="14:60" s="226" customFormat="1">
      <c r="N545" s="374"/>
      <c r="O545" s="374"/>
      <c r="P545" s="374"/>
      <c r="Q545" s="374"/>
      <c r="R545" s="374"/>
      <c r="S545" s="374"/>
      <c r="T545" s="374"/>
      <c r="U545" s="374"/>
      <c r="V545" s="374"/>
      <c r="W545" s="374"/>
      <c r="X545" s="374"/>
      <c r="Y545" s="374"/>
      <c r="Z545" s="374"/>
      <c r="AA545" s="374"/>
      <c r="AB545" s="374"/>
      <c r="AC545" s="374"/>
      <c r="AD545" s="374"/>
      <c r="AE545" s="374"/>
      <c r="AF545" s="374"/>
      <c r="AG545" s="374"/>
      <c r="AH545" s="374"/>
      <c r="AI545" s="374"/>
      <c r="AJ545" s="374"/>
      <c r="AK545" s="374"/>
      <c r="AL545" s="374"/>
      <c r="AM545" s="374"/>
      <c r="AN545" s="374"/>
      <c r="AO545" s="374"/>
      <c r="AP545" s="374"/>
      <c r="AQ545" s="374"/>
      <c r="AR545" s="374"/>
      <c r="AS545" s="374"/>
      <c r="AT545" s="374"/>
      <c r="AU545" s="374"/>
      <c r="AV545" s="374"/>
      <c r="AW545" s="259"/>
      <c r="AX545" s="259"/>
      <c r="AY545" s="259"/>
      <c r="AZ545" s="440"/>
      <c r="BA545" s="440"/>
      <c r="BB545" s="440"/>
      <c r="BC545" s="440"/>
      <c r="BD545" s="259" t="s">
        <v>1187</v>
      </c>
      <c r="BE545" s="374"/>
      <c r="BF545" s="374"/>
      <c r="BG545" s="374"/>
      <c r="BH545" s="374"/>
    </row>
    <row r="546" spans="14:60" s="226" customFormat="1">
      <c r="N546" s="374"/>
      <c r="O546" s="374"/>
      <c r="P546" s="374"/>
      <c r="Q546" s="374"/>
      <c r="R546" s="374"/>
      <c r="S546" s="374"/>
      <c r="T546" s="374"/>
      <c r="U546" s="374"/>
      <c r="V546" s="374"/>
      <c r="W546" s="374"/>
      <c r="X546" s="374"/>
      <c r="Y546" s="374"/>
      <c r="Z546" s="374"/>
      <c r="AA546" s="374"/>
      <c r="AB546" s="374"/>
      <c r="AC546" s="374"/>
      <c r="AD546" s="374"/>
      <c r="AE546" s="374"/>
      <c r="AF546" s="374"/>
      <c r="AG546" s="374"/>
      <c r="AH546" s="374"/>
      <c r="AI546" s="374"/>
      <c r="AJ546" s="374"/>
      <c r="AK546" s="374"/>
      <c r="AL546" s="374"/>
      <c r="AM546" s="374"/>
      <c r="AN546" s="374"/>
      <c r="AO546" s="374"/>
      <c r="AP546" s="374"/>
      <c r="AQ546" s="374"/>
      <c r="AR546" s="374"/>
      <c r="AS546" s="374"/>
      <c r="AT546" s="374"/>
      <c r="AU546" s="374"/>
      <c r="AV546" s="374"/>
      <c r="AW546" s="259"/>
      <c r="AX546" s="259"/>
      <c r="AY546" s="259"/>
      <c r="AZ546" s="486"/>
      <c r="BA546" s="486"/>
      <c r="BB546" s="486"/>
      <c r="BC546" s="486"/>
      <c r="BD546" s="259" t="s">
        <v>1191</v>
      </c>
      <c r="BE546" s="374"/>
      <c r="BF546" s="374"/>
      <c r="BG546" s="374"/>
      <c r="BH546" s="374"/>
    </row>
    <row r="547" spans="14:60" s="226" customFormat="1">
      <c r="N547" s="374"/>
      <c r="O547" s="374"/>
      <c r="P547" s="374"/>
      <c r="Q547" s="374"/>
      <c r="R547" s="374"/>
      <c r="S547" s="374"/>
      <c r="T547" s="374"/>
      <c r="U547" s="374"/>
      <c r="V547" s="374"/>
      <c r="W547" s="374"/>
      <c r="X547" s="374"/>
      <c r="Y547" s="374"/>
      <c r="Z547" s="374"/>
      <c r="AA547" s="374"/>
      <c r="AB547" s="374"/>
      <c r="AC547" s="374"/>
      <c r="AD547" s="374"/>
      <c r="AE547" s="374"/>
      <c r="AF547" s="374"/>
      <c r="AG547" s="374"/>
      <c r="AH547" s="374"/>
      <c r="AI547" s="374"/>
      <c r="AJ547" s="374"/>
      <c r="AK547" s="374"/>
      <c r="AL547" s="374"/>
      <c r="AM547" s="374"/>
      <c r="AN547" s="374"/>
      <c r="AO547" s="374"/>
      <c r="AP547" s="374"/>
      <c r="AQ547" s="374"/>
      <c r="AR547" s="374"/>
      <c r="AS547" s="374"/>
      <c r="AT547" s="374"/>
      <c r="AU547" s="374"/>
      <c r="AV547" s="374"/>
      <c r="AW547" s="259"/>
      <c r="AX547" s="259"/>
      <c r="AY547" s="259"/>
      <c r="AZ547" s="486"/>
      <c r="BA547" s="486"/>
      <c r="BB547" s="486"/>
      <c r="BC547" s="486"/>
      <c r="BD547" s="259" t="s">
        <v>1193</v>
      </c>
      <c r="BE547" s="374"/>
      <c r="BF547" s="374"/>
      <c r="BG547" s="374"/>
      <c r="BH547" s="374"/>
    </row>
    <row r="548" spans="14:60" s="226" customFormat="1">
      <c r="N548" s="374"/>
      <c r="O548" s="374"/>
      <c r="P548" s="374"/>
      <c r="Q548" s="374"/>
      <c r="R548" s="374"/>
      <c r="S548" s="374"/>
      <c r="T548" s="374"/>
      <c r="U548" s="374"/>
      <c r="V548" s="374"/>
      <c r="W548" s="374"/>
      <c r="X548" s="374"/>
      <c r="Y548" s="374"/>
      <c r="Z548" s="374"/>
      <c r="AA548" s="374"/>
      <c r="AB548" s="374"/>
      <c r="AC548" s="374"/>
      <c r="AD548" s="374"/>
      <c r="AE548" s="374"/>
      <c r="AF548" s="374"/>
      <c r="AG548" s="374"/>
      <c r="AH548" s="374"/>
      <c r="AI548" s="374"/>
      <c r="AJ548" s="374"/>
      <c r="AK548" s="374"/>
      <c r="AL548" s="374"/>
      <c r="AM548" s="374"/>
      <c r="AN548" s="374"/>
      <c r="AO548" s="374"/>
      <c r="AP548" s="374"/>
      <c r="AQ548" s="374"/>
      <c r="AR548" s="374"/>
      <c r="AS548" s="374"/>
      <c r="AT548" s="374"/>
      <c r="AU548" s="374"/>
      <c r="AV548" s="374"/>
      <c r="AW548" s="259"/>
      <c r="AX548" s="259"/>
      <c r="AY548" s="259"/>
      <c r="AZ548" s="486"/>
      <c r="BA548" s="486"/>
      <c r="BB548" s="486"/>
      <c r="BC548" s="486"/>
      <c r="BD548" s="259"/>
      <c r="BE548" s="374"/>
      <c r="BF548" s="374"/>
      <c r="BG548" s="374"/>
      <c r="BH548" s="374"/>
    </row>
    <row r="549" spans="14:60" s="226" customFormat="1">
      <c r="N549" s="374"/>
      <c r="O549" s="374"/>
      <c r="P549" s="374"/>
      <c r="Q549" s="374"/>
      <c r="R549" s="374"/>
      <c r="S549" s="374"/>
      <c r="T549" s="374"/>
      <c r="U549" s="374"/>
      <c r="V549" s="374"/>
      <c r="W549" s="374"/>
      <c r="X549" s="374"/>
      <c r="Y549" s="374"/>
      <c r="Z549" s="374"/>
      <c r="AA549" s="374"/>
      <c r="AB549" s="374"/>
      <c r="AC549" s="374"/>
      <c r="AD549" s="374"/>
      <c r="AE549" s="374"/>
      <c r="AF549" s="374"/>
      <c r="AG549" s="374"/>
      <c r="AH549" s="374"/>
      <c r="AI549" s="374"/>
      <c r="AJ549" s="374"/>
      <c r="AK549" s="374"/>
      <c r="AL549" s="374"/>
      <c r="AM549" s="374"/>
      <c r="AN549" s="374"/>
      <c r="AO549" s="374"/>
      <c r="AP549" s="374"/>
      <c r="AQ549" s="374"/>
      <c r="AR549" s="374"/>
      <c r="AS549" s="374"/>
      <c r="AT549" s="374"/>
      <c r="AU549" s="374"/>
      <c r="AV549" s="374"/>
      <c r="AW549" s="259"/>
      <c r="AX549" s="259"/>
      <c r="AY549" s="259"/>
      <c r="AZ549" s="486"/>
      <c r="BA549" s="486"/>
      <c r="BB549" s="486"/>
      <c r="BC549" s="486"/>
      <c r="BD549" s="260"/>
      <c r="BE549" s="374"/>
      <c r="BF549" s="374"/>
      <c r="BG549" s="374"/>
      <c r="BH549" s="374"/>
    </row>
    <row r="550" spans="14:60" s="226" customFormat="1">
      <c r="N550" s="374"/>
      <c r="O550" s="374"/>
      <c r="P550" s="374"/>
      <c r="Q550" s="374"/>
      <c r="R550" s="374"/>
      <c r="S550" s="374"/>
      <c r="T550" s="374"/>
      <c r="U550" s="374"/>
      <c r="V550" s="374"/>
      <c r="W550" s="374"/>
      <c r="X550" s="374"/>
      <c r="Y550" s="374"/>
      <c r="Z550" s="374"/>
      <c r="AA550" s="374"/>
      <c r="AB550" s="374"/>
      <c r="AC550" s="374"/>
      <c r="AD550" s="374"/>
      <c r="AE550" s="374"/>
      <c r="AF550" s="374"/>
      <c r="AG550" s="374"/>
      <c r="AH550" s="374"/>
      <c r="AI550" s="374"/>
      <c r="AJ550" s="374"/>
      <c r="AK550" s="374"/>
      <c r="AL550" s="374"/>
      <c r="AM550" s="374"/>
      <c r="AN550" s="374"/>
      <c r="AO550" s="374"/>
      <c r="AP550" s="374"/>
      <c r="AQ550" s="374"/>
      <c r="AR550" s="374"/>
      <c r="AS550" s="374"/>
      <c r="AT550" s="374"/>
      <c r="AU550" s="374"/>
      <c r="AV550" s="374"/>
      <c r="AW550" s="259"/>
      <c r="AX550" s="259"/>
      <c r="AY550" s="259"/>
      <c r="AZ550" s="259"/>
      <c r="BA550" s="259"/>
      <c r="BB550" s="259"/>
      <c r="BC550" s="259"/>
      <c r="BD550" s="260"/>
      <c r="BE550" s="374"/>
      <c r="BF550" s="374"/>
      <c r="BG550" s="374"/>
      <c r="BH550" s="374"/>
    </row>
    <row r="551" spans="14:60" s="226" customFormat="1">
      <c r="N551" s="374"/>
      <c r="O551" s="374"/>
      <c r="P551" s="374"/>
      <c r="Q551" s="374"/>
      <c r="R551" s="374"/>
      <c r="S551" s="374"/>
      <c r="T551" s="374"/>
      <c r="U551" s="374"/>
      <c r="V551" s="374"/>
      <c r="W551" s="374"/>
      <c r="X551" s="374"/>
      <c r="Y551" s="374"/>
      <c r="Z551" s="374"/>
      <c r="AA551" s="374"/>
      <c r="AB551" s="374"/>
      <c r="AC551" s="374"/>
      <c r="AD551" s="374"/>
      <c r="AE551" s="374"/>
      <c r="AF551" s="374"/>
      <c r="AG551" s="374"/>
      <c r="AH551" s="374"/>
      <c r="AI551" s="374"/>
      <c r="AJ551" s="374"/>
      <c r="AK551" s="374"/>
      <c r="AL551" s="374"/>
      <c r="AM551" s="374"/>
      <c r="AN551" s="374"/>
      <c r="AO551" s="374"/>
      <c r="AP551" s="374"/>
      <c r="AQ551" s="374"/>
      <c r="AR551" s="374"/>
      <c r="AS551" s="374"/>
      <c r="AT551" s="374"/>
      <c r="AU551" s="374"/>
      <c r="AV551" s="374"/>
      <c r="AW551" s="259"/>
      <c r="AX551" s="259"/>
      <c r="AY551" s="259"/>
      <c r="AZ551" s="259"/>
      <c r="BA551" s="259"/>
      <c r="BB551" s="259"/>
      <c r="BC551" s="259"/>
      <c r="BD551" s="260"/>
      <c r="BE551" s="374"/>
      <c r="BF551" s="374"/>
      <c r="BG551" s="374"/>
      <c r="BH551" s="374"/>
    </row>
    <row r="552" spans="14:60" s="226" customFormat="1">
      <c r="N552" s="374"/>
      <c r="O552" s="374"/>
      <c r="P552" s="374"/>
      <c r="Q552" s="374"/>
      <c r="R552" s="374"/>
      <c r="S552" s="374"/>
      <c r="T552" s="374"/>
      <c r="U552" s="374"/>
      <c r="V552" s="374"/>
      <c r="W552" s="374"/>
      <c r="X552" s="374"/>
      <c r="Y552" s="374"/>
      <c r="Z552" s="374"/>
      <c r="AA552" s="374"/>
      <c r="AB552" s="374"/>
      <c r="AC552" s="374"/>
      <c r="AD552" s="374"/>
      <c r="AE552" s="374"/>
      <c r="AF552" s="374"/>
      <c r="AG552" s="374"/>
      <c r="AH552" s="374"/>
      <c r="AI552" s="374"/>
      <c r="AJ552" s="374"/>
      <c r="AK552" s="374"/>
      <c r="AL552" s="374"/>
      <c r="AM552" s="374"/>
      <c r="AN552" s="374"/>
      <c r="AO552" s="374"/>
      <c r="AP552" s="374"/>
      <c r="AQ552" s="374"/>
      <c r="AR552" s="374"/>
      <c r="AS552" s="374"/>
      <c r="AT552" s="374"/>
      <c r="AU552" s="374"/>
      <c r="AV552" s="374"/>
      <c r="AW552" s="259"/>
      <c r="AX552" s="259"/>
      <c r="AY552" s="259"/>
      <c r="AZ552" s="259"/>
      <c r="BA552" s="259"/>
      <c r="BB552" s="259"/>
      <c r="BC552" s="259"/>
      <c r="BD552" s="260"/>
      <c r="BE552" s="374"/>
      <c r="BF552" s="374"/>
      <c r="BG552" s="374"/>
      <c r="BH552" s="374"/>
    </row>
    <row r="553" spans="14:60" s="226" customFormat="1">
      <c r="N553" s="374"/>
      <c r="O553" s="374"/>
      <c r="P553" s="374"/>
      <c r="Q553" s="374"/>
      <c r="R553" s="374"/>
      <c r="S553" s="374"/>
      <c r="T553" s="374"/>
      <c r="U553" s="374"/>
      <c r="V553" s="374"/>
      <c r="W553" s="374"/>
      <c r="X553" s="374"/>
      <c r="Y553" s="374"/>
      <c r="Z553" s="374"/>
      <c r="AA553" s="374"/>
      <c r="AB553" s="374"/>
      <c r="AC553" s="374"/>
      <c r="AD553" s="374"/>
      <c r="AE553" s="374"/>
      <c r="AF553" s="374"/>
      <c r="AG553" s="374"/>
      <c r="AH553" s="374"/>
      <c r="AI553" s="374"/>
      <c r="AJ553" s="374"/>
      <c r="AK553" s="374"/>
      <c r="AL553" s="374"/>
      <c r="AM553" s="374"/>
      <c r="AN553" s="374"/>
      <c r="AO553" s="374"/>
      <c r="AP553" s="374"/>
      <c r="AQ553" s="374"/>
      <c r="AR553" s="374"/>
      <c r="AS553" s="374"/>
      <c r="AT553" s="374"/>
      <c r="AU553" s="374"/>
      <c r="AV553" s="374"/>
      <c r="AW553" s="259"/>
      <c r="AX553" s="259"/>
      <c r="AY553" s="259"/>
      <c r="AZ553" s="259"/>
      <c r="BA553" s="259"/>
      <c r="BB553" s="259"/>
      <c r="BC553" s="259"/>
      <c r="BD553" s="260"/>
      <c r="BE553" s="374"/>
      <c r="BF553" s="374"/>
      <c r="BG553" s="374"/>
      <c r="BH553" s="374"/>
    </row>
    <row r="554" spans="14:60" s="226" customFormat="1">
      <c r="N554" s="374"/>
      <c r="O554" s="374"/>
      <c r="P554" s="374"/>
      <c r="Q554" s="374"/>
      <c r="R554" s="374"/>
      <c r="S554" s="374"/>
      <c r="T554" s="374"/>
      <c r="U554" s="374"/>
      <c r="V554" s="374"/>
      <c r="W554" s="374"/>
      <c r="X554" s="374"/>
      <c r="Y554" s="374"/>
      <c r="Z554" s="374"/>
      <c r="AA554" s="374"/>
      <c r="AB554" s="374"/>
      <c r="AC554" s="374"/>
      <c r="AD554" s="374"/>
      <c r="AE554" s="374"/>
      <c r="AF554" s="374"/>
      <c r="AG554" s="374"/>
      <c r="AH554" s="374"/>
      <c r="AI554" s="374"/>
      <c r="AJ554" s="374"/>
      <c r="AK554" s="374"/>
      <c r="AL554" s="374"/>
      <c r="AM554" s="374"/>
      <c r="AN554" s="374"/>
      <c r="AO554" s="374"/>
      <c r="AP554" s="374"/>
      <c r="AQ554" s="374"/>
      <c r="AR554" s="374"/>
      <c r="AS554" s="374"/>
      <c r="AT554" s="374"/>
      <c r="AU554" s="374"/>
      <c r="AV554" s="374"/>
      <c r="AW554" s="259"/>
      <c r="AX554" s="259"/>
      <c r="AY554" s="259"/>
      <c r="AZ554" s="259"/>
      <c r="BA554" s="259"/>
      <c r="BB554" s="259"/>
      <c r="BC554" s="259"/>
      <c r="BD554" s="260"/>
      <c r="BE554" s="374"/>
      <c r="BF554" s="374"/>
      <c r="BG554" s="374"/>
      <c r="BH554" s="374"/>
    </row>
    <row r="555" spans="14:60" s="226" customFormat="1">
      <c r="N555" s="374"/>
      <c r="O555" s="374"/>
      <c r="P555" s="374"/>
      <c r="Q555" s="374"/>
      <c r="R555" s="374"/>
      <c r="S555" s="374"/>
      <c r="T555" s="374"/>
      <c r="U555" s="374"/>
      <c r="V555" s="374"/>
      <c r="W555" s="374"/>
      <c r="X555" s="374"/>
      <c r="Y555" s="374"/>
      <c r="Z555" s="374"/>
      <c r="AA555" s="374"/>
      <c r="AB555" s="374"/>
      <c r="AC555" s="374"/>
      <c r="AD555" s="374"/>
      <c r="AE555" s="374"/>
      <c r="AF555" s="374"/>
      <c r="AG555" s="374"/>
      <c r="AH555" s="374"/>
      <c r="AI555" s="374"/>
      <c r="AJ555" s="374"/>
      <c r="AK555" s="374"/>
      <c r="AL555" s="374"/>
      <c r="AM555" s="374"/>
      <c r="AN555" s="374"/>
      <c r="AO555" s="374"/>
      <c r="AP555" s="374"/>
      <c r="AQ555" s="374"/>
      <c r="AR555" s="374"/>
      <c r="AS555" s="374"/>
      <c r="AT555" s="374"/>
      <c r="AU555" s="374"/>
      <c r="AV555" s="374"/>
      <c r="AW555" s="259"/>
      <c r="AX555" s="259"/>
      <c r="AY555" s="259"/>
      <c r="AZ555" s="259"/>
      <c r="BA555" s="259"/>
      <c r="BB555" s="259"/>
      <c r="BC555" s="259"/>
      <c r="BD555" s="260"/>
      <c r="BE555" s="374"/>
      <c r="BF555" s="374"/>
      <c r="BG555" s="374"/>
      <c r="BH555" s="374"/>
    </row>
    <row r="556" spans="14:60" s="226" customFormat="1">
      <c r="N556" s="374"/>
      <c r="O556" s="374"/>
      <c r="P556" s="374"/>
      <c r="Q556" s="374"/>
      <c r="R556" s="374"/>
      <c r="S556" s="374"/>
      <c r="T556" s="374"/>
      <c r="U556" s="374"/>
      <c r="V556" s="374"/>
      <c r="W556" s="374"/>
      <c r="X556" s="374"/>
      <c r="Y556" s="374"/>
      <c r="Z556" s="374"/>
      <c r="AA556" s="374"/>
      <c r="AB556" s="374"/>
      <c r="AC556" s="374"/>
      <c r="AD556" s="374"/>
      <c r="AE556" s="374"/>
      <c r="AF556" s="374"/>
      <c r="AG556" s="374"/>
      <c r="AH556" s="374"/>
      <c r="AI556" s="374"/>
      <c r="AJ556" s="374"/>
      <c r="AK556" s="374"/>
      <c r="AL556" s="374"/>
      <c r="AM556" s="374"/>
      <c r="AN556" s="374"/>
      <c r="AO556" s="374"/>
      <c r="AP556" s="374"/>
      <c r="AQ556" s="374"/>
      <c r="AR556" s="374"/>
      <c r="AS556" s="374"/>
      <c r="AT556" s="374"/>
      <c r="AU556" s="374"/>
      <c r="AV556" s="374"/>
      <c r="AW556" s="259"/>
      <c r="AX556" s="259"/>
      <c r="AY556" s="259"/>
      <c r="AZ556" s="259"/>
      <c r="BA556" s="259"/>
      <c r="BB556" s="259"/>
      <c r="BC556" s="259"/>
      <c r="BD556" s="260"/>
      <c r="BE556" s="374"/>
      <c r="BF556" s="374"/>
      <c r="BG556" s="374"/>
      <c r="BH556" s="374"/>
    </row>
    <row r="557" spans="14:60" s="226" customFormat="1">
      <c r="N557" s="374"/>
      <c r="O557" s="374"/>
      <c r="P557" s="374"/>
      <c r="Q557" s="374"/>
      <c r="R557" s="374"/>
      <c r="S557" s="374"/>
      <c r="T557" s="374"/>
      <c r="U557" s="374"/>
      <c r="V557" s="374"/>
      <c r="W557" s="374"/>
      <c r="X557" s="374"/>
      <c r="Y557" s="374"/>
      <c r="Z557" s="374"/>
      <c r="AA557" s="374"/>
      <c r="AB557" s="374"/>
      <c r="AC557" s="374"/>
      <c r="AD557" s="374"/>
      <c r="AE557" s="374"/>
      <c r="AF557" s="374"/>
      <c r="AG557" s="374"/>
      <c r="AH557" s="374"/>
      <c r="AI557" s="374"/>
      <c r="AJ557" s="374"/>
      <c r="AK557" s="374"/>
      <c r="AL557" s="374"/>
      <c r="AM557" s="374"/>
      <c r="AN557" s="374"/>
      <c r="AO557" s="374"/>
      <c r="AP557" s="374"/>
      <c r="AQ557" s="374"/>
      <c r="AR557" s="374"/>
      <c r="AS557" s="374"/>
      <c r="AT557" s="374"/>
      <c r="AU557" s="374"/>
      <c r="AV557" s="374"/>
      <c r="AW557" s="259"/>
      <c r="AX557" s="259"/>
      <c r="AY557" s="259"/>
      <c r="AZ557" s="259"/>
      <c r="BA557" s="259"/>
      <c r="BB557" s="259"/>
      <c r="BC557" s="259"/>
      <c r="BD557" s="260"/>
      <c r="BE557" s="374"/>
      <c r="BF557" s="374"/>
      <c r="BG557" s="374"/>
      <c r="BH557" s="374"/>
    </row>
    <row r="558" spans="14:60" s="226" customFormat="1">
      <c r="N558" s="374"/>
      <c r="O558" s="374"/>
      <c r="P558" s="374"/>
      <c r="Q558" s="374"/>
      <c r="R558" s="374"/>
      <c r="S558" s="374"/>
      <c r="T558" s="374"/>
      <c r="U558" s="374"/>
      <c r="V558" s="374"/>
      <c r="W558" s="374"/>
      <c r="X558" s="374"/>
      <c r="Y558" s="374"/>
      <c r="Z558" s="374"/>
      <c r="AA558" s="374"/>
      <c r="AB558" s="374"/>
      <c r="AC558" s="374"/>
      <c r="AD558" s="374"/>
      <c r="AE558" s="374"/>
      <c r="AF558" s="374"/>
      <c r="AG558" s="374"/>
      <c r="AH558" s="374"/>
      <c r="AI558" s="374"/>
      <c r="AJ558" s="374"/>
      <c r="AK558" s="374"/>
      <c r="AL558" s="374"/>
      <c r="AM558" s="374"/>
      <c r="AN558" s="374"/>
      <c r="AO558" s="374"/>
      <c r="AP558" s="374"/>
      <c r="AQ558" s="374"/>
      <c r="AR558" s="374"/>
      <c r="AS558" s="374"/>
      <c r="AT558" s="374"/>
      <c r="AU558" s="374"/>
      <c r="AV558" s="374"/>
      <c r="AW558" s="259"/>
      <c r="AX558" s="259"/>
      <c r="AY558" s="259"/>
      <c r="AZ558" s="259"/>
      <c r="BA558" s="259"/>
      <c r="BB558" s="259"/>
      <c r="BC558" s="259"/>
      <c r="BD558" s="260"/>
      <c r="BE558" s="374"/>
      <c r="BF558" s="374"/>
      <c r="BG558" s="374"/>
      <c r="BH558" s="374"/>
    </row>
    <row r="559" spans="14:60" s="226" customFormat="1">
      <c r="N559" s="374"/>
      <c r="O559" s="374"/>
      <c r="P559" s="374"/>
      <c r="Q559" s="374"/>
      <c r="R559" s="374"/>
      <c r="S559" s="374"/>
      <c r="T559" s="374"/>
      <c r="U559" s="374"/>
      <c r="V559" s="374"/>
      <c r="W559" s="374"/>
      <c r="X559" s="374"/>
      <c r="Y559" s="374"/>
      <c r="Z559" s="374"/>
      <c r="AA559" s="374"/>
      <c r="AB559" s="374"/>
      <c r="AC559" s="374"/>
      <c r="AD559" s="374"/>
      <c r="AE559" s="374"/>
      <c r="AF559" s="374"/>
      <c r="AG559" s="374"/>
      <c r="AH559" s="374"/>
      <c r="AI559" s="374"/>
      <c r="AJ559" s="374"/>
      <c r="AK559" s="374"/>
      <c r="AL559" s="374"/>
      <c r="AM559" s="374"/>
      <c r="AN559" s="374"/>
      <c r="AO559" s="374"/>
      <c r="AP559" s="374"/>
      <c r="AQ559" s="374"/>
      <c r="AR559" s="374"/>
      <c r="AS559" s="374"/>
      <c r="AT559" s="374"/>
      <c r="AU559" s="374"/>
      <c r="AV559" s="374"/>
      <c r="AW559" s="259"/>
      <c r="AX559" s="259"/>
      <c r="AY559" s="259"/>
      <c r="AZ559" s="259"/>
      <c r="BA559" s="259"/>
      <c r="BB559" s="259"/>
      <c r="BC559" s="259"/>
      <c r="BD559" s="260"/>
      <c r="BE559" s="374"/>
      <c r="BF559" s="374"/>
      <c r="BG559" s="374"/>
      <c r="BH559" s="374"/>
    </row>
    <row r="560" spans="14:60" s="226" customFormat="1">
      <c r="N560" s="374"/>
      <c r="O560" s="374"/>
      <c r="P560" s="374"/>
      <c r="Q560" s="374"/>
      <c r="R560" s="374"/>
      <c r="S560" s="374"/>
      <c r="T560" s="374"/>
      <c r="U560" s="374"/>
      <c r="V560" s="374"/>
      <c r="W560" s="374"/>
      <c r="X560" s="374"/>
      <c r="Y560" s="374"/>
      <c r="Z560" s="374"/>
      <c r="AA560" s="374"/>
      <c r="AB560" s="374"/>
      <c r="AC560" s="374"/>
      <c r="AD560" s="374"/>
      <c r="AE560" s="374"/>
      <c r="AF560" s="374"/>
      <c r="AG560" s="374"/>
      <c r="AH560" s="374"/>
      <c r="AI560" s="374"/>
      <c r="AJ560" s="374"/>
      <c r="AK560" s="374"/>
      <c r="AL560" s="374"/>
      <c r="AM560" s="374"/>
      <c r="AN560" s="374"/>
      <c r="AO560" s="374"/>
      <c r="AP560" s="374"/>
      <c r="AQ560" s="374"/>
      <c r="AR560" s="374"/>
      <c r="AS560" s="374"/>
      <c r="AT560" s="374"/>
      <c r="AU560" s="374"/>
      <c r="AV560" s="374"/>
      <c r="AW560" s="259"/>
      <c r="AX560" s="259"/>
      <c r="AY560" s="259"/>
      <c r="AZ560" s="259"/>
      <c r="BA560" s="259"/>
      <c r="BB560" s="259"/>
      <c r="BC560" s="259"/>
      <c r="BD560" s="260"/>
      <c r="BE560" s="374"/>
      <c r="BF560" s="374"/>
      <c r="BG560" s="374"/>
      <c r="BH560" s="374"/>
    </row>
    <row r="561" spans="14:60" s="226" customFormat="1">
      <c r="N561" s="374"/>
      <c r="O561" s="374"/>
      <c r="P561" s="374"/>
      <c r="Q561" s="374"/>
      <c r="R561" s="374"/>
      <c r="S561" s="374"/>
      <c r="T561" s="374"/>
      <c r="U561" s="374"/>
      <c r="V561" s="374"/>
      <c r="W561" s="374"/>
      <c r="X561" s="374"/>
      <c r="Y561" s="374"/>
      <c r="Z561" s="374"/>
      <c r="AA561" s="374"/>
      <c r="AB561" s="374"/>
      <c r="AC561" s="374"/>
      <c r="AD561" s="374"/>
      <c r="AE561" s="374"/>
      <c r="AF561" s="374"/>
      <c r="AG561" s="374"/>
      <c r="AH561" s="374"/>
      <c r="AI561" s="374"/>
      <c r="AJ561" s="374"/>
      <c r="AK561" s="374"/>
      <c r="AL561" s="374"/>
      <c r="AM561" s="374"/>
      <c r="AN561" s="374"/>
      <c r="AO561" s="374"/>
      <c r="AP561" s="374"/>
      <c r="AQ561" s="374"/>
      <c r="AR561" s="374"/>
      <c r="AS561" s="374"/>
      <c r="AT561" s="374"/>
      <c r="AU561" s="374"/>
      <c r="AV561" s="374"/>
      <c r="AW561" s="259"/>
      <c r="AX561" s="259"/>
      <c r="AY561" s="259"/>
      <c r="AZ561" s="259"/>
      <c r="BA561" s="259"/>
      <c r="BB561" s="259"/>
      <c r="BC561" s="259"/>
      <c r="BD561" s="260"/>
      <c r="BE561" s="374"/>
      <c r="BF561" s="374"/>
      <c r="BG561" s="374"/>
      <c r="BH561" s="374"/>
    </row>
    <row r="562" spans="14:60" s="226" customFormat="1">
      <c r="N562" s="374"/>
      <c r="O562" s="374"/>
      <c r="P562" s="374"/>
      <c r="Q562" s="374"/>
      <c r="R562" s="374"/>
      <c r="S562" s="374"/>
      <c r="T562" s="374"/>
      <c r="U562" s="374"/>
      <c r="V562" s="374"/>
      <c r="W562" s="374"/>
      <c r="X562" s="374"/>
      <c r="Y562" s="374"/>
      <c r="Z562" s="374"/>
      <c r="AA562" s="374"/>
      <c r="AB562" s="374"/>
      <c r="AC562" s="374"/>
      <c r="AD562" s="374"/>
      <c r="AE562" s="374"/>
      <c r="AF562" s="374"/>
      <c r="AG562" s="374"/>
      <c r="AH562" s="374"/>
      <c r="AI562" s="374"/>
      <c r="AJ562" s="374"/>
      <c r="AK562" s="374"/>
      <c r="AL562" s="374"/>
      <c r="AM562" s="374"/>
      <c r="AN562" s="374"/>
      <c r="AO562" s="374"/>
      <c r="AP562" s="374"/>
      <c r="AQ562" s="374"/>
      <c r="AR562" s="374"/>
      <c r="AS562" s="374"/>
      <c r="AT562" s="374"/>
      <c r="AU562" s="374"/>
      <c r="AV562" s="374"/>
      <c r="AW562" s="259"/>
      <c r="AX562" s="259"/>
      <c r="AY562" s="259"/>
      <c r="AZ562" s="259"/>
      <c r="BA562" s="259"/>
      <c r="BB562" s="259"/>
      <c r="BC562" s="259"/>
      <c r="BD562" s="260"/>
      <c r="BE562" s="374"/>
      <c r="BF562" s="374"/>
      <c r="BG562" s="374"/>
      <c r="BH562" s="374"/>
    </row>
    <row r="563" spans="14:60" s="226" customFormat="1">
      <c r="N563" s="374"/>
      <c r="O563" s="374"/>
      <c r="P563" s="374"/>
      <c r="Q563" s="374"/>
      <c r="R563" s="374"/>
      <c r="S563" s="374"/>
      <c r="T563" s="374"/>
      <c r="U563" s="374"/>
      <c r="V563" s="374"/>
      <c r="W563" s="374"/>
      <c r="X563" s="374"/>
      <c r="Y563" s="374"/>
      <c r="Z563" s="374"/>
      <c r="AA563" s="374"/>
      <c r="AB563" s="374"/>
      <c r="AC563" s="374"/>
      <c r="AD563" s="374"/>
      <c r="AE563" s="374"/>
      <c r="AF563" s="374"/>
      <c r="AG563" s="374"/>
      <c r="AH563" s="374"/>
      <c r="AI563" s="374"/>
      <c r="AJ563" s="374"/>
      <c r="AK563" s="374"/>
      <c r="AL563" s="374"/>
      <c r="AM563" s="374"/>
      <c r="AN563" s="374"/>
      <c r="AO563" s="374"/>
      <c r="AP563" s="374"/>
      <c r="AQ563" s="374"/>
      <c r="AR563" s="374"/>
      <c r="AS563" s="374"/>
      <c r="AT563" s="374"/>
      <c r="AU563" s="374"/>
      <c r="AV563" s="374"/>
      <c r="AW563" s="259"/>
      <c r="AX563" s="259"/>
      <c r="AY563" s="259"/>
      <c r="AZ563" s="259"/>
      <c r="BA563" s="259"/>
      <c r="BB563" s="259"/>
      <c r="BC563" s="259"/>
      <c r="BD563" s="260"/>
      <c r="BE563" s="374"/>
      <c r="BF563" s="374"/>
      <c r="BG563" s="374"/>
      <c r="BH563" s="374"/>
    </row>
    <row r="564" spans="14:60" s="226" customFormat="1">
      <c r="N564" s="374"/>
      <c r="O564" s="374"/>
      <c r="P564" s="374"/>
      <c r="Q564" s="374"/>
      <c r="R564" s="374"/>
      <c r="S564" s="374"/>
      <c r="T564" s="374"/>
      <c r="U564" s="374"/>
      <c r="V564" s="374"/>
      <c r="W564" s="374"/>
      <c r="X564" s="374"/>
      <c r="Y564" s="374"/>
      <c r="Z564" s="374"/>
      <c r="AA564" s="374"/>
      <c r="AB564" s="374"/>
      <c r="AC564" s="374"/>
      <c r="AD564" s="374"/>
      <c r="AE564" s="374"/>
      <c r="AF564" s="374"/>
      <c r="AG564" s="374"/>
      <c r="AH564" s="374"/>
      <c r="AI564" s="374"/>
      <c r="AJ564" s="374"/>
      <c r="AK564" s="374"/>
      <c r="AL564" s="374"/>
      <c r="AM564" s="374"/>
      <c r="AN564" s="374"/>
      <c r="AO564" s="374"/>
      <c r="AP564" s="374"/>
      <c r="AQ564" s="374"/>
      <c r="AR564" s="374"/>
      <c r="AS564" s="374"/>
      <c r="AT564" s="374"/>
      <c r="AU564" s="374"/>
      <c r="AV564" s="374"/>
      <c r="AW564" s="259"/>
      <c r="AX564" s="259"/>
      <c r="AY564" s="259"/>
      <c r="AZ564" s="259"/>
      <c r="BA564" s="259"/>
      <c r="BB564" s="259"/>
      <c r="BC564" s="259"/>
      <c r="BD564" s="260"/>
      <c r="BE564" s="374"/>
      <c r="BF564" s="374"/>
      <c r="BG564" s="374"/>
      <c r="BH564" s="374"/>
    </row>
    <row r="565" spans="14:60" s="226" customFormat="1">
      <c r="N565" s="374"/>
      <c r="O565" s="374"/>
      <c r="P565" s="374"/>
      <c r="Q565" s="374"/>
      <c r="R565" s="374"/>
      <c r="S565" s="374"/>
      <c r="T565" s="374"/>
      <c r="U565" s="374"/>
      <c r="V565" s="374"/>
      <c r="W565" s="374"/>
      <c r="X565" s="374"/>
      <c r="Y565" s="374"/>
      <c r="Z565" s="374"/>
      <c r="AA565" s="374"/>
      <c r="AB565" s="374"/>
      <c r="AC565" s="374"/>
      <c r="AD565" s="374"/>
      <c r="AE565" s="374"/>
      <c r="AF565" s="374"/>
      <c r="AG565" s="374"/>
      <c r="AH565" s="374"/>
      <c r="AI565" s="374"/>
      <c r="AJ565" s="374"/>
      <c r="AK565" s="374"/>
      <c r="AL565" s="374"/>
      <c r="AM565" s="374"/>
      <c r="AN565" s="374"/>
      <c r="AO565" s="374"/>
      <c r="AP565" s="374"/>
      <c r="AQ565" s="374"/>
      <c r="AR565" s="374"/>
      <c r="AS565" s="374"/>
      <c r="AT565" s="374"/>
      <c r="AU565" s="374"/>
      <c r="AV565" s="374"/>
      <c r="AW565" s="259"/>
      <c r="AX565" s="259"/>
      <c r="AY565" s="259"/>
      <c r="AZ565" s="259"/>
      <c r="BA565" s="259"/>
      <c r="BB565" s="259"/>
      <c r="BC565" s="259"/>
      <c r="BD565" s="260"/>
      <c r="BE565" s="374"/>
      <c r="BF565" s="374"/>
      <c r="BG565" s="374"/>
      <c r="BH565" s="374"/>
    </row>
    <row r="566" spans="14:60" s="226" customFormat="1">
      <c r="N566" s="374"/>
      <c r="O566" s="374"/>
      <c r="P566" s="374"/>
      <c r="Q566" s="374"/>
      <c r="R566" s="374"/>
      <c r="S566" s="374"/>
      <c r="T566" s="374"/>
      <c r="U566" s="374"/>
      <c r="V566" s="374"/>
      <c r="W566" s="374"/>
      <c r="X566" s="374"/>
      <c r="Y566" s="374"/>
      <c r="Z566" s="374"/>
      <c r="AA566" s="374"/>
      <c r="AB566" s="374"/>
      <c r="AC566" s="374"/>
      <c r="AD566" s="374"/>
      <c r="AE566" s="374"/>
      <c r="AF566" s="374"/>
      <c r="AG566" s="374"/>
      <c r="AH566" s="374"/>
      <c r="AI566" s="374"/>
      <c r="AJ566" s="374"/>
      <c r="AK566" s="374"/>
      <c r="AL566" s="374"/>
      <c r="AM566" s="374"/>
      <c r="AN566" s="374"/>
      <c r="AO566" s="374"/>
      <c r="AP566" s="374"/>
      <c r="AQ566" s="374"/>
      <c r="AR566" s="374"/>
      <c r="AS566" s="374"/>
      <c r="AT566" s="374"/>
      <c r="AU566" s="374"/>
      <c r="AV566" s="374"/>
      <c r="AW566" s="259"/>
      <c r="AX566" s="259"/>
      <c r="AY566" s="259"/>
      <c r="AZ566" s="259"/>
      <c r="BA566" s="259"/>
      <c r="BB566" s="259"/>
      <c r="BC566" s="259"/>
      <c r="BD566" s="374"/>
      <c r="BE566" s="374"/>
      <c r="BF566" s="374"/>
      <c r="BG566" s="374"/>
      <c r="BH566" s="374"/>
    </row>
    <row r="567" spans="14:60">
      <c r="N567" s="374"/>
      <c r="O567" s="374"/>
      <c r="P567" s="374"/>
      <c r="Q567" s="374"/>
      <c r="R567" s="374"/>
      <c r="S567" s="374"/>
      <c r="T567" s="374"/>
      <c r="U567" s="374"/>
      <c r="V567" s="374"/>
      <c r="W567" s="374"/>
      <c r="X567" s="374"/>
      <c r="Y567" s="374"/>
      <c r="Z567" s="374"/>
      <c r="AA567" s="374"/>
      <c r="AB567" s="374"/>
      <c r="AC567" s="374"/>
      <c r="AD567" s="374"/>
      <c r="AE567" s="374"/>
      <c r="AF567" s="374"/>
      <c r="AG567" s="374"/>
      <c r="AH567" s="374"/>
      <c r="AI567" s="374"/>
      <c r="AJ567" s="374"/>
      <c r="AK567" s="374"/>
      <c r="AL567" s="374"/>
      <c r="AM567" s="374"/>
      <c r="AN567" s="374"/>
      <c r="AO567" s="374"/>
      <c r="AP567" s="374"/>
      <c r="AQ567" s="374"/>
      <c r="AR567" s="374"/>
      <c r="AS567" s="374"/>
      <c r="AT567" s="374"/>
      <c r="AU567" s="374"/>
      <c r="AV567" s="374"/>
      <c r="AW567" s="374"/>
      <c r="AX567" s="374"/>
      <c r="AY567" s="374"/>
      <c r="AZ567" s="374"/>
      <c r="BA567" s="374"/>
      <c r="BB567" s="374"/>
      <c r="BC567" s="374"/>
      <c r="BD567" s="374"/>
      <c r="BE567" s="374"/>
      <c r="BF567" s="374"/>
      <c r="BG567" s="374"/>
      <c r="BH567" s="374"/>
    </row>
    <row r="568" spans="14:60">
      <c r="N568" s="374"/>
      <c r="O568" s="374"/>
      <c r="P568" s="374"/>
      <c r="Q568" s="374"/>
      <c r="R568" s="374"/>
      <c r="S568" s="374"/>
      <c r="T568" s="374"/>
      <c r="U568" s="374"/>
      <c r="V568" s="374"/>
      <c r="W568" s="374"/>
      <c r="X568" s="374"/>
      <c r="Y568" s="374"/>
      <c r="Z568" s="374"/>
      <c r="AA568" s="374"/>
      <c r="AB568" s="374"/>
      <c r="AC568" s="374"/>
      <c r="AD568" s="374"/>
      <c r="AE568" s="374"/>
      <c r="AF568" s="374"/>
      <c r="AG568" s="374"/>
      <c r="AH568" s="374"/>
      <c r="AI568" s="374"/>
      <c r="AJ568" s="374"/>
      <c r="AK568" s="374"/>
      <c r="AL568" s="374"/>
      <c r="AM568" s="374"/>
      <c r="AN568" s="374"/>
      <c r="AO568" s="374"/>
      <c r="AP568" s="374"/>
      <c r="AQ568" s="374"/>
      <c r="AR568" s="374"/>
      <c r="AS568" s="374"/>
      <c r="AT568" s="374"/>
      <c r="AU568" s="374"/>
      <c r="AV568" s="374"/>
      <c r="AW568" s="374"/>
      <c r="AX568" s="374"/>
      <c r="AY568" s="374"/>
      <c r="AZ568" s="374"/>
      <c r="BA568" s="374"/>
      <c r="BB568" s="374"/>
      <c r="BC568" s="374"/>
      <c r="BD568" s="374"/>
      <c r="BE568" s="374"/>
      <c r="BF568" s="374"/>
      <c r="BG568" s="374"/>
      <c r="BH568" s="374"/>
    </row>
    <row r="569" spans="14:60">
      <c r="N569" s="374"/>
      <c r="O569" s="374"/>
      <c r="P569" s="374"/>
      <c r="Q569" s="374"/>
      <c r="R569" s="374"/>
      <c r="S569" s="374"/>
      <c r="T569" s="374"/>
      <c r="U569" s="374"/>
      <c r="V569" s="374"/>
      <c r="W569" s="374"/>
      <c r="X569" s="374"/>
      <c r="Y569" s="374"/>
      <c r="Z569" s="374"/>
      <c r="AA569" s="374"/>
      <c r="AB569" s="374"/>
      <c r="AC569" s="374"/>
      <c r="AD569" s="374"/>
      <c r="AE569" s="374"/>
      <c r="AF569" s="374"/>
      <c r="AG569" s="374"/>
      <c r="AH569" s="374"/>
      <c r="AI569" s="374"/>
      <c r="AJ569" s="374"/>
      <c r="AK569" s="374"/>
      <c r="AL569" s="374"/>
      <c r="AM569" s="374"/>
      <c r="AN569" s="374"/>
      <c r="AO569" s="374"/>
      <c r="AP569" s="374"/>
      <c r="AQ569" s="374"/>
      <c r="AR569" s="374"/>
      <c r="AS569" s="374"/>
      <c r="AT569" s="374"/>
      <c r="AU569" s="374"/>
      <c r="AV569" s="374"/>
      <c r="AW569" s="374"/>
      <c r="AX569" s="374"/>
      <c r="AY569" s="374"/>
      <c r="AZ569" s="374"/>
      <c r="BA569" s="374"/>
      <c r="BB569" s="374"/>
      <c r="BC569" s="374"/>
      <c r="BD569" s="374"/>
      <c r="BE569" s="374"/>
      <c r="BF569" s="374"/>
      <c r="BG569" s="374"/>
      <c r="BH569" s="374"/>
    </row>
    <row r="570" spans="14:60">
      <c r="N570" s="374"/>
      <c r="O570" s="374"/>
      <c r="P570" s="374"/>
      <c r="Q570" s="374"/>
      <c r="R570" s="374"/>
      <c r="S570" s="374"/>
      <c r="T570" s="374"/>
      <c r="U570" s="374"/>
      <c r="V570" s="374"/>
      <c r="W570" s="374"/>
      <c r="X570" s="374"/>
      <c r="Y570" s="374"/>
      <c r="Z570" s="374"/>
      <c r="AA570" s="374"/>
      <c r="AB570" s="374"/>
      <c r="AC570" s="374"/>
      <c r="AD570" s="374"/>
      <c r="AE570" s="374"/>
      <c r="AF570" s="374"/>
      <c r="AG570" s="374"/>
      <c r="AH570" s="374"/>
      <c r="AI570" s="374"/>
      <c r="AJ570" s="374"/>
      <c r="AK570" s="374"/>
      <c r="AL570" s="374"/>
      <c r="AM570" s="374"/>
      <c r="AN570" s="374"/>
      <c r="AO570" s="374"/>
      <c r="AP570" s="374"/>
      <c r="AQ570" s="374"/>
      <c r="AR570" s="374"/>
      <c r="AS570" s="374"/>
      <c r="AT570" s="374"/>
      <c r="AU570" s="374"/>
      <c r="AV570" s="374"/>
      <c r="AW570" s="374"/>
      <c r="AX570" s="374"/>
      <c r="AY570" s="374"/>
      <c r="AZ570" s="374"/>
      <c r="BA570" s="374"/>
      <c r="BB570" s="374"/>
      <c r="BC570" s="374"/>
      <c r="BD570" s="374"/>
      <c r="BE570" s="374"/>
      <c r="BF570" s="374"/>
      <c r="BG570" s="374"/>
      <c r="BH570" s="374"/>
    </row>
    <row r="571" spans="14:60">
      <c r="N571" s="374"/>
      <c r="O571" s="374"/>
      <c r="P571" s="374"/>
      <c r="Q571" s="374"/>
      <c r="R571" s="374"/>
      <c r="S571" s="374"/>
      <c r="T571" s="374"/>
      <c r="U571" s="374"/>
      <c r="V571" s="374"/>
      <c r="W571" s="374"/>
      <c r="X571" s="374"/>
      <c r="Y571" s="374"/>
      <c r="Z571" s="374"/>
      <c r="AA571" s="374"/>
      <c r="AB571" s="374"/>
      <c r="AC571" s="374"/>
      <c r="AD571" s="374"/>
      <c r="AE571" s="374"/>
      <c r="AF571" s="374"/>
      <c r="AG571" s="374"/>
      <c r="AH571" s="374"/>
      <c r="AI571" s="374"/>
      <c r="AJ571" s="374"/>
      <c r="AK571" s="374"/>
      <c r="AL571" s="374"/>
      <c r="AM571" s="374"/>
      <c r="AN571" s="374"/>
      <c r="AO571" s="374"/>
      <c r="AP571" s="374"/>
      <c r="AQ571" s="374"/>
      <c r="AR571" s="374"/>
      <c r="AS571" s="374"/>
      <c r="AT571" s="374"/>
      <c r="AU571" s="374"/>
      <c r="AV571" s="374"/>
      <c r="AW571" s="374"/>
      <c r="AX571" s="374"/>
      <c r="AY571" s="374"/>
      <c r="AZ571" s="374"/>
      <c r="BA571" s="374"/>
      <c r="BB571" s="374"/>
      <c r="BC571" s="374"/>
      <c r="BD571" s="374"/>
      <c r="BE571" s="374"/>
      <c r="BF571" s="374"/>
      <c r="BG571" s="374"/>
      <c r="BH571" s="374"/>
    </row>
    <row r="572" spans="14:60">
      <c r="N572" s="374"/>
      <c r="O572" s="374"/>
      <c r="P572" s="374"/>
      <c r="Q572" s="374"/>
      <c r="R572" s="374"/>
      <c r="S572" s="374"/>
      <c r="T572" s="374"/>
      <c r="U572" s="374"/>
      <c r="V572" s="374"/>
      <c r="W572" s="374"/>
      <c r="X572" s="374"/>
      <c r="Y572" s="374"/>
      <c r="Z572" s="374"/>
      <c r="AA572" s="374"/>
      <c r="AB572" s="374"/>
      <c r="AC572" s="374"/>
      <c r="AD572" s="374"/>
      <c r="AE572" s="374"/>
      <c r="AF572" s="374"/>
      <c r="AG572" s="374"/>
      <c r="AH572" s="374"/>
      <c r="AI572" s="374"/>
      <c r="AJ572" s="374"/>
      <c r="AK572" s="374"/>
      <c r="AL572" s="374"/>
      <c r="AM572" s="374"/>
      <c r="AN572" s="374"/>
      <c r="AO572" s="374"/>
      <c r="AP572" s="374"/>
      <c r="AQ572" s="374"/>
      <c r="AR572" s="374"/>
      <c r="AS572" s="374"/>
      <c r="AT572" s="374"/>
      <c r="AU572" s="374"/>
      <c r="AV572" s="374"/>
      <c r="AW572" s="374"/>
      <c r="AX572" s="374"/>
      <c r="AY572" s="374"/>
      <c r="AZ572" s="374"/>
      <c r="BA572" s="374"/>
      <c r="BB572" s="374"/>
      <c r="BC572" s="374"/>
      <c r="BD572" s="374"/>
      <c r="BE572" s="374"/>
      <c r="BF572" s="374"/>
      <c r="BG572" s="374"/>
      <c r="BH572" s="374"/>
    </row>
    <row r="573" spans="14:60">
      <c r="N573" s="374"/>
      <c r="O573" s="374"/>
      <c r="P573" s="374"/>
      <c r="Q573" s="374"/>
      <c r="R573" s="374"/>
      <c r="S573" s="374"/>
      <c r="T573" s="374"/>
      <c r="U573" s="374"/>
      <c r="V573" s="374"/>
      <c r="W573" s="374"/>
      <c r="X573" s="374"/>
      <c r="Y573" s="374"/>
      <c r="Z573" s="374"/>
      <c r="AA573" s="374"/>
      <c r="AB573" s="374"/>
      <c r="AC573" s="374"/>
      <c r="AD573" s="374"/>
      <c r="AE573" s="374"/>
      <c r="AF573" s="374"/>
      <c r="AG573" s="374"/>
      <c r="AH573" s="374"/>
      <c r="AI573" s="374"/>
      <c r="AJ573" s="374"/>
      <c r="AK573" s="374"/>
      <c r="AL573" s="374"/>
      <c r="AM573" s="374"/>
      <c r="AN573" s="374"/>
      <c r="AO573" s="374"/>
      <c r="AP573" s="374"/>
      <c r="AQ573" s="374"/>
      <c r="AR573" s="374"/>
      <c r="AS573" s="374"/>
      <c r="AT573" s="374"/>
      <c r="AU573" s="374"/>
      <c r="AV573" s="374"/>
      <c r="AW573" s="374"/>
      <c r="AX573" s="374"/>
      <c r="AY573" s="374"/>
      <c r="AZ573" s="374"/>
      <c r="BA573" s="374"/>
      <c r="BB573" s="374"/>
      <c r="BC573" s="374"/>
      <c r="BD573" s="374"/>
      <c r="BE573" s="374"/>
      <c r="BF573" s="374"/>
      <c r="BG573" s="374"/>
      <c r="BH573" s="374"/>
    </row>
    <row r="574" spans="14:60">
      <c r="N574" s="374"/>
      <c r="O574" s="374"/>
      <c r="P574" s="374"/>
      <c r="Q574" s="374"/>
      <c r="R574" s="374"/>
      <c r="S574" s="374"/>
      <c r="T574" s="374"/>
      <c r="U574" s="374"/>
      <c r="V574" s="374"/>
      <c r="W574" s="374"/>
      <c r="X574" s="374"/>
      <c r="Y574" s="374"/>
      <c r="Z574" s="374"/>
      <c r="AA574" s="374"/>
      <c r="AB574" s="374"/>
      <c r="AC574" s="374"/>
      <c r="AD574" s="374"/>
      <c r="AE574" s="374"/>
      <c r="AF574" s="374"/>
      <c r="AG574" s="374"/>
      <c r="AH574" s="374"/>
      <c r="AI574" s="374"/>
      <c r="AJ574" s="374"/>
      <c r="AK574" s="374"/>
      <c r="AL574" s="374"/>
      <c r="AM574" s="374"/>
      <c r="AN574" s="374"/>
      <c r="AO574" s="374"/>
      <c r="AP574" s="374"/>
      <c r="AQ574" s="374"/>
      <c r="AR574" s="374"/>
      <c r="AS574" s="374"/>
      <c r="AT574" s="374"/>
      <c r="AU574" s="374"/>
      <c r="AV574" s="374"/>
      <c r="AW574" s="374"/>
      <c r="AX574" s="374"/>
      <c r="AY574" s="374"/>
      <c r="AZ574" s="374"/>
      <c r="BA574" s="374"/>
      <c r="BB574" s="374"/>
      <c r="BC574" s="374"/>
      <c r="BD574" s="374"/>
      <c r="BE574" s="374"/>
      <c r="BF574" s="374"/>
      <c r="BG574" s="374"/>
      <c r="BH574" s="374"/>
    </row>
    <row r="575" spans="14:60">
      <c r="N575" s="374"/>
      <c r="O575" s="374"/>
      <c r="P575" s="374"/>
      <c r="Q575" s="374"/>
      <c r="R575" s="374"/>
      <c r="S575" s="374"/>
      <c r="T575" s="374"/>
      <c r="U575" s="374"/>
      <c r="V575" s="374"/>
      <c r="W575" s="374"/>
      <c r="X575" s="374"/>
      <c r="Y575" s="374"/>
      <c r="Z575" s="374"/>
      <c r="AA575" s="374"/>
      <c r="AB575" s="374"/>
      <c r="AC575" s="374"/>
      <c r="AD575" s="374"/>
      <c r="AE575" s="374"/>
      <c r="AF575" s="374"/>
      <c r="AG575" s="374"/>
      <c r="AH575" s="374"/>
      <c r="AI575" s="374"/>
      <c r="AJ575" s="374"/>
      <c r="AK575" s="374"/>
      <c r="AL575" s="374"/>
      <c r="AM575" s="374"/>
      <c r="AN575" s="374"/>
      <c r="AO575" s="374"/>
      <c r="AP575" s="374"/>
      <c r="AQ575" s="374"/>
      <c r="AR575" s="374"/>
      <c r="AS575" s="374"/>
      <c r="AT575" s="374"/>
      <c r="AU575" s="374"/>
      <c r="AV575" s="374"/>
      <c r="AW575" s="374"/>
      <c r="AX575" s="374"/>
      <c r="AY575" s="374"/>
      <c r="AZ575" s="374"/>
      <c r="BA575" s="374"/>
      <c r="BB575" s="374"/>
      <c r="BC575" s="374"/>
      <c r="BD575" s="374"/>
      <c r="BE575" s="374"/>
      <c r="BF575" s="374"/>
      <c r="BG575" s="374"/>
      <c r="BH575" s="374"/>
    </row>
    <row r="576" spans="14:60">
      <c r="N576" s="374"/>
      <c r="O576" s="374"/>
      <c r="P576" s="374"/>
      <c r="Q576" s="374"/>
      <c r="R576" s="374"/>
      <c r="S576" s="374"/>
      <c r="T576" s="374"/>
      <c r="U576" s="374"/>
      <c r="V576" s="374"/>
      <c r="W576" s="374"/>
      <c r="X576" s="374"/>
      <c r="Y576" s="374"/>
      <c r="Z576" s="374"/>
      <c r="AA576" s="374"/>
      <c r="AB576" s="374"/>
      <c r="AC576" s="374"/>
      <c r="AD576" s="374"/>
      <c r="AE576" s="374"/>
      <c r="AF576" s="374"/>
      <c r="AG576" s="374"/>
      <c r="AH576" s="374"/>
      <c r="AI576" s="374"/>
      <c r="AJ576" s="374"/>
      <c r="AK576" s="374"/>
      <c r="AL576" s="374"/>
      <c r="AM576" s="374"/>
      <c r="AN576" s="374"/>
      <c r="AO576" s="374"/>
      <c r="AP576" s="374"/>
      <c r="AQ576" s="374"/>
      <c r="AR576" s="374"/>
      <c r="AS576" s="374"/>
      <c r="AT576" s="374"/>
      <c r="AU576" s="374"/>
      <c r="AV576" s="374"/>
      <c r="AW576" s="374"/>
      <c r="AX576" s="374"/>
      <c r="AY576" s="374"/>
      <c r="AZ576" s="374"/>
      <c r="BA576" s="374"/>
      <c r="BB576" s="374"/>
      <c r="BC576" s="374"/>
      <c r="BD576" s="374"/>
      <c r="BE576" s="374"/>
      <c r="BF576" s="374"/>
      <c r="BG576" s="374"/>
      <c r="BH576" s="374"/>
    </row>
    <row r="577" spans="3:60">
      <c r="N577" s="374"/>
      <c r="O577" s="374"/>
      <c r="P577" s="374"/>
      <c r="Q577" s="374"/>
      <c r="R577" s="374"/>
      <c r="S577" s="374"/>
      <c r="T577" s="374"/>
      <c r="U577" s="374"/>
      <c r="V577" s="374"/>
      <c r="W577" s="374"/>
      <c r="X577" s="374"/>
      <c r="Y577" s="374"/>
      <c r="Z577" s="374"/>
      <c r="AA577" s="374"/>
      <c r="AB577" s="374"/>
      <c r="AC577" s="374"/>
      <c r="AD577" s="374"/>
      <c r="AE577" s="374"/>
      <c r="AF577" s="374"/>
      <c r="AG577" s="374"/>
      <c r="AH577" s="374"/>
      <c r="AI577" s="374"/>
      <c r="AJ577" s="374"/>
      <c r="AK577" s="374"/>
      <c r="AL577" s="374"/>
      <c r="AM577" s="374"/>
      <c r="AN577" s="374"/>
      <c r="AO577" s="374"/>
      <c r="AP577" s="374"/>
      <c r="AQ577" s="374"/>
      <c r="AR577" s="374"/>
      <c r="AS577" s="374"/>
      <c r="AT577" s="374"/>
      <c r="AU577" s="374"/>
      <c r="AV577" s="374"/>
      <c r="AW577" s="374"/>
      <c r="AX577" s="374"/>
      <c r="AY577" s="374"/>
      <c r="AZ577" s="374"/>
      <c r="BA577" s="374"/>
      <c r="BB577" s="374"/>
      <c r="BC577" s="374"/>
      <c r="BD577" s="374"/>
      <c r="BE577" s="374"/>
      <c r="BF577" s="374"/>
      <c r="BG577" s="374"/>
      <c r="BH577" s="374"/>
    </row>
    <row r="578" spans="3:60">
      <c r="N578" s="374"/>
      <c r="O578" s="374"/>
      <c r="P578" s="374"/>
      <c r="Q578" s="374"/>
      <c r="R578" s="374"/>
      <c r="S578" s="374"/>
      <c r="T578" s="374"/>
      <c r="U578" s="374"/>
      <c r="V578" s="374"/>
      <c r="W578" s="374"/>
      <c r="X578" s="374"/>
      <c r="Y578" s="374"/>
      <c r="Z578" s="374"/>
      <c r="AA578" s="374"/>
      <c r="AB578" s="374"/>
      <c r="AC578" s="374"/>
      <c r="AD578" s="374"/>
      <c r="AE578" s="374"/>
      <c r="AF578" s="374"/>
      <c r="AG578" s="374"/>
      <c r="AH578" s="374"/>
      <c r="AI578" s="374"/>
      <c r="AJ578" s="374"/>
      <c r="AK578" s="374"/>
      <c r="AL578" s="374"/>
      <c r="AM578" s="374"/>
      <c r="AN578" s="374"/>
      <c r="AO578" s="374"/>
      <c r="AP578" s="374"/>
      <c r="AQ578" s="374"/>
      <c r="AR578" s="374"/>
      <c r="AS578" s="374"/>
      <c r="AT578" s="374"/>
      <c r="AU578" s="374"/>
      <c r="AV578" s="374"/>
      <c r="AW578" s="374"/>
      <c r="AX578" s="374"/>
      <c r="AY578" s="374"/>
      <c r="AZ578" s="374"/>
      <c r="BA578" s="374"/>
      <c r="BB578" s="374"/>
      <c r="BC578" s="374"/>
      <c r="BD578" s="374"/>
      <c r="BE578" s="374"/>
      <c r="BF578" s="374"/>
      <c r="BG578" s="374"/>
      <c r="BH578" s="374"/>
    </row>
    <row r="579" spans="3:60">
      <c r="N579" s="374"/>
      <c r="O579" s="374"/>
      <c r="P579" s="374"/>
      <c r="Q579" s="374"/>
      <c r="R579" s="374"/>
      <c r="S579" s="374"/>
      <c r="T579" s="374"/>
      <c r="U579" s="374"/>
      <c r="V579" s="374"/>
      <c r="W579" s="374"/>
      <c r="X579" s="374"/>
      <c r="Y579" s="374"/>
      <c r="Z579" s="374"/>
      <c r="AA579" s="374"/>
      <c r="AB579" s="374"/>
      <c r="AC579" s="374"/>
      <c r="AD579" s="374"/>
      <c r="AE579" s="374"/>
      <c r="AF579" s="374"/>
      <c r="AG579" s="374"/>
      <c r="AH579" s="374"/>
      <c r="AI579" s="374"/>
      <c r="AJ579" s="374"/>
      <c r="AK579" s="374"/>
      <c r="AL579" s="374"/>
      <c r="AM579" s="374"/>
      <c r="AN579" s="374"/>
      <c r="AO579" s="374"/>
      <c r="AP579" s="374"/>
      <c r="AQ579" s="374"/>
      <c r="AR579" s="374"/>
      <c r="AS579" s="374"/>
      <c r="AT579" s="374"/>
      <c r="AU579" s="374"/>
      <c r="AV579" s="374"/>
      <c r="AW579" s="374"/>
      <c r="AX579" s="374"/>
      <c r="AY579" s="374"/>
      <c r="AZ579" s="374"/>
      <c r="BA579" s="374"/>
      <c r="BB579" s="374"/>
      <c r="BC579" s="374"/>
      <c r="BD579" s="374"/>
      <c r="BE579" s="374"/>
      <c r="BF579" s="374"/>
      <c r="BG579" s="374"/>
      <c r="BH579" s="374"/>
    </row>
    <row r="580" spans="3:60">
      <c r="N580" s="374"/>
      <c r="O580" s="374"/>
      <c r="P580" s="374"/>
      <c r="Q580" s="374"/>
      <c r="R580" s="374"/>
      <c r="S580" s="374"/>
      <c r="T580" s="374"/>
      <c r="U580" s="374"/>
      <c r="V580" s="374"/>
      <c r="W580" s="374"/>
      <c r="X580" s="374"/>
      <c r="Y580" s="374"/>
      <c r="Z580" s="374"/>
      <c r="AA580" s="374"/>
      <c r="AB580" s="374"/>
      <c r="AC580" s="374"/>
      <c r="AD580" s="374"/>
      <c r="AE580" s="374"/>
      <c r="AF580" s="374"/>
      <c r="AG580" s="374"/>
      <c r="AH580" s="374"/>
      <c r="AI580" s="374"/>
      <c r="AJ580" s="374"/>
      <c r="AK580" s="374"/>
      <c r="AL580" s="374"/>
      <c r="AM580" s="374"/>
      <c r="AN580" s="374"/>
      <c r="AO580" s="374"/>
      <c r="AP580" s="374"/>
      <c r="AQ580" s="374"/>
      <c r="AR580" s="374"/>
      <c r="AS580" s="374"/>
      <c r="AT580" s="374"/>
      <c r="AU580" s="374"/>
      <c r="AV580" s="374"/>
      <c r="AW580" s="374"/>
      <c r="AX580" s="374"/>
      <c r="AY580" s="374"/>
      <c r="AZ580" s="374"/>
      <c r="BA580" s="374"/>
      <c r="BB580" s="374"/>
      <c r="BC580" s="374"/>
      <c r="BD580" s="374"/>
      <c r="BE580" s="374"/>
      <c r="BF580" s="374"/>
      <c r="BG580" s="374"/>
      <c r="BH580" s="374"/>
    </row>
    <row r="581" spans="3:60">
      <c r="N581" s="374"/>
      <c r="O581" s="374"/>
      <c r="P581" s="374"/>
      <c r="Q581" s="374"/>
      <c r="R581" s="374"/>
      <c r="S581" s="374"/>
      <c r="T581" s="374"/>
      <c r="U581" s="374"/>
      <c r="V581" s="374"/>
      <c r="W581" s="374"/>
      <c r="X581" s="374"/>
      <c r="Y581" s="374"/>
      <c r="Z581" s="374"/>
      <c r="AA581" s="374"/>
      <c r="AB581" s="374"/>
      <c r="AC581" s="374"/>
      <c r="AD581" s="374"/>
      <c r="AE581" s="374"/>
      <c r="AF581" s="374"/>
      <c r="AG581" s="374"/>
      <c r="AH581" s="374"/>
      <c r="AI581" s="374"/>
      <c r="AJ581" s="374"/>
      <c r="AK581" s="374"/>
      <c r="AL581" s="374"/>
      <c r="AM581" s="374"/>
      <c r="AN581" s="374"/>
      <c r="AO581" s="374"/>
      <c r="AP581" s="374"/>
      <c r="AQ581" s="374"/>
      <c r="AR581" s="374"/>
      <c r="AS581" s="374"/>
      <c r="AT581" s="374"/>
      <c r="AU581" s="374"/>
      <c r="AV581" s="374"/>
      <c r="AW581" s="374"/>
      <c r="AX581" s="374"/>
      <c r="AY581" s="374"/>
      <c r="AZ581" s="374"/>
      <c r="BA581" s="374"/>
      <c r="BB581" s="374"/>
      <c r="BC581" s="374"/>
      <c r="BD581" s="374"/>
      <c r="BE581" s="374"/>
      <c r="BF581" s="374"/>
      <c r="BG581" s="374"/>
      <c r="BH581" s="374"/>
    </row>
    <row r="582" spans="3:60">
      <c r="N582" s="374"/>
      <c r="O582" s="374"/>
      <c r="P582" s="374"/>
      <c r="Q582" s="374"/>
      <c r="R582" s="374"/>
      <c r="S582" s="374"/>
      <c r="T582" s="374"/>
      <c r="U582" s="374"/>
      <c r="V582" s="374"/>
      <c r="W582" s="374"/>
      <c r="X582" s="374"/>
      <c r="Y582" s="374"/>
      <c r="Z582" s="374"/>
      <c r="AA582" s="374"/>
      <c r="AB582" s="374"/>
      <c r="AC582" s="374"/>
      <c r="AD582" s="374"/>
      <c r="AE582" s="374"/>
      <c r="AF582" s="374"/>
      <c r="AG582" s="374"/>
      <c r="AH582" s="374"/>
      <c r="AI582" s="374"/>
      <c r="AJ582" s="374"/>
      <c r="AK582" s="374"/>
      <c r="AL582" s="374"/>
      <c r="AM582" s="374"/>
      <c r="AN582" s="374"/>
      <c r="AO582" s="374"/>
      <c r="AP582" s="374"/>
      <c r="AQ582" s="374"/>
      <c r="AR582" s="374"/>
      <c r="AS582" s="374"/>
      <c r="AT582" s="374"/>
      <c r="AU582" s="374"/>
      <c r="AV582" s="374"/>
      <c r="AW582" s="374"/>
      <c r="AX582" s="374"/>
      <c r="AY582" s="374"/>
      <c r="AZ582" s="374"/>
      <c r="BA582" s="374"/>
      <c r="BB582" s="374"/>
      <c r="BC582" s="374"/>
      <c r="BD582" s="374"/>
      <c r="BE582" s="374"/>
      <c r="BF582" s="374"/>
      <c r="BG582" s="374"/>
      <c r="BH582" s="374"/>
    </row>
    <row r="583" spans="3:60">
      <c r="N583" s="374"/>
      <c r="O583" s="374"/>
      <c r="P583" s="374"/>
      <c r="Q583" s="374"/>
      <c r="R583" s="374"/>
      <c r="S583" s="374"/>
      <c r="T583" s="374"/>
      <c r="U583" s="374"/>
      <c r="V583" s="374"/>
      <c r="W583" s="374"/>
      <c r="X583" s="374"/>
      <c r="Y583" s="374"/>
      <c r="Z583" s="374"/>
      <c r="AA583" s="374"/>
      <c r="AB583" s="374"/>
      <c r="AC583" s="374"/>
      <c r="AD583" s="374"/>
      <c r="AE583" s="374"/>
      <c r="AF583" s="374"/>
      <c r="AG583" s="374"/>
      <c r="AH583" s="374"/>
      <c r="AI583" s="374"/>
      <c r="AJ583" s="374"/>
      <c r="AK583" s="374"/>
      <c r="AL583" s="374"/>
      <c r="AM583" s="374"/>
      <c r="AN583" s="374"/>
      <c r="AO583" s="374"/>
      <c r="AP583" s="374"/>
      <c r="AQ583" s="374"/>
      <c r="AR583" s="374"/>
      <c r="AS583" s="374"/>
      <c r="AT583" s="374"/>
      <c r="AU583" s="374"/>
      <c r="AV583" s="374"/>
      <c r="AW583" s="374"/>
      <c r="AX583" s="374"/>
      <c r="AY583" s="374"/>
      <c r="AZ583" s="374"/>
      <c r="BA583" s="374"/>
      <c r="BB583" s="374"/>
      <c r="BC583" s="374"/>
      <c r="BD583" s="374"/>
      <c r="BE583" s="374"/>
      <c r="BF583" s="374"/>
      <c r="BG583" s="374"/>
      <c r="BH583" s="374"/>
    </row>
    <row r="587" spans="3:60">
      <c r="C587" s="226"/>
      <c r="BD587" s="226"/>
      <c r="BG587" s="442"/>
    </row>
  </sheetData>
  <dataConsolidate/>
  <mergeCells count="45">
    <mergeCell ref="A193:A208"/>
    <mergeCell ref="P133:W133"/>
    <mergeCell ref="Y133:AF133"/>
    <mergeCell ref="AI133:AP133"/>
    <mergeCell ref="P151:W151"/>
    <mergeCell ref="AI151:AP151"/>
    <mergeCell ref="A169:A191"/>
    <mergeCell ref="P97:W97"/>
    <mergeCell ref="Y97:AF97"/>
    <mergeCell ref="AI97:AP97"/>
    <mergeCell ref="P115:W115"/>
    <mergeCell ref="Y115:AF115"/>
    <mergeCell ref="AI115:AP115"/>
    <mergeCell ref="N28:N29"/>
    <mergeCell ref="A29:B32"/>
    <mergeCell ref="P79:W79"/>
    <mergeCell ref="Y79:AF79"/>
    <mergeCell ref="AI79:AP79"/>
    <mergeCell ref="A39:M39"/>
    <mergeCell ref="A40:M40"/>
    <mergeCell ref="A41:M41"/>
    <mergeCell ref="A42:M42"/>
    <mergeCell ref="D45:D46"/>
    <mergeCell ref="E45:L45"/>
    <mergeCell ref="D53:D54"/>
    <mergeCell ref="E53:L53"/>
    <mergeCell ref="P61:W61"/>
    <mergeCell ref="Y61:AF61"/>
    <mergeCell ref="AI61:AP61"/>
    <mergeCell ref="A38:M38"/>
    <mergeCell ref="A9:L9"/>
    <mergeCell ref="A10:B10"/>
    <mergeCell ref="D13:D14"/>
    <mergeCell ref="E13:L13"/>
    <mergeCell ref="A25:B25"/>
    <mergeCell ref="F25:L25"/>
    <mergeCell ref="A26:B26"/>
    <mergeCell ref="D26:D27"/>
    <mergeCell ref="E26:L26"/>
    <mergeCell ref="A8:L8"/>
    <mergeCell ref="C2:M2"/>
    <mergeCell ref="B3:G3"/>
    <mergeCell ref="A5:L5"/>
    <mergeCell ref="A6:L6"/>
    <mergeCell ref="A7:L7"/>
  </mergeCells>
  <conditionalFormatting sqref="E34:J34">
    <cfRule type="cellIs" dxfId="56" priority="17" stopIfTrue="1" operator="equal">
      <formula>0</formula>
    </cfRule>
  </conditionalFormatting>
  <conditionalFormatting sqref="D33:J33">
    <cfRule type="cellIs" dxfId="55" priority="16" stopIfTrue="1" operator="equal">
      <formula>""</formula>
    </cfRule>
  </conditionalFormatting>
  <conditionalFormatting sqref="A28:A31">
    <cfRule type="expression" dxfId="54" priority="14">
      <formula>$B$16=$AS$14</formula>
    </cfRule>
    <cfRule type="expression" dxfId="53" priority="15">
      <formula>$B$16=$AS$13</formula>
    </cfRule>
  </conditionalFormatting>
  <conditionalFormatting sqref="H11">
    <cfRule type="expression" dxfId="52" priority="9">
      <formula>($B$16=$AS$12)</formula>
    </cfRule>
    <cfRule type="expression" dxfId="51" priority="10">
      <formula>($B$16=$AS$15)</formula>
    </cfRule>
    <cfRule type="expression" dxfId="50" priority="11">
      <formula>($B$16=$AS$11)</formula>
    </cfRule>
    <cfRule type="expression" dxfId="49" priority="12">
      <formula>($B$16=$AS$10)</formula>
    </cfRule>
  </conditionalFormatting>
  <conditionalFormatting sqref="K11">
    <cfRule type="expression" dxfId="48" priority="5">
      <formula>($B$16=$AS$12)</formula>
    </cfRule>
    <cfRule type="expression" dxfId="47" priority="6">
      <formula>($B$16=$AS$15)</formula>
    </cfRule>
    <cfRule type="expression" dxfId="46" priority="7">
      <formula>($B$16=$AS$11)</formula>
    </cfRule>
    <cfRule type="expression" dxfId="45" priority="8">
      <formula>($B$16=$AS$10)</formula>
    </cfRule>
  </conditionalFormatting>
  <conditionalFormatting sqref="I11">
    <cfRule type="expression" dxfId="44" priority="1">
      <formula>($B$16=$AS$12)</formula>
    </cfRule>
    <cfRule type="expression" dxfId="43" priority="2">
      <formula>($B$16=$AS$15)</formula>
    </cfRule>
    <cfRule type="expression" dxfId="42" priority="3">
      <formula>($B$16=$AS$11)</formula>
    </cfRule>
    <cfRule type="expression" dxfId="41" priority="4">
      <formula>($B$16=$AS$10)</formula>
    </cfRule>
  </conditionalFormatting>
  <hyperlinks>
    <hyperlink ref="N4" location="'Income-Rent Tool'!A33" display="Goto footnotes" xr:uid="{00000000-0004-0000-0500-000000000000}"/>
    <hyperlink ref="A43" location="'Income-Rent Tool'!D11" display="Go to Income and Rent tables" xr:uid="{00000000-0004-0000-0500-000001000000}"/>
    <hyperlink ref="N5" location="'Income-Rent Tool'!D11" display="Goto Income table" xr:uid="{00000000-0004-0000-0500-000002000000}"/>
    <hyperlink ref="N6" location="'Income-Rent Tool'!D23" display="Go to Rent Limits Table" xr:uid="{00000000-0004-0000-0500-000003000000}"/>
    <hyperlink ref="A2" location="'Income-Rent Tool'!N2" display="Use the list of links or goto link navigation" xr:uid="{00000000-0004-0000-0500-000004000000}"/>
    <hyperlink ref="N3" location="'Income-Rent Tool'!A4" display="Instructions" xr:uid="{00000000-0004-0000-0500-000005000000}"/>
  </hyperlinks>
  <printOptions horizontalCentered="1" verticalCentered="1"/>
  <pageMargins left="0.7" right="0.7" top="0.75" bottom="0.75" header="0.3" footer="0.3"/>
  <pageSetup scale="88" orientation="landscape" r:id="rId1"/>
  <headerFooter>
    <oddFooter>&amp;R&amp;8Last Updated June 2025</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3EEFB"/>
  </sheetPr>
  <dimension ref="A1:BG587"/>
  <sheetViews>
    <sheetView topLeftCell="A2" zoomScaleNormal="100" workbookViewId="0">
      <selection activeCell="H10" sqref="H10:K10"/>
    </sheetView>
  </sheetViews>
  <sheetFormatPr defaultColWidth="9.28515625" defaultRowHeight="15"/>
  <cols>
    <col min="1" max="1" width="17.5703125" style="226" customWidth="1"/>
    <col min="2" max="2" width="16.85546875" style="226" customWidth="1"/>
    <col min="3" max="3" width="8.42578125" style="227" bestFit="1" customWidth="1"/>
    <col min="4" max="4" width="10.5703125" style="226" customWidth="1"/>
    <col min="5" max="5" width="11" style="226" bestFit="1" customWidth="1"/>
    <col min="6" max="9" width="10.7109375" style="226" bestFit="1" customWidth="1"/>
    <col min="10" max="12" width="10.28515625" style="226" customWidth="1"/>
    <col min="13" max="13" width="1.5703125" style="226" customWidth="1"/>
    <col min="14" max="14" width="36.28515625" style="226" customWidth="1"/>
    <col min="15" max="15" width="9.28515625" style="226" customWidth="1"/>
    <col min="16" max="16" width="9" style="226" customWidth="1"/>
    <col min="17" max="23" width="9.28515625" style="226" customWidth="1"/>
    <col min="24" max="24" width="2.5703125" style="226" customWidth="1"/>
    <col min="25" max="32" width="9.28515625" style="226" customWidth="1"/>
    <col min="33" max="33" width="2.7109375" style="226" customWidth="1"/>
    <col min="34" max="34" width="10.7109375" style="226" customWidth="1"/>
    <col min="35" max="36" width="9.28515625" style="226" customWidth="1"/>
    <col min="37" max="37" width="10" style="226" customWidth="1"/>
    <col min="38" max="38" width="10.7109375" style="226" customWidth="1"/>
    <col min="39" max="39" width="9.5703125" style="226" customWidth="1"/>
    <col min="40" max="45" width="9.28515625" style="226" customWidth="1"/>
    <col min="46" max="46" width="12" style="226" customWidth="1"/>
    <col min="47" max="47" width="27.28515625" style="226" customWidth="1"/>
    <col min="48" max="48" width="12.42578125" style="226" customWidth="1"/>
    <col min="49" max="49" width="30.28515625" style="226" customWidth="1"/>
    <col min="50" max="50" width="24.5703125" style="226" customWidth="1"/>
    <col min="51" max="51" width="15.42578125" style="226" customWidth="1"/>
    <col min="52" max="55" width="35.5703125" style="226" customWidth="1"/>
    <col min="56" max="56" width="28.5703125" style="229" customWidth="1"/>
    <col min="57" max="60" width="9.28515625" style="226" customWidth="1"/>
    <col min="61" max="61" width="35.5703125" style="226" customWidth="1"/>
    <col min="62" max="96" width="9.28515625" style="226" customWidth="1"/>
    <col min="97" max="16384" width="9.28515625" style="226"/>
  </cols>
  <sheetData>
    <row r="1" spans="1:59" ht="17.25" hidden="1" customHeight="1" thickBot="1">
      <c r="N1" s="228"/>
      <c r="O1" s="228"/>
      <c r="P1" s="228"/>
      <c r="Q1" s="228"/>
      <c r="R1" s="228"/>
      <c r="S1" s="228"/>
      <c r="T1" s="228"/>
      <c r="U1" s="228"/>
      <c r="V1" s="228"/>
      <c r="W1" s="228"/>
      <c r="X1" s="228"/>
      <c r="Y1" s="228"/>
      <c r="Z1" s="228"/>
    </row>
    <row r="2" spans="1:59" ht="75.75" customHeight="1" thickBot="1">
      <c r="A2" s="230" t="s">
        <v>1475</v>
      </c>
      <c r="B2" s="231"/>
      <c r="C2" s="1503" t="s">
        <v>1825</v>
      </c>
      <c r="D2" s="1503"/>
      <c r="E2" s="1503"/>
      <c r="F2" s="1503"/>
      <c r="G2" s="1503"/>
      <c r="H2" s="1503"/>
      <c r="I2" s="1503"/>
      <c r="J2" s="1503"/>
      <c r="K2" s="1503"/>
      <c r="L2" s="1503"/>
      <c r="M2" s="1503"/>
      <c r="N2" s="487" t="s">
        <v>1476</v>
      </c>
      <c r="O2" s="374"/>
      <c r="P2" s="374"/>
      <c r="Q2" s="374"/>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c r="AR2" s="374"/>
      <c r="AS2" s="374"/>
      <c r="AT2" s="374"/>
      <c r="AU2" s="488"/>
      <c r="AV2" s="488"/>
      <c r="AW2" s="374"/>
      <c r="AX2" s="374"/>
      <c r="AY2" s="374"/>
      <c r="AZ2" s="374"/>
      <c r="BA2" s="374"/>
      <c r="BB2" s="374"/>
      <c r="BC2" s="374"/>
      <c r="BD2" s="374"/>
      <c r="BE2" s="374"/>
      <c r="BF2" s="374"/>
      <c r="BG2" s="374"/>
    </row>
    <row r="3" spans="1:59" ht="27" hidden="1" customHeight="1">
      <c r="A3" s="236" t="s">
        <v>1477</v>
      </c>
      <c r="B3" s="1505"/>
      <c r="C3" s="1506"/>
      <c r="D3" s="1506"/>
      <c r="E3" s="1506"/>
      <c r="F3" s="1506"/>
      <c r="G3" s="1506"/>
      <c r="H3" s="237"/>
      <c r="I3" s="237"/>
      <c r="J3" s="237"/>
      <c r="K3" s="237"/>
      <c r="L3" s="237"/>
      <c r="M3" s="237"/>
      <c r="N3" s="489" t="s">
        <v>1478</v>
      </c>
      <c r="O3" s="374"/>
      <c r="P3" s="374"/>
      <c r="Q3" s="374"/>
      <c r="R3" s="374"/>
      <c r="S3" s="374"/>
      <c r="T3" s="374"/>
      <c r="U3" s="374"/>
      <c r="V3" s="374"/>
      <c r="W3" s="374"/>
      <c r="X3" s="374"/>
      <c r="Y3" s="374"/>
      <c r="Z3" s="374"/>
      <c r="AA3" s="374"/>
      <c r="AB3" s="374"/>
      <c r="AC3" s="374"/>
      <c r="AD3" s="374"/>
      <c r="AE3" s="374"/>
      <c r="AF3" s="374"/>
      <c r="AG3" s="374"/>
      <c r="AH3" s="374"/>
      <c r="AI3" s="374"/>
      <c r="AJ3" s="374"/>
      <c r="AK3" s="488"/>
      <c r="AL3" s="374"/>
      <c r="AM3" s="374"/>
      <c r="AN3" s="374"/>
      <c r="AO3" s="374"/>
      <c r="AP3" s="374"/>
      <c r="AQ3" s="374"/>
      <c r="AR3" s="374"/>
      <c r="AS3" s="374"/>
      <c r="AT3" s="374"/>
      <c r="AU3" s="374"/>
      <c r="AV3" s="374"/>
      <c r="AW3" s="374"/>
      <c r="AX3" s="374"/>
      <c r="AY3" s="374"/>
      <c r="AZ3" s="374"/>
      <c r="BA3" s="374"/>
      <c r="BB3" s="374"/>
      <c r="BC3" s="374"/>
      <c r="BD3" s="374"/>
      <c r="BE3" s="374"/>
      <c r="BF3" s="374"/>
      <c r="BG3" s="374"/>
    </row>
    <row r="4" spans="1:59" s="247" customFormat="1" ht="12" hidden="1">
      <c r="A4" s="240" t="s">
        <v>1479</v>
      </c>
      <c r="B4" s="241"/>
      <c r="C4" s="241"/>
      <c r="D4" s="241"/>
      <c r="E4" s="241"/>
      <c r="F4" s="241"/>
      <c r="G4" s="241"/>
      <c r="H4" s="241"/>
      <c r="I4" s="241"/>
      <c r="J4" s="241"/>
      <c r="K4" s="241"/>
      <c r="L4" s="241"/>
      <c r="M4" s="490"/>
      <c r="N4" s="446" t="s">
        <v>1480</v>
      </c>
      <c r="O4" s="491"/>
      <c r="P4" s="491"/>
      <c r="Q4" s="491"/>
      <c r="R4" s="491"/>
      <c r="S4" s="491"/>
      <c r="T4" s="491"/>
      <c r="U4" s="491"/>
      <c r="V4" s="491"/>
      <c r="W4" s="491"/>
      <c r="X4" s="491"/>
      <c r="Y4" s="491"/>
      <c r="Z4" s="491"/>
      <c r="AA4" s="491"/>
      <c r="AB4" s="491"/>
      <c r="AC4" s="491"/>
      <c r="AD4" s="491"/>
      <c r="AE4" s="491"/>
      <c r="AF4" s="491"/>
      <c r="AG4" s="491"/>
      <c r="AH4" s="491"/>
      <c r="AI4" s="491"/>
      <c r="AJ4" s="491"/>
      <c r="AK4" s="492"/>
      <c r="AL4" s="491"/>
      <c r="AM4" s="491"/>
      <c r="AN4" s="491"/>
      <c r="AO4" s="491"/>
      <c r="AP4" s="491"/>
      <c r="AQ4" s="491"/>
      <c r="AR4" s="491"/>
      <c r="AS4" s="491"/>
      <c r="AT4" s="491"/>
      <c r="AU4" s="491"/>
      <c r="AV4" s="491"/>
      <c r="AW4" s="491"/>
      <c r="AX4" s="491"/>
      <c r="AY4" s="491"/>
      <c r="AZ4" s="491"/>
      <c r="BA4" s="491"/>
      <c r="BB4" s="491"/>
      <c r="BC4" s="491"/>
      <c r="BD4" s="491"/>
      <c r="BE4" s="491"/>
      <c r="BF4" s="491"/>
      <c r="BG4" s="491"/>
    </row>
    <row r="5" spans="1:59" s="247" customFormat="1" ht="12" hidden="1">
      <c r="A5" s="1507" t="s">
        <v>1481</v>
      </c>
      <c r="B5" s="1508"/>
      <c r="C5" s="1508"/>
      <c r="D5" s="1508"/>
      <c r="E5" s="1508"/>
      <c r="F5" s="1508"/>
      <c r="G5" s="1508"/>
      <c r="H5" s="1508"/>
      <c r="I5" s="1508"/>
      <c r="J5" s="1508"/>
      <c r="K5" s="1508"/>
      <c r="L5" s="1508"/>
      <c r="M5" s="490"/>
      <c r="N5" s="448" t="s">
        <v>1482</v>
      </c>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row>
    <row r="6" spans="1:59" s="247" customFormat="1" ht="26.25" hidden="1" customHeight="1">
      <c r="A6" s="1501" t="s">
        <v>1483</v>
      </c>
      <c r="B6" s="1502"/>
      <c r="C6" s="1502"/>
      <c r="D6" s="1502"/>
      <c r="E6" s="1502"/>
      <c r="F6" s="1502"/>
      <c r="G6" s="1502"/>
      <c r="H6" s="1502"/>
      <c r="I6" s="1502"/>
      <c r="J6" s="1502"/>
      <c r="K6" s="1502"/>
      <c r="L6" s="1502"/>
      <c r="M6" s="490"/>
      <c r="N6" s="449" t="s">
        <v>1484</v>
      </c>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row>
    <row r="7" spans="1:59" s="247" customFormat="1" ht="24" hidden="1" customHeight="1">
      <c r="A7" s="1501" t="s">
        <v>1485</v>
      </c>
      <c r="B7" s="1502"/>
      <c r="C7" s="1502"/>
      <c r="D7" s="1502"/>
      <c r="E7" s="1502"/>
      <c r="F7" s="1502"/>
      <c r="G7" s="1502"/>
      <c r="H7" s="1502"/>
      <c r="I7" s="1502"/>
      <c r="J7" s="1502"/>
      <c r="K7" s="1502"/>
      <c r="L7" s="1502"/>
      <c r="M7" s="490"/>
      <c r="N7" s="493"/>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row>
    <row r="8" spans="1:59" s="247" customFormat="1" ht="25.5" hidden="1" customHeight="1">
      <c r="A8" s="1501" t="s">
        <v>1486</v>
      </c>
      <c r="B8" s="1502"/>
      <c r="C8" s="1502"/>
      <c r="D8" s="1502"/>
      <c r="E8" s="1502"/>
      <c r="F8" s="1502"/>
      <c r="G8" s="1502"/>
      <c r="H8" s="1502"/>
      <c r="I8" s="1502"/>
      <c r="J8" s="1502"/>
      <c r="K8" s="1502"/>
      <c r="L8" s="1502"/>
      <c r="M8" s="490"/>
      <c r="N8" s="491"/>
      <c r="O8" s="491"/>
      <c r="P8" s="491"/>
      <c r="Q8" s="491"/>
      <c r="R8" s="491"/>
      <c r="S8" s="491"/>
      <c r="T8" s="491"/>
      <c r="U8" s="491"/>
      <c r="V8" s="491"/>
      <c r="W8" s="491"/>
      <c r="X8" s="491"/>
      <c r="Y8" s="491"/>
      <c r="Z8" s="491"/>
      <c r="AA8" s="491"/>
      <c r="AB8" s="491"/>
      <c r="AC8" s="491"/>
      <c r="AD8" s="491"/>
      <c r="AE8" s="491"/>
      <c r="AF8" s="491"/>
      <c r="AG8" s="491"/>
      <c r="AH8" s="491"/>
      <c r="AI8" s="491"/>
      <c r="AJ8" s="491"/>
      <c r="AK8" s="491"/>
      <c r="AL8" s="491"/>
      <c r="AM8" s="491"/>
      <c r="AN8" s="491"/>
      <c r="AO8" s="491"/>
      <c r="AP8" s="491"/>
      <c r="AQ8" s="491"/>
      <c r="AR8" s="491"/>
      <c r="AS8" s="491"/>
      <c r="AT8" s="491"/>
      <c r="AU8" s="491"/>
      <c r="AV8" s="491"/>
      <c r="AW8" s="491" t="s">
        <v>1440</v>
      </c>
      <c r="AX8" s="491"/>
      <c r="AY8" s="491"/>
      <c r="AZ8" s="491"/>
      <c r="BA8" s="491"/>
      <c r="BB8" s="491"/>
      <c r="BC8" s="491"/>
      <c r="BD8" s="491"/>
      <c r="BE8" s="491"/>
      <c r="BF8" s="491"/>
      <c r="BG8" s="491"/>
    </row>
    <row r="9" spans="1:59" s="247" customFormat="1" ht="25.5" hidden="1" customHeight="1">
      <c r="A9" s="1501" t="s">
        <v>1487</v>
      </c>
      <c r="B9" s="1502"/>
      <c r="C9" s="1502"/>
      <c r="D9" s="1502"/>
      <c r="E9" s="1502"/>
      <c r="F9" s="1502"/>
      <c r="G9" s="1502"/>
      <c r="H9" s="1502"/>
      <c r="I9" s="1502"/>
      <c r="J9" s="1502"/>
      <c r="K9" s="1502"/>
      <c r="L9" s="1502"/>
      <c r="M9" s="490"/>
      <c r="N9" s="491"/>
      <c r="O9" s="491"/>
      <c r="P9" s="491"/>
      <c r="Q9" s="491"/>
      <c r="R9" s="491"/>
      <c r="S9" s="491"/>
      <c r="T9" s="491"/>
      <c r="U9" s="491"/>
      <c r="V9" s="491"/>
      <c r="W9" s="491"/>
      <c r="X9" s="491"/>
      <c r="Y9" s="491"/>
      <c r="Z9" s="491"/>
      <c r="AA9" s="491"/>
      <c r="AB9" s="491"/>
      <c r="AC9" s="491"/>
      <c r="AD9" s="491"/>
      <c r="AE9" s="491"/>
      <c r="AF9" s="491"/>
      <c r="AG9" s="491"/>
      <c r="AH9" s="491"/>
      <c r="AI9" s="491"/>
      <c r="AJ9" s="491"/>
      <c r="AK9" s="491"/>
      <c r="AL9" s="491"/>
      <c r="AM9" s="491"/>
      <c r="AN9" s="491"/>
      <c r="AO9" s="491"/>
      <c r="AP9" s="491" t="s">
        <v>1488</v>
      </c>
      <c r="AQ9" s="491"/>
      <c r="AR9" s="491"/>
      <c r="AS9" s="491"/>
      <c r="AT9" s="491" t="s">
        <v>1379</v>
      </c>
      <c r="AU9" s="491" t="s">
        <v>1380</v>
      </c>
      <c r="AV9" s="491"/>
      <c r="AW9" s="494" t="s">
        <v>1489</v>
      </c>
      <c r="AX9" s="494" t="s">
        <v>1490</v>
      </c>
      <c r="AY9" s="494" t="s">
        <v>1491</v>
      </c>
      <c r="AZ9" s="494" t="s">
        <v>1492</v>
      </c>
      <c r="BA9" s="494" t="s">
        <v>1493</v>
      </c>
      <c r="BB9" s="494" t="s">
        <v>1494</v>
      </c>
      <c r="BC9" s="494" t="s">
        <v>1495</v>
      </c>
      <c r="BD9" s="494" t="s">
        <v>2</v>
      </c>
      <c r="BE9" s="491"/>
      <c r="BF9" s="491"/>
      <c r="BG9" s="491"/>
    </row>
    <row r="10" spans="1:59" ht="25.5" hidden="1" customHeight="1">
      <c r="A10" s="1509" t="str">
        <f>IF(OR(B11=0,B1=0,B18=0,B16=0),"PLEASE COMPLETE ALL FIELDS.","")</f>
        <v>PLEASE COMPLETE ALL FIELDS.</v>
      </c>
      <c r="B10" s="1510"/>
      <c r="D10" s="227"/>
      <c r="E10" s="227"/>
      <c r="F10" s="227"/>
      <c r="G10" s="227"/>
      <c r="H10" s="227"/>
      <c r="I10" s="227"/>
      <c r="J10" s="227"/>
      <c r="K10" s="227"/>
      <c r="L10" s="227"/>
      <c r="M10" s="227"/>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c r="AM10" s="374"/>
      <c r="AN10" s="374"/>
      <c r="AO10" s="374"/>
      <c r="AP10" s="374" t="s">
        <v>1496</v>
      </c>
      <c r="AQ10" s="374"/>
      <c r="AR10" s="374"/>
      <c r="AS10" s="374" t="s">
        <v>1382</v>
      </c>
      <c r="AT10" s="495" t="s">
        <v>1</v>
      </c>
      <c r="AU10" s="374" t="s">
        <v>1497</v>
      </c>
      <c r="AV10" s="374"/>
      <c r="AW10" s="452" t="s">
        <v>259</v>
      </c>
      <c r="AX10" s="452" t="s">
        <v>31</v>
      </c>
      <c r="AY10" s="453" t="s">
        <v>11</v>
      </c>
      <c r="AZ10" s="440" t="s">
        <v>11</v>
      </c>
      <c r="BA10" s="259" t="s">
        <v>11</v>
      </c>
      <c r="BB10" s="259" t="s">
        <v>11</v>
      </c>
      <c r="BC10" s="259" t="s">
        <v>11</v>
      </c>
      <c r="BD10" s="260" t="s">
        <v>5</v>
      </c>
      <c r="BE10" s="374" t="e">
        <f t="shared" ref="BE10:BE19" si="0">+MATCH(BD$10:BD$548,AZ$10:AZ$540,0)</f>
        <v>#N/A</v>
      </c>
      <c r="BF10" s="374"/>
      <c r="BG10" s="496" t="s">
        <v>1498</v>
      </c>
    </row>
    <row r="11" spans="1:59" ht="18.75" hidden="1" customHeight="1">
      <c r="A11" s="263" t="s">
        <v>1499</v>
      </c>
      <c r="B11" s="521">
        <f>'Rent Request'!H22</f>
        <v>0</v>
      </c>
      <c r="D11" s="265" t="s">
        <v>1500</v>
      </c>
      <c r="E11" s="227"/>
      <c r="F11" s="227"/>
      <c r="G11" s="266"/>
      <c r="H11" s="502" t="s">
        <v>1548</v>
      </c>
      <c r="I11" s="269"/>
      <c r="J11" s="269"/>
      <c r="K11" s="503">
        <f>S167</f>
        <v>48700</v>
      </c>
      <c r="L11" s="227"/>
      <c r="M11" s="227"/>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4"/>
      <c r="AN11" s="374"/>
      <c r="AO11" s="374"/>
      <c r="AP11" s="374" t="s">
        <v>1501</v>
      </c>
      <c r="AQ11" s="374"/>
      <c r="AR11" s="374"/>
      <c r="AS11" s="374" t="s">
        <v>1384</v>
      </c>
      <c r="AT11" s="495" t="s">
        <v>4</v>
      </c>
      <c r="AU11" s="374" t="s">
        <v>1502</v>
      </c>
      <c r="AV11" s="374"/>
      <c r="AW11" s="452" t="s">
        <v>31</v>
      </c>
      <c r="AX11" s="452" t="s">
        <v>96</v>
      </c>
      <c r="AY11" s="453" t="s">
        <v>20</v>
      </c>
      <c r="AZ11" s="440" t="s">
        <v>15</v>
      </c>
      <c r="BA11" s="259" t="s">
        <v>15</v>
      </c>
      <c r="BB11" s="259" t="s">
        <v>20</v>
      </c>
      <c r="BC11" s="259" t="s">
        <v>20</v>
      </c>
      <c r="BD11" s="259" t="s">
        <v>11</v>
      </c>
      <c r="BE11" s="374">
        <f t="shared" si="0"/>
        <v>1</v>
      </c>
      <c r="BF11" s="374"/>
      <c r="BG11" s="374"/>
    </row>
    <row r="12" spans="1:59" ht="17.25" hidden="1">
      <c r="A12" s="268"/>
      <c r="B12" s="269"/>
      <c r="D12" s="227"/>
      <c r="E12" s="227"/>
      <c r="F12" s="227"/>
      <c r="G12" s="270"/>
      <c r="H12" s="227"/>
      <c r="I12" s="227"/>
      <c r="J12" s="227"/>
      <c r="K12" s="227"/>
      <c r="L12" s="227"/>
      <c r="M12" s="227"/>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t="s">
        <v>1386</v>
      </c>
      <c r="AT12" s="495" t="s">
        <v>7</v>
      </c>
      <c r="AU12" s="374" t="s">
        <v>1503</v>
      </c>
      <c r="AV12" s="374"/>
      <c r="AW12" s="452" t="s">
        <v>96</v>
      </c>
      <c r="AX12" s="452" t="s">
        <v>199</v>
      </c>
      <c r="AY12" s="453" t="s">
        <v>31</v>
      </c>
      <c r="AZ12" s="440" t="s">
        <v>20</v>
      </c>
      <c r="BA12" s="259" t="s">
        <v>20</v>
      </c>
      <c r="BB12" s="259" t="s">
        <v>1397</v>
      </c>
      <c r="BC12" s="259" t="s">
        <v>1397</v>
      </c>
      <c r="BD12" s="259" t="s">
        <v>15</v>
      </c>
      <c r="BE12" s="374">
        <f t="shared" si="0"/>
        <v>2</v>
      </c>
      <c r="BF12" s="374"/>
      <c r="BG12" s="374"/>
    </row>
    <row r="13" spans="1:59" ht="17.25" hidden="1" customHeight="1">
      <c r="A13" s="263" t="s">
        <v>1504</v>
      </c>
      <c r="B13" s="264">
        <f>'Rent Request'!P22</f>
        <v>0</v>
      </c>
      <c r="D13" s="1496" t="s">
        <v>1505</v>
      </c>
      <c r="E13" s="1511" t="s">
        <v>1506</v>
      </c>
      <c r="F13" s="1498"/>
      <c r="G13" s="1498"/>
      <c r="H13" s="1498"/>
      <c r="I13" s="1498"/>
      <c r="J13" s="1498"/>
      <c r="K13" s="1498"/>
      <c r="L13" s="1512"/>
      <c r="M13" s="227"/>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4"/>
      <c r="AN13" s="374"/>
      <c r="AO13" s="374"/>
      <c r="AP13" s="374"/>
      <c r="AQ13" s="374"/>
      <c r="AR13" s="374"/>
      <c r="AS13" s="374" t="s">
        <v>1265</v>
      </c>
      <c r="AT13" s="495" t="s">
        <v>10</v>
      </c>
      <c r="AU13" s="374" t="s">
        <v>1507</v>
      </c>
      <c r="AV13" s="374"/>
      <c r="AW13" s="452" t="s">
        <v>199</v>
      </c>
      <c r="AX13" s="452" t="s">
        <v>259</v>
      </c>
      <c r="AY13" s="453" t="s">
        <v>34</v>
      </c>
      <c r="AZ13" s="440" t="s">
        <v>1397</v>
      </c>
      <c r="BA13" s="259" t="s">
        <v>31</v>
      </c>
      <c r="BB13" s="259" t="s">
        <v>31</v>
      </c>
      <c r="BC13" s="259" t="s">
        <v>31</v>
      </c>
      <c r="BD13" s="259" t="s">
        <v>20</v>
      </c>
      <c r="BE13" s="374">
        <f t="shared" si="0"/>
        <v>3</v>
      </c>
      <c r="BF13" s="374"/>
      <c r="BG13" s="374"/>
    </row>
    <row r="14" spans="1:59" ht="17.25" hidden="1" customHeight="1">
      <c r="A14" s="268"/>
      <c r="B14" s="271"/>
      <c r="C14" s="270"/>
      <c r="D14" s="1497"/>
      <c r="E14" s="272">
        <v>1</v>
      </c>
      <c r="F14" s="272">
        <v>2</v>
      </c>
      <c r="G14" s="272">
        <v>3</v>
      </c>
      <c r="H14" s="272">
        <v>4</v>
      </c>
      <c r="I14" s="272">
        <v>5</v>
      </c>
      <c r="J14" s="272">
        <v>6</v>
      </c>
      <c r="K14" s="272">
        <v>7</v>
      </c>
      <c r="L14" s="273">
        <v>8</v>
      </c>
      <c r="M14" s="227"/>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t="s">
        <v>6</v>
      </c>
      <c r="AT14" s="495" t="s">
        <v>14</v>
      </c>
      <c r="AU14" s="374" t="s">
        <v>1508</v>
      </c>
      <c r="AV14" s="374"/>
      <c r="AW14" s="260" t="s">
        <v>298</v>
      </c>
      <c r="AX14" s="260" t="s">
        <v>298</v>
      </c>
      <c r="AY14" s="453" t="s">
        <v>41</v>
      </c>
      <c r="AZ14" s="440" t="s">
        <v>31</v>
      </c>
      <c r="BA14" s="259" t="s">
        <v>34</v>
      </c>
      <c r="BB14" s="259" t="s">
        <v>34</v>
      </c>
      <c r="BC14" s="259" t="s">
        <v>34</v>
      </c>
      <c r="BD14" s="259" t="s">
        <v>1397</v>
      </c>
      <c r="BE14" s="374">
        <f t="shared" si="0"/>
        <v>4</v>
      </c>
      <c r="BF14" s="374"/>
      <c r="BG14" s="374"/>
    </row>
    <row r="15" spans="1:59" ht="17.25" hidden="1" customHeight="1">
      <c r="A15" s="268"/>
      <c r="B15" s="269"/>
      <c r="D15" s="275">
        <v>20</v>
      </c>
      <c r="E15" s="457" t="str">
        <f t="shared" ref="E15:L19" si="1">+IF(OR($B$11=0,$B$13=0,$B$18=0,$B$16=0),"",IF($B$16=$AS$13,E171,IF($B$16=$AS$14,E195,E47)))</f>
        <v/>
      </c>
      <c r="F15" s="458" t="str">
        <f t="shared" si="1"/>
        <v/>
      </c>
      <c r="G15" s="458" t="str">
        <f t="shared" si="1"/>
        <v/>
      </c>
      <c r="H15" s="458" t="str">
        <f t="shared" si="1"/>
        <v/>
      </c>
      <c r="I15" s="458" t="str">
        <f t="shared" si="1"/>
        <v/>
      </c>
      <c r="J15" s="458" t="str">
        <f t="shared" si="1"/>
        <v/>
      </c>
      <c r="K15" s="458" t="str">
        <f t="shared" si="1"/>
        <v/>
      </c>
      <c r="L15" s="459" t="str">
        <f t="shared" si="1"/>
        <v/>
      </c>
      <c r="M15" s="227"/>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s="374"/>
      <c r="AP15" s="374"/>
      <c r="AQ15" s="374"/>
      <c r="AR15" s="374"/>
      <c r="AS15" s="374" t="s">
        <v>1428</v>
      </c>
      <c r="AT15" s="495" t="s">
        <v>16</v>
      </c>
      <c r="AU15" s="374" t="s">
        <v>1509</v>
      </c>
      <c r="AV15" s="374"/>
      <c r="AW15" s="452" t="s">
        <v>307</v>
      </c>
      <c r="AX15" s="452" t="s">
        <v>307</v>
      </c>
      <c r="AY15" s="453" t="s">
        <v>48</v>
      </c>
      <c r="AZ15" s="440" t="s">
        <v>34</v>
      </c>
      <c r="BA15" s="259" t="s">
        <v>41</v>
      </c>
      <c r="BB15" s="259" t="s">
        <v>48</v>
      </c>
      <c r="BC15" s="259" t="s">
        <v>48</v>
      </c>
      <c r="BD15" s="259" t="s">
        <v>31</v>
      </c>
      <c r="BE15" s="374">
        <f t="shared" si="0"/>
        <v>5</v>
      </c>
      <c r="BF15" s="374"/>
      <c r="BG15" s="374"/>
    </row>
    <row r="16" spans="1:59" ht="17.25" hidden="1" customHeight="1">
      <c r="A16" s="263" t="s">
        <v>1510</v>
      </c>
      <c r="B16" s="276">
        <v>0</v>
      </c>
      <c r="D16" s="275">
        <v>15</v>
      </c>
      <c r="E16" s="461" t="str">
        <f t="shared" si="1"/>
        <v/>
      </c>
      <c r="F16" s="462" t="str">
        <f t="shared" si="1"/>
        <v/>
      </c>
      <c r="G16" s="462" t="str">
        <f t="shared" si="1"/>
        <v/>
      </c>
      <c r="H16" s="462" t="str">
        <f t="shared" si="1"/>
        <v/>
      </c>
      <c r="I16" s="462" t="str">
        <f t="shared" si="1"/>
        <v/>
      </c>
      <c r="J16" s="462" t="str">
        <f t="shared" si="1"/>
        <v/>
      </c>
      <c r="K16" s="462" t="str">
        <f t="shared" si="1"/>
        <v/>
      </c>
      <c r="L16" s="463" t="str">
        <f t="shared" si="1"/>
        <v/>
      </c>
      <c r="M16" s="227"/>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4"/>
      <c r="AT16" s="495" t="s">
        <v>19</v>
      </c>
      <c r="AU16" s="374" t="s">
        <v>1383</v>
      </c>
      <c r="AV16" s="374"/>
      <c r="AW16" s="452" t="s">
        <v>340</v>
      </c>
      <c r="AX16" s="452" t="s">
        <v>340</v>
      </c>
      <c r="AY16" s="453" t="s">
        <v>57</v>
      </c>
      <c r="AZ16" s="440" t="s">
        <v>41</v>
      </c>
      <c r="BA16" s="259" t="s">
        <v>48</v>
      </c>
      <c r="BB16" s="259" t="s">
        <v>52</v>
      </c>
      <c r="BC16" s="259" t="s">
        <v>52</v>
      </c>
      <c r="BD16" s="259" t="s">
        <v>34</v>
      </c>
      <c r="BE16" s="374">
        <f t="shared" si="0"/>
        <v>6</v>
      </c>
      <c r="BF16" s="374"/>
      <c r="BG16" s="374"/>
    </row>
    <row r="17" spans="1:59" ht="17.25" hidden="1" customHeight="1">
      <c r="A17" s="268"/>
      <c r="B17" s="269"/>
      <c r="D17" s="275">
        <v>30</v>
      </c>
      <c r="E17" s="461" t="str">
        <f t="shared" si="1"/>
        <v/>
      </c>
      <c r="F17" s="462" t="str">
        <f t="shared" si="1"/>
        <v/>
      </c>
      <c r="G17" s="462" t="str">
        <f t="shared" si="1"/>
        <v/>
      </c>
      <c r="H17" s="462" t="str">
        <f t="shared" si="1"/>
        <v/>
      </c>
      <c r="I17" s="462" t="str">
        <f t="shared" si="1"/>
        <v/>
      </c>
      <c r="J17" s="462" t="str">
        <f t="shared" si="1"/>
        <v/>
      </c>
      <c r="K17" s="462" t="str">
        <f t="shared" si="1"/>
        <v/>
      </c>
      <c r="L17" s="463" t="str">
        <f t="shared" si="1"/>
        <v/>
      </c>
      <c r="M17" s="227"/>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495" t="s">
        <v>21</v>
      </c>
      <c r="AU17" s="374" t="s">
        <v>1385</v>
      </c>
      <c r="AV17" s="374"/>
      <c r="AW17" s="260" t="s">
        <v>399</v>
      </c>
      <c r="AX17" s="260" t="s">
        <v>399</v>
      </c>
      <c r="AY17" s="453" t="s">
        <v>64</v>
      </c>
      <c r="AZ17" s="440" t="s">
        <v>48</v>
      </c>
      <c r="BA17" s="259" t="s">
        <v>52</v>
      </c>
      <c r="BB17" s="259" t="s">
        <v>57</v>
      </c>
      <c r="BC17" s="259" t="s">
        <v>57</v>
      </c>
      <c r="BD17" s="259" t="s">
        <v>41</v>
      </c>
      <c r="BE17" s="374">
        <f t="shared" si="0"/>
        <v>7</v>
      </c>
      <c r="BF17" s="374"/>
      <c r="BG17" s="374"/>
    </row>
    <row r="18" spans="1:59" ht="17.25" hidden="1" customHeight="1">
      <c r="A18" s="277" t="str">
        <f>IF(OR($B$16=$AS$15,$B$16=$AS$13),"(4) LURA Date:","(4) Project PIS Date:")</f>
        <v>(4) Project PIS Date:</v>
      </c>
      <c r="B18" s="264">
        <v>0</v>
      </c>
      <c r="D18" s="275"/>
      <c r="E18" s="461" t="str">
        <f t="shared" si="1"/>
        <v/>
      </c>
      <c r="F18" s="462" t="str">
        <f t="shared" si="1"/>
        <v/>
      </c>
      <c r="G18" s="462" t="str">
        <f t="shared" si="1"/>
        <v/>
      </c>
      <c r="H18" s="462" t="str">
        <f t="shared" si="1"/>
        <v/>
      </c>
      <c r="I18" s="462" t="str">
        <f t="shared" si="1"/>
        <v/>
      </c>
      <c r="J18" s="462" t="str">
        <f t="shared" si="1"/>
        <v/>
      </c>
      <c r="K18" s="462" t="str">
        <f t="shared" si="1"/>
        <v/>
      </c>
      <c r="L18" s="463" t="str">
        <f t="shared" si="1"/>
        <v/>
      </c>
      <c r="M18" s="227"/>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74"/>
      <c r="AS18" s="374"/>
      <c r="AT18" s="495" t="s">
        <v>24</v>
      </c>
      <c r="AU18" s="374" t="s">
        <v>1387</v>
      </c>
      <c r="AV18" s="374"/>
      <c r="AW18" s="260" t="s">
        <v>492</v>
      </c>
      <c r="AX18" s="260" t="s">
        <v>492</v>
      </c>
      <c r="AY18" s="453" t="s">
        <v>75</v>
      </c>
      <c r="AZ18" s="440" t="s">
        <v>52</v>
      </c>
      <c r="BA18" s="259" t="s">
        <v>57</v>
      </c>
      <c r="BB18" s="259" t="s">
        <v>64</v>
      </c>
      <c r="BC18" s="259" t="s">
        <v>64</v>
      </c>
      <c r="BD18" s="259" t="s">
        <v>48</v>
      </c>
      <c r="BE18" s="374">
        <f t="shared" si="0"/>
        <v>8</v>
      </c>
      <c r="BF18" s="374"/>
      <c r="BG18" s="374"/>
    </row>
    <row r="19" spans="1:59" ht="17.25" hidden="1" customHeight="1">
      <c r="A19" s="279"/>
      <c r="B19" s="227"/>
      <c r="D19" s="280"/>
      <c r="E19" s="461" t="str">
        <f t="shared" si="1"/>
        <v/>
      </c>
      <c r="F19" s="462" t="str">
        <f t="shared" si="1"/>
        <v/>
      </c>
      <c r="G19" s="462" t="str">
        <f t="shared" si="1"/>
        <v/>
      </c>
      <c r="H19" s="462" t="str">
        <f t="shared" si="1"/>
        <v/>
      </c>
      <c r="I19" s="462" t="str">
        <f t="shared" si="1"/>
        <v/>
      </c>
      <c r="J19" s="462" t="str">
        <f t="shared" si="1"/>
        <v/>
      </c>
      <c r="K19" s="462" t="str">
        <f t="shared" si="1"/>
        <v/>
      </c>
      <c r="L19" s="463" t="str">
        <f t="shared" si="1"/>
        <v/>
      </c>
      <c r="M19" s="227"/>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488"/>
      <c r="AM19" s="374"/>
      <c r="AN19" s="374"/>
      <c r="AO19" s="374"/>
      <c r="AP19" s="374"/>
      <c r="AQ19" s="374"/>
      <c r="AR19" s="374"/>
      <c r="AS19" s="374"/>
      <c r="AT19" s="495" t="s">
        <v>26</v>
      </c>
      <c r="AU19" s="374" t="s">
        <v>1389</v>
      </c>
      <c r="AV19" s="374"/>
      <c r="AW19" s="452" t="s">
        <v>506</v>
      </c>
      <c r="AX19" s="452" t="s">
        <v>506</v>
      </c>
      <c r="AY19" s="453" t="s">
        <v>96</v>
      </c>
      <c r="AZ19" s="440" t="s">
        <v>57</v>
      </c>
      <c r="BA19" s="259" t="s">
        <v>64</v>
      </c>
      <c r="BB19" s="259" t="s">
        <v>80</v>
      </c>
      <c r="BC19" s="259" t="s">
        <v>80</v>
      </c>
      <c r="BD19" s="259" t="s">
        <v>52</v>
      </c>
      <c r="BE19" s="374">
        <f t="shared" si="0"/>
        <v>9</v>
      </c>
      <c r="BF19" s="374"/>
      <c r="BG19" s="374"/>
    </row>
    <row r="20" spans="1:59" ht="17.25" hidden="1" customHeight="1">
      <c r="A20" s="279"/>
      <c r="B20" s="227"/>
      <c r="D20" s="280">
        <v>70</v>
      </c>
      <c r="E20" s="461"/>
      <c r="F20" s="462"/>
      <c r="G20" s="462"/>
      <c r="H20" s="462"/>
      <c r="I20" s="462"/>
      <c r="J20" s="462"/>
      <c r="K20" s="462"/>
      <c r="L20" s="463"/>
      <c r="M20" s="227"/>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488"/>
      <c r="AM20" s="374"/>
      <c r="AN20" s="374"/>
      <c r="AO20" s="374"/>
      <c r="AP20" s="374"/>
      <c r="AQ20" s="374"/>
      <c r="AR20" s="374"/>
      <c r="AS20" s="374"/>
      <c r="AT20" s="495"/>
      <c r="AU20" s="374"/>
      <c r="AV20" s="374"/>
      <c r="AW20" s="452"/>
      <c r="AX20" s="452"/>
      <c r="AY20" s="453"/>
      <c r="AZ20" s="440"/>
      <c r="BA20" s="259"/>
      <c r="BB20" s="259"/>
      <c r="BC20" s="259"/>
      <c r="BD20" s="259"/>
      <c r="BE20" s="374"/>
      <c r="BF20" s="374"/>
      <c r="BG20" s="374"/>
    </row>
    <row r="21" spans="1:59" ht="17.25" hidden="1" customHeight="1">
      <c r="A21" s="279"/>
      <c r="B21" s="227"/>
      <c r="D21" s="280"/>
      <c r="E21" s="461"/>
      <c r="F21" s="462"/>
      <c r="G21" s="462"/>
      <c r="H21" s="462"/>
      <c r="I21" s="462"/>
      <c r="J21" s="462"/>
      <c r="K21" s="462"/>
      <c r="L21" s="463"/>
      <c r="M21" s="227"/>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488"/>
      <c r="AM21" s="374"/>
      <c r="AN21" s="374"/>
      <c r="AO21" s="374"/>
      <c r="AP21" s="374"/>
      <c r="AQ21" s="374"/>
      <c r="AR21" s="374"/>
      <c r="AS21" s="374"/>
      <c r="AT21" s="495"/>
      <c r="AU21" s="374"/>
      <c r="AV21" s="374"/>
      <c r="AW21" s="452"/>
      <c r="AX21" s="452"/>
      <c r="AY21" s="453"/>
      <c r="AZ21" s="440"/>
      <c r="BA21" s="259"/>
      <c r="BB21" s="259"/>
      <c r="BC21" s="259"/>
      <c r="BD21" s="259"/>
      <c r="BE21" s="374"/>
      <c r="BF21" s="374"/>
      <c r="BG21" s="374"/>
    </row>
    <row r="22" spans="1:59" ht="17.25" hidden="1" customHeight="1">
      <c r="A22" s="279"/>
      <c r="B22" s="227"/>
      <c r="D22" s="280"/>
      <c r="E22" s="465" t="str">
        <f t="shared" ref="E22:L22" si="2">+IF(OR($B$11=0,$B$13=0,$B$18=0,$B$16=0),"",IF($B$16=$AS$13,0,IF($B$16=$AS$14,E200,E52)))</f>
        <v/>
      </c>
      <c r="F22" s="466" t="str">
        <f t="shared" si="2"/>
        <v/>
      </c>
      <c r="G22" s="466" t="str">
        <f t="shared" si="2"/>
        <v/>
      </c>
      <c r="H22" s="466" t="str">
        <f t="shared" si="2"/>
        <v/>
      </c>
      <c r="I22" s="466" t="str">
        <f t="shared" si="2"/>
        <v/>
      </c>
      <c r="J22" s="466" t="str">
        <f t="shared" si="2"/>
        <v/>
      </c>
      <c r="K22" s="466" t="str">
        <f t="shared" si="2"/>
        <v/>
      </c>
      <c r="L22" s="467" t="str">
        <f t="shared" si="2"/>
        <v/>
      </c>
      <c r="M22" s="227"/>
      <c r="N22" s="374"/>
      <c r="O22" s="374"/>
      <c r="P22" s="374"/>
      <c r="Q22" s="374"/>
      <c r="R22" s="374"/>
      <c r="S22" s="374"/>
      <c r="T22" s="374"/>
      <c r="U22" s="374"/>
      <c r="V22" s="374"/>
      <c r="W22" s="374"/>
      <c r="X22" s="374"/>
      <c r="Y22" s="374"/>
      <c r="Z22" s="374"/>
      <c r="AA22" s="374"/>
      <c r="AB22" s="374"/>
      <c r="AC22" s="374"/>
      <c r="AD22" s="374"/>
      <c r="AE22" s="374"/>
      <c r="AF22" s="374"/>
      <c r="AG22" s="374"/>
      <c r="AH22" s="374"/>
      <c r="AI22" s="374"/>
      <c r="AJ22" s="374"/>
      <c r="AK22" s="374"/>
      <c r="AL22" s="488"/>
      <c r="AM22" s="374"/>
      <c r="AN22" s="374"/>
      <c r="AO22" s="374"/>
      <c r="AP22" s="374"/>
      <c r="AQ22" s="374"/>
      <c r="AR22" s="374"/>
      <c r="AS22" s="374"/>
      <c r="AT22" s="495" t="s">
        <v>30</v>
      </c>
      <c r="AU22" s="488" t="s">
        <v>1396</v>
      </c>
      <c r="AV22" s="374"/>
      <c r="AW22" s="452" t="s">
        <v>521</v>
      </c>
      <c r="AX22" s="452" t="s">
        <v>521</v>
      </c>
      <c r="AY22" s="453" t="s">
        <v>107</v>
      </c>
      <c r="AZ22" s="440" t="s">
        <v>64</v>
      </c>
      <c r="BA22" s="259" t="s">
        <v>80</v>
      </c>
      <c r="BB22" s="259" t="s">
        <v>96</v>
      </c>
      <c r="BC22" s="259" t="s">
        <v>96</v>
      </c>
      <c r="BD22" s="259" t="s">
        <v>57</v>
      </c>
      <c r="BE22" s="374">
        <f t="shared" ref="BE22:BE29" si="3">+MATCH(BD$10:BD$548,AZ$10:AZ$540,0)</f>
        <v>10</v>
      </c>
      <c r="BF22" s="374"/>
      <c r="BG22" s="374"/>
    </row>
    <row r="23" spans="1:59" ht="17.25" hidden="1" customHeight="1">
      <c r="A23" s="279"/>
      <c r="B23" s="227"/>
      <c r="D23" s="227"/>
      <c r="E23" s="227"/>
      <c r="F23" s="227"/>
      <c r="G23" s="227"/>
      <c r="H23" s="227"/>
      <c r="I23" s="227"/>
      <c r="J23" s="227"/>
      <c r="K23" s="227"/>
      <c r="L23" s="227"/>
      <c r="M23" s="227"/>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c r="AT23" s="495" t="s">
        <v>33</v>
      </c>
      <c r="AU23" s="374" t="s">
        <v>1429</v>
      </c>
      <c r="AV23" s="374"/>
      <c r="AW23" s="452" t="s">
        <v>167</v>
      </c>
      <c r="AX23" s="452" t="s">
        <v>167</v>
      </c>
      <c r="AY23" s="453" t="s">
        <v>110</v>
      </c>
      <c r="AZ23" s="440" t="s">
        <v>66</v>
      </c>
      <c r="BA23" s="259" t="s">
        <v>82</v>
      </c>
      <c r="BB23" s="259" t="s">
        <v>101</v>
      </c>
      <c r="BC23" s="259" t="s">
        <v>101</v>
      </c>
      <c r="BD23" s="259" t="s">
        <v>64</v>
      </c>
      <c r="BE23" s="374">
        <f t="shared" si="3"/>
        <v>13</v>
      </c>
      <c r="BF23" s="374"/>
      <c r="BG23" s="374"/>
    </row>
    <row r="24" spans="1:59" ht="17.25" hidden="1" customHeight="1">
      <c r="A24" s="281"/>
      <c r="B24" s="282"/>
      <c r="D24" s="227"/>
      <c r="E24" s="227"/>
      <c r="F24" s="227"/>
      <c r="G24" s="227"/>
      <c r="H24" s="227"/>
      <c r="I24" s="227"/>
      <c r="J24" s="227"/>
      <c r="K24" s="227"/>
      <c r="L24" s="227"/>
      <c r="M24" s="227"/>
      <c r="N24" s="374"/>
      <c r="O24" s="374"/>
      <c r="P24" s="374"/>
      <c r="Q24" s="374"/>
      <c r="R24" s="374"/>
      <c r="S24" s="374"/>
      <c r="T24" s="374"/>
      <c r="U24" s="374"/>
      <c r="V24" s="374"/>
      <c r="W24" s="374"/>
      <c r="X24" s="374"/>
      <c r="Y24" s="374"/>
      <c r="Z24" s="374"/>
      <c r="AA24" s="374"/>
      <c r="AB24" s="374"/>
      <c r="AC24" s="374"/>
      <c r="AD24" s="374"/>
      <c r="AE24" s="374"/>
      <c r="AF24" s="374"/>
      <c r="AG24" s="374"/>
      <c r="AH24" s="374"/>
      <c r="AI24" s="374"/>
      <c r="AJ24" s="374"/>
      <c r="AK24" s="374"/>
      <c r="AL24" s="374"/>
      <c r="AM24" s="374"/>
      <c r="AN24" s="374"/>
      <c r="AO24" s="374"/>
      <c r="AP24" s="374"/>
      <c r="AQ24" s="374"/>
      <c r="AR24" s="374"/>
      <c r="AS24" s="374"/>
      <c r="AT24" s="495" t="s">
        <v>38</v>
      </c>
      <c r="AU24" s="374" t="s">
        <v>1430</v>
      </c>
      <c r="AV24" s="374"/>
      <c r="AW24" s="452" t="s">
        <v>547</v>
      </c>
      <c r="AX24" s="452" t="s">
        <v>547</v>
      </c>
      <c r="AY24" s="453" t="s">
        <v>117</v>
      </c>
      <c r="AZ24" s="440" t="s">
        <v>80</v>
      </c>
      <c r="BA24" s="259" t="s">
        <v>96</v>
      </c>
      <c r="BB24" s="259" t="s">
        <v>110</v>
      </c>
      <c r="BC24" s="259" t="s">
        <v>110</v>
      </c>
      <c r="BD24" s="259" t="s">
        <v>66</v>
      </c>
      <c r="BE24" s="374">
        <f t="shared" si="3"/>
        <v>14</v>
      </c>
      <c r="BF24" s="374"/>
      <c r="BG24" s="374"/>
    </row>
    <row r="25" spans="1:59" ht="30.75" customHeight="1">
      <c r="A25" s="1513" t="str">
        <f>IF(OR($B$16=$AS$15,$B$16=$AS$13),"(5) LURA Date (should be same selection as above):","(5) Carryover / Determination Notice / Subaward Agreement Date:")</f>
        <v>(5) Carryover / Determination Notice / Subaward Agreement Date:</v>
      </c>
      <c r="B25" s="1514"/>
      <c r="D25" s="283" t="s">
        <v>1511</v>
      </c>
      <c r="E25" s="227"/>
      <c r="F25" s="1515"/>
      <c r="G25" s="1515"/>
      <c r="H25" s="1515"/>
      <c r="I25" s="1515"/>
      <c r="J25" s="1515"/>
      <c r="K25" s="1515"/>
      <c r="L25" s="1515"/>
      <c r="M25" s="227"/>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4"/>
      <c r="AK25" s="374"/>
      <c r="AL25" s="374"/>
      <c r="AM25" s="374"/>
      <c r="AN25" s="374"/>
      <c r="AO25" s="374"/>
      <c r="AP25" s="374"/>
      <c r="AQ25" s="374"/>
      <c r="AR25" s="374"/>
      <c r="AS25" s="374"/>
      <c r="AT25" s="495" t="s">
        <v>40</v>
      </c>
      <c r="AU25" s="259" t="s">
        <v>1431</v>
      </c>
      <c r="AV25" s="374"/>
      <c r="AW25" s="469" t="s">
        <v>558</v>
      </c>
      <c r="AX25" s="469" t="s">
        <v>558</v>
      </c>
      <c r="AY25" s="453" t="s">
        <v>21</v>
      </c>
      <c r="AZ25" s="440" t="s">
        <v>82</v>
      </c>
      <c r="BA25" s="259" t="s">
        <v>101</v>
      </c>
      <c r="BB25" s="259" t="s">
        <v>117</v>
      </c>
      <c r="BC25" s="259" t="s">
        <v>117</v>
      </c>
      <c r="BD25" s="259" t="s">
        <v>75</v>
      </c>
      <c r="BE25" s="374" t="e">
        <f t="shared" si="3"/>
        <v>#N/A</v>
      </c>
      <c r="BF25" s="374"/>
      <c r="BG25" s="374"/>
    </row>
    <row r="26" spans="1:59" ht="17.25" customHeight="1">
      <c r="A26" s="1536">
        <v>0</v>
      </c>
      <c r="B26" s="1537"/>
      <c r="D26" s="1496" t="s">
        <v>1505</v>
      </c>
      <c r="E26" s="1498" t="s">
        <v>1512</v>
      </c>
      <c r="F26" s="1498"/>
      <c r="G26" s="1498"/>
      <c r="H26" s="1498"/>
      <c r="I26" s="1498"/>
      <c r="J26" s="1498"/>
      <c r="K26" s="1499"/>
      <c r="L26" s="1500"/>
      <c r="M26" s="227"/>
      <c r="N26" s="374"/>
      <c r="O26" s="374"/>
      <c r="P26" s="374"/>
      <c r="Q26" s="374"/>
      <c r="R26" s="374"/>
      <c r="S26" s="374"/>
      <c r="T26" s="374"/>
      <c r="U26" s="374"/>
      <c r="V26" s="374"/>
      <c r="W26" s="374"/>
      <c r="X26" s="374"/>
      <c r="Y26" s="374"/>
      <c r="Z26" s="374"/>
      <c r="AA26" s="374"/>
      <c r="AB26" s="374"/>
      <c r="AC26" s="374"/>
      <c r="AD26" s="374"/>
      <c r="AE26" s="374"/>
      <c r="AF26" s="374"/>
      <c r="AG26" s="374"/>
      <c r="AH26" s="374"/>
      <c r="AI26" s="374"/>
      <c r="AJ26" s="374"/>
      <c r="AK26" s="374"/>
      <c r="AL26" s="374"/>
      <c r="AM26" s="374"/>
      <c r="AN26" s="374"/>
      <c r="AO26" s="374"/>
      <c r="AP26" s="374"/>
      <c r="AQ26" s="374"/>
      <c r="AR26" s="374"/>
      <c r="AS26" s="374"/>
      <c r="AT26" s="495" t="s">
        <v>44</v>
      </c>
      <c r="AU26" s="259" t="s">
        <v>1432</v>
      </c>
      <c r="AV26" s="374"/>
      <c r="AW26" s="452" t="s">
        <v>596</v>
      </c>
      <c r="AX26" s="452" t="s">
        <v>596</v>
      </c>
      <c r="AY26" s="453" t="s">
        <v>127</v>
      </c>
      <c r="AZ26" s="440" t="s">
        <v>96</v>
      </c>
      <c r="BA26" s="259" t="s">
        <v>105</v>
      </c>
      <c r="BB26" s="259" t="s">
        <v>21</v>
      </c>
      <c r="BC26" s="259" t="s">
        <v>21</v>
      </c>
      <c r="BD26" s="259" t="s">
        <v>80</v>
      </c>
      <c r="BE26" s="374">
        <f t="shared" si="3"/>
        <v>15</v>
      </c>
      <c r="BF26" s="374"/>
      <c r="BG26" s="374"/>
    </row>
    <row r="27" spans="1:59" ht="17.25" customHeight="1">
      <c r="A27" s="544"/>
      <c r="B27" s="545"/>
      <c r="D27" s="1497"/>
      <c r="E27" s="286">
        <v>0</v>
      </c>
      <c r="F27" s="286">
        <v>1</v>
      </c>
      <c r="G27" s="286">
        <v>2</v>
      </c>
      <c r="H27" s="286">
        <v>3</v>
      </c>
      <c r="I27" s="286">
        <v>4</v>
      </c>
      <c r="J27" s="286">
        <v>5</v>
      </c>
      <c r="K27" s="286">
        <v>6</v>
      </c>
      <c r="L27" s="288"/>
      <c r="M27" s="227"/>
      <c r="N27" s="374"/>
      <c r="O27" s="374"/>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374"/>
      <c r="AM27" s="374"/>
      <c r="AN27" s="374"/>
      <c r="AO27" s="374"/>
      <c r="AP27" s="374"/>
      <c r="AQ27" s="374"/>
      <c r="AR27" s="374"/>
      <c r="AS27" s="374"/>
      <c r="AT27" s="495" t="s">
        <v>47</v>
      </c>
      <c r="AU27" s="259" t="s">
        <v>1513</v>
      </c>
      <c r="AV27" s="374"/>
      <c r="AW27" s="260" t="s">
        <v>612</v>
      </c>
      <c r="AX27" s="260" t="s">
        <v>612</v>
      </c>
      <c r="AY27" s="453" t="s">
        <v>129</v>
      </c>
      <c r="AZ27" s="440" t="s">
        <v>101</v>
      </c>
      <c r="BA27" s="259" t="s">
        <v>107</v>
      </c>
      <c r="BB27" s="259" t="s">
        <v>127</v>
      </c>
      <c r="BC27" s="259" t="s">
        <v>127</v>
      </c>
      <c r="BD27" s="259" t="s">
        <v>82</v>
      </c>
      <c r="BE27" s="374">
        <f t="shared" si="3"/>
        <v>16</v>
      </c>
      <c r="BF27" s="374"/>
      <c r="BG27" s="374"/>
    </row>
    <row r="28" spans="1:59" ht="17.25" customHeight="1">
      <c r="A28" s="289" t="s">
        <v>1514</v>
      </c>
      <c r="B28" s="290"/>
      <c r="D28" s="275">
        <v>20</v>
      </c>
      <c r="E28" s="555" t="s">
        <v>1472</v>
      </c>
      <c r="F28" s="556" t="s">
        <v>1472</v>
      </c>
      <c r="G28" s="556" t="s">
        <v>1472</v>
      </c>
      <c r="H28" s="556" t="s">
        <v>1472</v>
      </c>
      <c r="I28" s="556" t="s">
        <v>1472</v>
      </c>
      <c r="J28" s="559" t="s">
        <v>1472</v>
      </c>
      <c r="K28" s="559" t="s">
        <v>1472</v>
      </c>
      <c r="L28" s="292"/>
      <c r="M28" s="227"/>
      <c r="N28" s="1538"/>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495" t="s">
        <v>50</v>
      </c>
      <c r="AU28" s="259" t="s">
        <v>1515</v>
      </c>
      <c r="AV28" s="374"/>
      <c r="AW28" s="260" t="s">
        <v>699</v>
      </c>
      <c r="AX28" s="260" t="s">
        <v>699</v>
      </c>
      <c r="AY28" s="453" t="s">
        <v>136</v>
      </c>
      <c r="AZ28" s="440" t="s">
        <v>105</v>
      </c>
      <c r="BA28" s="259" t="s">
        <v>110</v>
      </c>
      <c r="BB28" s="259" t="s">
        <v>129</v>
      </c>
      <c r="BC28" s="259" t="s">
        <v>129</v>
      </c>
      <c r="BD28" s="259" t="s">
        <v>96</v>
      </c>
      <c r="BE28" s="374">
        <f t="shared" si="3"/>
        <v>17</v>
      </c>
      <c r="BF28" s="374"/>
      <c r="BG28" s="374"/>
    </row>
    <row r="29" spans="1:59" ht="17.25" customHeight="1">
      <c r="A29" s="1517" t="s">
        <v>1516</v>
      </c>
      <c r="B29" s="1518"/>
      <c r="D29" s="1226" t="s">
        <v>1876</v>
      </c>
      <c r="E29" s="558"/>
      <c r="F29" s="559"/>
      <c r="G29" s="559"/>
      <c r="H29" s="559"/>
      <c r="I29" s="559"/>
      <c r="J29" s="559"/>
      <c r="K29" s="559"/>
      <c r="L29" s="292"/>
      <c r="M29" s="227"/>
      <c r="N29" s="1538"/>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495" t="s">
        <v>51</v>
      </c>
      <c r="AU29" s="374"/>
      <c r="AV29" s="374"/>
      <c r="AW29" s="452" t="s">
        <v>710</v>
      </c>
      <c r="AX29" s="452" t="s">
        <v>710</v>
      </c>
      <c r="AY29" s="453" t="s">
        <v>138</v>
      </c>
      <c r="AZ29" s="440" t="s">
        <v>107</v>
      </c>
      <c r="BA29" s="259" t="s">
        <v>117</v>
      </c>
      <c r="BB29" s="259" t="s">
        <v>136</v>
      </c>
      <c r="BC29" s="259" t="s">
        <v>136</v>
      </c>
      <c r="BD29" s="259" t="s">
        <v>101</v>
      </c>
      <c r="BE29" s="374">
        <f t="shared" si="3"/>
        <v>18</v>
      </c>
      <c r="BF29" s="374"/>
      <c r="BG29" s="374"/>
    </row>
    <row r="30" spans="1:59" ht="17.25" customHeight="1">
      <c r="A30" s="1517"/>
      <c r="B30" s="1518"/>
      <c r="D30" s="1226" t="s">
        <v>1877</v>
      </c>
      <c r="E30" s="558"/>
      <c r="F30" s="559"/>
      <c r="G30" s="559"/>
      <c r="H30" s="559"/>
      <c r="I30" s="559"/>
      <c r="J30" s="559"/>
      <c r="K30" s="559"/>
      <c r="L30" s="292"/>
      <c r="M30" s="227"/>
      <c r="N30" s="470"/>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495"/>
      <c r="AU30" s="374"/>
      <c r="AV30" s="374"/>
      <c r="AW30" s="452"/>
      <c r="AX30" s="452"/>
      <c r="AY30" s="453"/>
      <c r="AZ30" s="440"/>
      <c r="BA30" s="259"/>
      <c r="BB30" s="259"/>
      <c r="BC30" s="259"/>
      <c r="BD30" s="259"/>
      <c r="BE30" s="374"/>
      <c r="BF30" s="374"/>
      <c r="BG30" s="374"/>
    </row>
    <row r="31" spans="1:59" ht="17.25" customHeight="1">
      <c r="A31" s="1517"/>
      <c r="B31" s="1518"/>
      <c r="D31" s="275"/>
      <c r="E31" s="558"/>
      <c r="F31" s="559"/>
      <c r="G31" s="559"/>
      <c r="H31" s="559"/>
      <c r="I31" s="559"/>
      <c r="J31" s="560"/>
      <c r="K31" s="291"/>
      <c r="L31" s="292"/>
      <c r="M31" s="227"/>
      <c r="N31" s="470"/>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4"/>
      <c r="AO31" s="374"/>
      <c r="AP31" s="374"/>
      <c r="AQ31" s="374"/>
      <c r="AR31" s="374"/>
      <c r="AS31" s="374"/>
      <c r="AT31" s="495"/>
      <c r="AU31" s="374"/>
      <c r="AV31" s="374"/>
      <c r="AW31" s="452"/>
      <c r="AX31" s="452"/>
      <c r="AY31" s="453"/>
      <c r="AZ31" s="440"/>
      <c r="BA31" s="259"/>
      <c r="BB31" s="259"/>
      <c r="BC31" s="259"/>
      <c r="BD31" s="259"/>
      <c r="BE31" s="374"/>
      <c r="BF31" s="374"/>
      <c r="BG31" s="374"/>
    </row>
    <row r="32" spans="1:59" ht="17.25" customHeight="1">
      <c r="A32" s="1517"/>
      <c r="B32" s="1518"/>
      <c r="D32" s="280"/>
      <c r="E32" s="558"/>
      <c r="F32" s="559"/>
      <c r="G32" s="559"/>
      <c r="H32" s="559"/>
      <c r="I32" s="559"/>
      <c r="J32" s="560"/>
      <c r="K32" s="291"/>
      <c r="L32" s="292"/>
      <c r="M32" s="227"/>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4"/>
      <c r="AO32" s="374"/>
      <c r="AP32" s="374"/>
      <c r="AQ32" s="374"/>
      <c r="AR32" s="374"/>
      <c r="AS32" s="374"/>
      <c r="AT32" s="495" t="s">
        <v>54</v>
      </c>
      <c r="AU32" s="374"/>
      <c r="AV32" s="374"/>
      <c r="AW32" s="469" t="s">
        <v>741</v>
      </c>
      <c r="AX32" s="469" t="s">
        <v>741</v>
      </c>
      <c r="AY32" s="453" t="s">
        <v>150</v>
      </c>
      <c r="AZ32" s="440" t="s">
        <v>110</v>
      </c>
      <c r="BA32" s="259" t="s">
        <v>120</v>
      </c>
      <c r="BB32" s="259" t="s">
        <v>138</v>
      </c>
      <c r="BC32" s="259" t="s">
        <v>138</v>
      </c>
      <c r="BD32" s="259" t="s">
        <v>105</v>
      </c>
      <c r="BE32" s="374">
        <f>+MATCH(BD$10:BD$548,AZ$10:AZ$540,0)</f>
        <v>19</v>
      </c>
      <c r="BF32" s="374"/>
      <c r="BG32" s="374"/>
    </row>
    <row r="33" spans="1:59" ht="17.25" customHeight="1">
      <c r="A33" s="281"/>
      <c r="B33" s="282"/>
      <c r="D33" s="280"/>
      <c r="E33" s="558" t="s">
        <v>1472</v>
      </c>
      <c r="F33" s="559" t="s">
        <v>1472</v>
      </c>
      <c r="G33" s="559" t="s">
        <v>1472</v>
      </c>
      <c r="H33" s="559" t="s">
        <v>1472</v>
      </c>
      <c r="I33" s="559" t="s">
        <v>1472</v>
      </c>
      <c r="J33" s="560" t="s">
        <v>1472</v>
      </c>
      <c r="K33" s="291"/>
      <c r="L33" s="292"/>
      <c r="M33" s="227"/>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4"/>
      <c r="AN33" s="374"/>
      <c r="AO33" s="374"/>
      <c r="AP33" s="374"/>
      <c r="AQ33" s="374"/>
      <c r="AR33" s="374"/>
      <c r="AS33" s="374"/>
      <c r="AT33" s="495" t="s">
        <v>61</v>
      </c>
      <c r="AU33" s="374"/>
      <c r="AV33" s="374"/>
      <c r="AW33" s="260" t="s">
        <v>746</v>
      </c>
      <c r="AX33" s="260" t="s">
        <v>746</v>
      </c>
      <c r="AY33" s="453" t="s">
        <v>1443</v>
      </c>
      <c r="AZ33" s="440" t="s">
        <v>117</v>
      </c>
      <c r="BA33" s="259" t="s">
        <v>21</v>
      </c>
      <c r="BB33" s="259" t="s">
        <v>157</v>
      </c>
      <c r="BC33" s="259" t="s">
        <v>157</v>
      </c>
      <c r="BD33" s="259" t="s">
        <v>110</v>
      </c>
      <c r="BE33" s="374">
        <f>+MATCH(BD$10:BD$548,AZ$10:AZ$540,0)</f>
        <v>23</v>
      </c>
      <c r="BF33" s="374"/>
      <c r="BG33" s="374"/>
    </row>
    <row r="34" spans="1:59" ht="17.25" customHeight="1">
      <c r="A34" s="281"/>
      <c r="B34" s="282"/>
      <c r="D34" s="280">
        <v>70</v>
      </c>
      <c r="E34" s="558" t="s">
        <v>1472</v>
      </c>
      <c r="F34" s="559" t="s">
        <v>1472</v>
      </c>
      <c r="G34" s="559" t="s">
        <v>1472</v>
      </c>
      <c r="H34" s="559" t="s">
        <v>1472</v>
      </c>
      <c r="I34" s="559" t="s">
        <v>1472</v>
      </c>
      <c r="J34" s="559" t="s">
        <v>1472</v>
      </c>
      <c r="K34" s="291"/>
      <c r="L34" s="292"/>
      <c r="M34" s="227"/>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c r="AQ34" s="374"/>
      <c r="AR34" s="374"/>
      <c r="AS34" s="374"/>
      <c r="AT34" s="495" t="s">
        <v>63</v>
      </c>
      <c r="AU34" s="374"/>
      <c r="AV34" s="374"/>
      <c r="AW34" s="452" t="s">
        <v>762</v>
      </c>
      <c r="AX34" s="452" t="s">
        <v>762</v>
      </c>
      <c r="AY34" s="453" t="s">
        <v>166</v>
      </c>
      <c r="AZ34" s="440" t="s">
        <v>120</v>
      </c>
      <c r="BA34" s="259" t="s">
        <v>127</v>
      </c>
      <c r="BB34" s="259" t="s">
        <v>166</v>
      </c>
      <c r="BC34" s="259" t="s">
        <v>166</v>
      </c>
      <c r="BD34" s="259" t="s">
        <v>1442</v>
      </c>
      <c r="BE34" s="374" t="e">
        <f>+MATCH(BD$10:BD$548,AZ$10:AZ$540,0)</f>
        <v>#N/A</v>
      </c>
      <c r="BF34" s="374"/>
      <c r="BG34" s="374"/>
    </row>
    <row r="35" spans="1:59" ht="17.850000000000001" customHeight="1">
      <c r="A35" s="279"/>
      <c r="B35" s="227"/>
      <c r="D35" s="293"/>
      <c r="E35" s="561" t="s">
        <v>1472</v>
      </c>
      <c r="F35" s="562" t="s">
        <v>1472</v>
      </c>
      <c r="G35" s="562" t="s">
        <v>1472</v>
      </c>
      <c r="H35" s="562" t="s">
        <v>1472</v>
      </c>
      <c r="I35" s="562" t="s">
        <v>1472</v>
      </c>
      <c r="J35" s="563" t="s">
        <v>1472</v>
      </c>
      <c r="K35" s="294"/>
      <c r="L35" s="295"/>
      <c r="M35" s="227"/>
      <c r="N35" s="374"/>
      <c r="O35" s="374"/>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495" t="s">
        <v>65</v>
      </c>
      <c r="AU35" s="374"/>
      <c r="AV35" s="374"/>
      <c r="AW35" s="452" t="s">
        <v>770</v>
      </c>
      <c r="AX35" s="452" t="s">
        <v>770</v>
      </c>
      <c r="AY35" s="453" t="s">
        <v>169</v>
      </c>
      <c r="AZ35" s="440" t="s">
        <v>122</v>
      </c>
      <c r="BA35" s="259" t="s">
        <v>129</v>
      </c>
      <c r="BB35" s="259" t="s">
        <v>169</v>
      </c>
      <c r="BC35" s="259" t="s">
        <v>169</v>
      </c>
      <c r="BD35" s="259" t="s">
        <v>117</v>
      </c>
      <c r="BE35" s="374">
        <f>+MATCH(BD$10:BD$548,AZ$10:AZ$540,0)</f>
        <v>24</v>
      </c>
      <c r="BF35" s="374"/>
      <c r="BG35" s="374"/>
    </row>
    <row r="36" spans="1:59" ht="17.850000000000001" customHeight="1">
      <c r="A36" s="227"/>
      <c r="B36" s="227"/>
      <c r="D36" s="296"/>
      <c r="E36" s="227"/>
      <c r="F36" s="227"/>
      <c r="G36" s="227"/>
      <c r="H36" s="227"/>
      <c r="I36" s="227"/>
      <c r="J36" s="227"/>
      <c r="K36" s="227"/>
      <c r="L36" s="227"/>
      <c r="M36" s="227"/>
      <c r="N36" s="374"/>
      <c r="O36" s="374"/>
      <c r="P36" s="374"/>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4"/>
      <c r="AN36" s="374"/>
      <c r="AO36" s="374"/>
      <c r="AP36" s="374"/>
      <c r="AQ36" s="374"/>
      <c r="AR36" s="374"/>
      <c r="AS36" s="374"/>
      <c r="AT36" s="495"/>
      <c r="AU36" s="374"/>
      <c r="AV36" s="374"/>
      <c r="AW36" s="452"/>
      <c r="AX36" s="452"/>
      <c r="AY36" s="453"/>
      <c r="AZ36" s="440"/>
      <c r="BA36" s="259"/>
      <c r="BB36" s="259"/>
      <c r="BC36" s="259"/>
      <c r="BD36" s="259"/>
      <c r="BE36" s="374"/>
      <c r="BF36" s="374"/>
      <c r="BG36" s="374"/>
    </row>
    <row r="37" spans="1:59" ht="17.850000000000001" customHeight="1">
      <c r="A37" s="227"/>
      <c r="B37" s="227"/>
      <c r="D37" s="296"/>
      <c r="E37" s="227"/>
      <c r="F37" s="227"/>
      <c r="G37" s="227"/>
      <c r="H37" s="227"/>
      <c r="I37" s="227"/>
      <c r="J37" s="227"/>
      <c r="K37" s="227"/>
      <c r="L37" s="227"/>
      <c r="M37" s="227"/>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4"/>
      <c r="AN37" s="374"/>
      <c r="AO37" s="374"/>
      <c r="AP37" s="374"/>
      <c r="AQ37" s="374"/>
      <c r="AR37" s="374"/>
      <c r="AS37" s="374"/>
      <c r="AT37" s="495"/>
      <c r="AU37" s="374"/>
      <c r="AV37" s="374"/>
      <c r="AW37" s="452"/>
      <c r="AX37" s="452"/>
      <c r="AY37" s="453"/>
      <c r="AZ37" s="440"/>
      <c r="BA37" s="259"/>
      <c r="BB37" s="259"/>
      <c r="BC37" s="259"/>
      <c r="BD37" s="259"/>
      <c r="BE37" s="374"/>
      <c r="BF37" s="374"/>
      <c r="BG37" s="374"/>
    </row>
    <row r="38" spans="1:59" ht="87.75" hidden="1" customHeight="1">
      <c r="A38" s="1502" t="s">
        <v>1517</v>
      </c>
      <c r="B38" s="1502"/>
      <c r="C38" s="1502"/>
      <c r="D38" s="1502"/>
      <c r="E38" s="1502"/>
      <c r="F38" s="1502"/>
      <c r="G38" s="1502"/>
      <c r="H38" s="1502"/>
      <c r="I38" s="1502"/>
      <c r="J38" s="1502"/>
      <c r="K38" s="1502"/>
      <c r="L38" s="1502"/>
      <c r="M38" s="1502"/>
      <c r="N38" s="374"/>
      <c r="O38" s="374"/>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374"/>
      <c r="AM38" s="374"/>
      <c r="AN38" s="374"/>
      <c r="AO38" s="374"/>
      <c r="AP38" s="374"/>
      <c r="AQ38" s="374"/>
      <c r="AR38" s="374"/>
      <c r="AS38" s="374"/>
      <c r="AT38" s="495" t="s">
        <v>70</v>
      </c>
      <c r="AU38" s="374"/>
      <c r="AV38" s="374"/>
      <c r="AW38" s="452" t="s">
        <v>780</v>
      </c>
      <c r="AX38" s="452" t="s">
        <v>780</v>
      </c>
      <c r="AY38" s="453" t="s">
        <v>174</v>
      </c>
      <c r="AZ38" s="440" t="s">
        <v>21</v>
      </c>
      <c r="BA38" s="259" t="s">
        <v>136</v>
      </c>
      <c r="BB38" s="259" t="s">
        <v>174</v>
      </c>
      <c r="BC38" s="259" t="s">
        <v>174</v>
      </c>
      <c r="BD38" s="259" t="s">
        <v>120</v>
      </c>
      <c r="BE38" s="374">
        <f t="shared" ref="BE38:BE73" si="4">+MATCH(BD$10:BD$548,AZ$10:AZ$540,0)</f>
        <v>25</v>
      </c>
      <c r="BF38" s="374"/>
      <c r="BG38" s="374"/>
    </row>
    <row r="39" spans="1:59" ht="30.75" hidden="1" customHeight="1">
      <c r="A39" s="1502" t="s">
        <v>1518</v>
      </c>
      <c r="B39" s="1502"/>
      <c r="C39" s="1502"/>
      <c r="D39" s="1502"/>
      <c r="E39" s="1502"/>
      <c r="F39" s="1502"/>
      <c r="G39" s="1502"/>
      <c r="H39" s="1502"/>
      <c r="I39" s="1502"/>
      <c r="J39" s="1502"/>
      <c r="K39" s="1502"/>
      <c r="L39" s="1502"/>
      <c r="M39" s="1502"/>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4"/>
      <c r="AN39" s="374"/>
      <c r="AO39" s="374"/>
      <c r="AP39" s="374"/>
      <c r="AQ39" s="374"/>
      <c r="AR39" s="374"/>
      <c r="AS39" s="374"/>
      <c r="AT39" s="495" t="s">
        <v>72</v>
      </c>
      <c r="AU39" s="374"/>
      <c r="AV39" s="374"/>
      <c r="AW39" s="452" t="s">
        <v>795</v>
      </c>
      <c r="AX39" s="452" t="s">
        <v>795</v>
      </c>
      <c r="AY39" s="453" t="s">
        <v>178</v>
      </c>
      <c r="AZ39" s="440" t="s">
        <v>127</v>
      </c>
      <c r="BA39" s="259" t="s">
        <v>138</v>
      </c>
      <c r="BB39" s="259" t="s">
        <v>178</v>
      </c>
      <c r="BC39" s="259" t="s">
        <v>178</v>
      </c>
      <c r="BD39" s="259" t="s">
        <v>122</v>
      </c>
      <c r="BE39" s="374">
        <f t="shared" si="4"/>
        <v>26</v>
      </c>
      <c r="BF39" s="374"/>
      <c r="BG39" s="374"/>
    </row>
    <row r="40" spans="1:59" ht="43.5" hidden="1" customHeight="1">
      <c r="A40" s="1502" t="s">
        <v>1519</v>
      </c>
      <c r="B40" s="1502"/>
      <c r="C40" s="1502"/>
      <c r="D40" s="1502"/>
      <c r="E40" s="1502"/>
      <c r="F40" s="1502"/>
      <c r="G40" s="1502"/>
      <c r="H40" s="1502"/>
      <c r="I40" s="1502"/>
      <c r="J40" s="1502"/>
      <c r="K40" s="1502"/>
      <c r="L40" s="1502"/>
      <c r="M40" s="1502"/>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4"/>
      <c r="AM40" s="374"/>
      <c r="AN40" s="374"/>
      <c r="AO40" s="374"/>
      <c r="AP40" s="374"/>
      <c r="AQ40" s="374"/>
      <c r="AR40" s="374"/>
      <c r="AS40" s="374"/>
      <c r="AT40" s="495" t="s">
        <v>74</v>
      </c>
      <c r="AU40" s="374"/>
      <c r="AV40" s="374"/>
      <c r="AW40" s="452" t="s">
        <v>814</v>
      </c>
      <c r="AX40" s="452" t="s">
        <v>814</v>
      </c>
      <c r="AY40" s="453" t="s">
        <v>184</v>
      </c>
      <c r="AZ40" s="440" t="s">
        <v>129</v>
      </c>
      <c r="BA40" s="259" t="s">
        <v>150</v>
      </c>
      <c r="BB40" s="259" t="s">
        <v>184</v>
      </c>
      <c r="BC40" s="259" t="s">
        <v>184</v>
      </c>
      <c r="BD40" s="259" t="s">
        <v>21</v>
      </c>
      <c r="BE40" s="374">
        <f t="shared" si="4"/>
        <v>29</v>
      </c>
      <c r="BF40" s="374"/>
      <c r="BG40" s="374"/>
    </row>
    <row r="41" spans="1:59" ht="26.25" hidden="1" customHeight="1">
      <c r="A41" s="1502" t="s">
        <v>1520</v>
      </c>
      <c r="B41" s="1502"/>
      <c r="C41" s="1502"/>
      <c r="D41" s="1502"/>
      <c r="E41" s="1502"/>
      <c r="F41" s="1502"/>
      <c r="G41" s="1502"/>
      <c r="H41" s="1502"/>
      <c r="I41" s="1502"/>
      <c r="J41" s="1502"/>
      <c r="K41" s="1502"/>
      <c r="L41" s="1502"/>
      <c r="M41" s="1502"/>
      <c r="N41" s="374"/>
      <c r="O41" s="374"/>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374"/>
      <c r="AM41" s="374"/>
      <c r="AN41" s="374"/>
      <c r="AO41" s="374"/>
      <c r="AP41" s="374"/>
      <c r="AQ41" s="374"/>
      <c r="AR41" s="374"/>
      <c r="AS41" s="374"/>
      <c r="AT41" s="495" t="s">
        <v>76</v>
      </c>
      <c r="AU41" s="374"/>
      <c r="AV41" s="374"/>
      <c r="AW41" s="452" t="s">
        <v>815</v>
      </c>
      <c r="AX41" s="452" t="s">
        <v>815</v>
      </c>
      <c r="AY41" s="453" t="s">
        <v>186</v>
      </c>
      <c r="AZ41" s="440" t="s">
        <v>131</v>
      </c>
      <c r="BA41" s="259" t="s">
        <v>152</v>
      </c>
      <c r="BB41" s="259" t="s">
        <v>186</v>
      </c>
      <c r="BC41" s="259" t="s">
        <v>186</v>
      </c>
      <c r="BD41" s="259" t="s">
        <v>127</v>
      </c>
      <c r="BE41" s="374">
        <f t="shared" si="4"/>
        <v>30</v>
      </c>
      <c r="BF41" s="374"/>
      <c r="BG41" s="374"/>
    </row>
    <row r="42" spans="1:59" ht="24.75" hidden="1" customHeight="1">
      <c r="A42" s="1522" t="s">
        <v>1521</v>
      </c>
      <c r="B42" s="1522"/>
      <c r="C42" s="1522"/>
      <c r="D42" s="1522"/>
      <c r="E42" s="1522"/>
      <c r="F42" s="1522"/>
      <c r="G42" s="1522"/>
      <c r="H42" s="1522"/>
      <c r="I42" s="1522"/>
      <c r="J42" s="1522"/>
      <c r="K42" s="1522"/>
      <c r="L42" s="1522"/>
      <c r="M42" s="1522"/>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495" t="s">
        <v>79</v>
      </c>
      <c r="AU42" s="374"/>
      <c r="AV42" s="374"/>
      <c r="AW42" s="452" t="s">
        <v>815</v>
      </c>
      <c r="AX42" s="452" t="s">
        <v>815</v>
      </c>
      <c r="AY42" s="453" t="s">
        <v>186</v>
      </c>
      <c r="AZ42" s="440" t="s">
        <v>131</v>
      </c>
      <c r="BA42" s="259" t="s">
        <v>157</v>
      </c>
      <c r="BB42" s="259" t="s">
        <v>199</v>
      </c>
      <c r="BC42" s="259" t="s">
        <v>199</v>
      </c>
      <c r="BD42" s="259" t="s">
        <v>129</v>
      </c>
      <c r="BE42" s="374">
        <f t="shared" si="4"/>
        <v>31</v>
      </c>
      <c r="BF42" s="374"/>
      <c r="BG42" s="374"/>
    </row>
    <row r="43" spans="1:59" ht="17.25" hidden="1" customHeight="1">
      <c r="A43" s="298" t="s">
        <v>1522</v>
      </c>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495" t="s">
        <v>81</v>
      </c>
      <c r="AU43" s="374"/>
      <c r="AV43" s="374"/>
      <c r="AW43" s="452" t="s">
        <v>820</v>
      </c>
      <c r="AX43" s="452" t="s">
        <v>820</v>
      </c>
      <c r="AY43" s="453" t="s">
        <v>191</v>
      </c>
      <c r="AZ43" s="440" t="s">
        <v>136</v>
      </c>
      <c r="BA43" s="259" t="s">
        <v>155</v>
      </c>
      <c r="BB43" s="259" t="s">
        <v>242</v>
      </c>
      <c r="BC43" s="259" t="s">
        <v>242</v>
      </c>
      <c r="BD43" s="259" t="s">
        <v>131</v>
      </c>
      <c r="BE43" s="374">
        <f t="shared" si="4"/>
        <v>32</v>
      </c>
      <c r="BF43" s="374"/>
      <c r="BG43" s="374"/>
    </row>
    <row r="44" spans="1:59" ht="16.5" hidden="1" customHeight="1">
      <c r="A44" s="298"/>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4"/>
      <c r="AO44" s="374"/>
      <c r="AP44" s="374"/>
      <c r="AQ44" s="374"/>
      <c r="AR44" s="374"/>
      <c r="AS44" s="374"/>
      <c r="AT44" s="495" t="s">
        <v>85</v>
      </c>
      <c r="AU44" s="374"/>
      <c r="AV44" s="374"/>
      <c r="AW44" s="260" t="s">
        <v>350</v>
      </c>
      <c r="AX44" s="260" t="s">
        <v>350</v>
      </c>
      <c r="AY44" s="453" t="s">
        <v>199</v>
      </c>
      <c r="AZ44" s="440" t="s">
        <v>138</v>
      </c>
      <c r="BA44" s="259" t="s">
        <v>159</v>
      </c>
      <c r="BB44" s="259" t="s">
        <v>259</v>
      </c>
      <c r="BC44" s="259" t="s">
        <v>259</v>
      </c>
      <c r="BD44" s="259" t="s">
        <v>136</v>
      </c>
      <c r="BE44" s="374">
        <f t="shared" si="4"/>
        <v>34</v>
      </c>
      <c r="BF44" s="374"/>
      <c r="BG44" s="374"/>
    </row>
    <row r="45" spans="1:59" hidden="1">
      <c r="A45" s="298"/>
      <c r="D45" s="1523" t="s">
        <v>1523</v>
      </c>
      <c r="E45" s="1525" t="s">
        <v>1524</v>
      </c>
      <c r="F45" s="1526"/>
      <c r="G45" s="1526"/>
      <c r="H45" s="1526"/>
      <c r="I45" s="1526"/>
      <c r="J45" s="1526"/>
      <c r="K45" s="1526"/>
      <c r="L45" s="1527"/>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495" t="s">
        <v>87</v>
      </c>
      <c r="AU45" s="374"/>
      <c r="AV45" s="374"/>
      <c r="AW45" s="452" t="s">
        <v>856</v>
      </c>
      <c r="AX45" s="260" t="s">
        <v>835</v>
      </c>
      <c r="AY45" s="453" t="s">
        <v>214</v>
      </c>
      <c r="AZ45" s="440" t="s">
        <v>150</v>
      </c>
      <c r="BA45" s="259" t="s">
        <v>1443</v>
      </c>
      <c r="BB45" s="259" t="s">
        <v>262</v>
      </c>
      <c r="BC45" s="259" t="s">
        <v>262</v>
      </c>
      <c r="BD45" s="259" t="s">
        <v>138</v>
      </c>
      <c r="BE45" s="374">
        <f t="shared" si="4"/>
        <v>35</v>
      </c>
      <c r="BF45" s="374"/>
      <c r="BG45" s="374"/>
    </row>
    <row r="46" spans="1:59" hidden="1">
      <c r="A46" s="298"/>
      <c r="D46" s="1524"/>
      <c r="E46" s="299">
        <v>1</v>
      </c>
      <c r="F46" s="299">
        <v>2</v>
      </c>
      <c r="G46" s="299">
        <v>3</v>
      </c>
      <c r="H46" s="299">
        <v>4</v>
      </c>
      <c r="I46" s="299">
        <v>5</v>
      </c>
      <c r="J46" s="299">
        <v>6</v>
      </c>
      <c r="K46" s="299">
        <v>7</v>
      </c>
      <c r="L46" s="300">
        <v>8</v>
      </c>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495" t="s">
        <v>90</v>
      </c>
      <c r="AU46" s="374"/>
      <c r="AV46" s="374"/>
      <c r="AW46" s="452" t="s">
        <v>1459</v>
      </c>
      <c r="AX46" s="452" t="s">
        <v>856</v>
      </c>
      <c r="AY46" s="453" t="s">
        <v>256</v>
      </c>
      <c r="AZ46" s="440" t="s">
        <v>152</v>
      </c>
      <c r="BA46" s="259" t="s">
        <v>162</v>
      </c>
      <c r="BB46" s="259" t="s">
        <v>264</v>
      </c>
      <c r="BC46" s="259" t="s">
        <v>264</v>
      </c>
      <c r="BD46" s="259" t="s">
        <v>150</v>
      </c>
      <c r="BE46" s="374">
        <f t="shared" si="4"/>
        <v>36</v>
      </c>
      <c r="BF46" s="374"/>
      <c r="BG46" s="374"/>
    </row>
    <row r="47" spans="1:59" hidden="1">
      <c r="A47" s="298"/>
      <c r="D47" s="301">
        <v>30</v>
      </c>
      <c r="E47" s="302">
        <f t="array" ref="E47">+MAX(IF($B62:$B78=1,E62:E78))</f>
        <v>0</v>
      </c>
      <c r="F47" s="303">
        <f t="array" ref="F47">+MAX(IF($B62:$B78=1,F62:F78))</f>
        <v>0</v>
      </c>
      <c r="G47" s="303">
        <f t="array" ref="G47">+MAX(IF($B62:$B78=1,G62:G78))</f>
        <v>0</v>
      </c>
      <c r="H47" s="303">
        <f t="array" ref="H47">+MAX(IF($B62:$B78=1,H62:H78))</f>
        <v>0</v>
      </c>
      <c r="I47" s="303">
        <f t="array" ref="I47">+MAX(IF($B62:$B78=1,I62:I78))</f>
        <v>0</v>
      </c>
      <c r="J47" s="303">
        <f t="array" ref="J47">+MAX(IF($B62:$B78=1,J62:J78))</f>
        <v>0</v>
      </c>
      <c r="K47" s="303">
        <f t="array" ref="K47">+MAX(IF($B62:$B78=1,K62:K78))</f>
        <v>0</v>
      </c>
      <c r="L47" s="304">
        <f t="array" ref="L47">+MAX(IF($B62:$B78=1,L62:L78))</f>
        <v>0</v>
      </c>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495" t="s">
        <v>92</v>
      </c>
      <c r="AU47" s="374"/>
      <c r="AV47" s="374"/>
      <c r="AW47" s="260" t="s">
        <v>874</v>
      </c>
      <c r="AX47" s="452" t="s">
        <v>1459</v>
      </c>
      <c r="AY47" s="453" t="s">
        <v>259</v>
      </c>
      <c r="AZ47" s="440" t="s">
        <v>155</v>
      </c>
      <c r="BA47" s="259" t="s">
        <v>164</v>
      </c>
      <c r="BB47" s="259" t="s">
        <v>281</v>
      </c>
      <c r="BC47" s="259" t="s">
        <v>281</v>
      </c>
      <c r="BD47" s="259" t="s">
        <v>152</v>
      </c>
      <c r="BE47" s="374">
        <f t="shared" si="4"/>
        <v>37</v>
      </c>
      <c r="BF47" s="374"/>
      <c r="BG47" s="374"/>
    </row>
    <row r="48" spans="1:59" hidden="1">
      <c r="A48" s="298"/>
      <c r="D48" s="301">
        <v>40</v>
      </c>
      <c r="E48" s="305">
        <f t="array" ref="E48">+MAX(IF($B80:$B96=1,E80:E96))</f>
        <v>0</v>
      </c>
      <c r="F48" s="306">
        <f t="array" ref="F48">+MAX(IF($B80:$B96=1,F80:F96))</f>
        <v>0</v>
      </c>
      <c r="G48" s="306">
        <f t="array" ref="G48">+MAX(IF($B80:$B96=1,G80:G96))</f>
        <v>0</v>
      </c>
      <c r="H48" s="306">
        <f t="array" ref="H48">+MAX(IF($B80:$B96=1,H80:H96))</f>
        <v>0</v>
      </c>
      <c r="I48" s="306">
        <f t="array" ref="I48">+MAX(IF($B80:$B96=1,I80:I96))</f>
        <v>0</v>
      </c>
      <c r="J48" s="306">
        <f t="array" ref="J48">+MAX(IF($B80:$B96=1,J80:J96))</f>
        <v>0</v>
      </c>
      <c r="K48" s="306">
        <f t="array" ref="K48">+MAX(IF($B80:$B96=1,K80:K96))</f>
        <v>0</v>
      </c>
      <c r="L48" s="307">
        <f t="array" ref="L48">+MAX(IF($B80:$B96=1,L80:L96))</f>
        <v>0</v>
      </c>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495" t="s">
        <v>95</v>
      </c>
      <c r="AU48" s="374"/>
      <c r="AV48" s="374"/>
      <c r="AW48" s="452" t="s">
        <v>885</v>
      </c>
      <c r="AX48" s="260" t="s">
        <v>874</v>
      </c>
      <c r="AY48" s="453" t="s">
        <v>262</v>
      </c>
      <c r="AZ48" s="440" t="s">
        <v>157</v>
      </c>
      <c r="BA48" s="259" t="s">
        <v>166</v>
      </c>
      <c r="BB48" s="259" t="s">
        <v>283</v>
      </c>
      <c r="BC48" s="259" t="s">
        <v>283</v>
      </c>
      <c r="BD48" s="259" t="s">
        <v>155</v>
      </c>
      <c r="BE48" s="374">
        <f t="shared" si="4"/>
        <v>38</v>
      </c>
      <c r="BF48" s="374"/>
      <c r="BG48" s="374"/>
    </row>
    <row r="49" spans="1:59" hidden="1">
      <c r="A49" s="298"/>
      <c r="D49" s="301">
        <v>50</v>
      </c>
      <c r="E49" s="305">
        <f t="array" ref="E49">+MAX(IF($B98:$B114=1,E98:E114))</f>
        <v>0</v>
      </c>
      <c r="F49" s="306">
        <f t="array" ref="F49">+MAX(IF($B98:$B114=1,F98:F114))</f>
        <v>0</v>
      </c>
      <c r="G49" s="306">
        <f t="array" ref="G49">+MAX(IF($B98:$B114=1,G98:G114))</f>
        <v>0</v>
      </c>
      <c r="H49" s="306">
        <f t="array" ref="H49">+MAX(IF($B98:$B114=1,H98:H114))</f>
        <v>0</v>
      </c>
      <c r="I49" s="306">
        <f t="array" ref="I49">+MAX(IF($B98:$B114=1,I98:I114))</f>
        <v>0</v>
      </c>
      <c r="J49" s="306">
        <f t="array" ref="J49">+MAX(IF($B98:$B114=1,J98:J114))</f>
        <v>0</v>
      </c>
      <c r="K49" s="306">
        <f t="array" ref="K49">+MAX(IF($B98:$B114=1,K98:K114))</f>
        <v>0</v>
      </c>
      <c r="L49" s="307">
        <f t="array" ref="L49">+MAX(IF($B98:$B114=1,L98:L114))</f>
        <v>0</v>
      </c>
      <c r="N49" s="374"/>
      <c r="O49" s="374"/>
      <c r="P49" s="374"/>
      <c r="Q49" s="374"/>
      <c r="R49" s="374"/>
      <c r="S49" s="374"/>
      <c r="T49" s="374"/>
      <c r="U49" s="374"/>
      <c r="V49" s="374"/>
      <c r="W49" s="374"/>
      <c r="X49" s="374"/>
      <c r="Y49" s="374"/>
      <c r="Z49" s="374"/>
      <c r="AA49" s="374"/>
      <c r="AB49" s="374"/>
      <c r="AC49" s="374"/>
      <c r="AD49" s="374"/>
      <c r="AE49" s="374"/>
      <c r="AF49" s="374"/>
      <c r="AG49" s="374"/>
      <c r="AH49" s="374"/>
      <c r="AI49" s="374"/>
      <c r="AJ49" s="374"/>
      <c r="AK49" s="374"/>
      <c r="AL49" s="374"/>
      <c r="AM49" s="374"/>
      <c r="AN49" s="374"/>
      <c r="AO49" s="374"/>
      <c r="AP49" s="374"/>
      <c r="AQ49" s="374"/>
      <c r="AR49" s="374"/>
      <c r="AS49" s="374"/>
      <c r="AT49" s="495" t="s">
        <v>97</v>
      </c>
      <c r="AU49" s="374"/>
      <c r="AV49" s="374"/>
      <c r="AW49" s="260" t="s">
        <v>886</v>
      </c>
      <c r="AX49" s="452" t="s">
        <v>885</v>
      </c>
      <c r="AY49" s="453" t="s">
        <v>264</v>
      </c>
      <c r="AZ49" s="440" t="s">
        <v>159</v>
      </c>
      <c r="BA49" s="259" t="s">
        <v>169</v>
      </c>
      <c r="BB49" s="259" t="s">
        <v>74</v>
      </c>
      <c r="BC49" s="259" t="s">
        <v>74</v>
      </c>
      <c r="BD49" s="259" t="s">
        <v>157</v>
      </c>
      <c r="BE49" s="374">
        <f t="shared" si="4"/>
        <v>39</v>
      </c>
      <c r="BF49" s="374"/>
      <c r="BG49" s="374"/>
    </row>
    <row r="50" spans="1:59" hidden="1">
      <c r="A50" s="298"/>
      <c r="D50" s="301">
        <v>60</v>
      </c>
      <c r="E50" s="305">
        <f t="array" ref="E50">+MAX(IF($B116:$B132=1,E116:E132))</f>
        <v>0</v>
      </c>
      <c r="F50" s="306">
        <f t="array" ref="F50">+MAX(IF($B116:$B132=1,F116:F132))</f>
        <v>0</v>
      </c>
      <c r="G50" s="306">
        <f t="array" ref="G50">+MAX(IF($B116:$B132=1,G116:G132))</f>
        <v>0</v>
      </c>
      <c r="H50" s="306">
        <f t="array" ref="H50">+MAX(IF($B116:$B132=1,H116:H132))</f>
        <v>0</v>
      </c>
      <c r="I50" s="306">
        <f t="array" ref="I50">+MAX(IF($B116:$B132=1,I116:I132))</f>
        <v>0</v>
      </c>
      <c r="J50" s="306">
        <f t="array" ref="J50">+MAX(IF($B116:$B132=1,J116:J132))</f>
        <v>0</v>
      </c>
      <c r="K50" s="306">
        <f t="array" ref="K50">+MAX(IF($B116:$B132=1,K116:K132))</f>
        <v>0</v>
      </c>
      <c r="L50" s="307">
        <f t="array" ref="L50">+MAX(IF($B116:$B132=1,L116:L132))</f>
        <v>0</v>
      </c>
      <c r="N50" s="374"/>
      <c r="O50" s="374"/>
      <c r="P50" s="374"/>
      <c r="Q50" s="374"/>
      <c r="R50" s="374"/>
      <c r="S50" s="374"/>
      <c r="T50" s="374"/>
      <c r="U50" s="374"/>
      <c r="V50" s="374"/>
      <c r="W50" s="374"/>
      <c r="X50" s="374"/>
      <c r="Y50" s="374"/>
      <c r="Z50" s="374"/>
      <c r="AA50" s="374"/>
      <c r="AB50" s="374"/>
      <c r="AC50" s="374"/>
      <c r="AD50" s="374"/>
      <c r="AE50" s="374"/>
      <c r="AF50" s="374"/>
      <c r="AG50" s="374"/>
      <c r="AH50" s="374"/>
      <c r="AI50" s="374"/>
      <c r="AJ50" s="374"/>
      <c r="AK50" s="374"/>
      <c r="AL50" s="374"/>
      <c r="AM50" s="374"/>
      <c r="AN50" s="374"/>
      <c r="AO50" s="374"/>
      <c r="AP50" s="374"/>
      <c r="AQ50" s="374"/>
      <c r="AR50" s="374"/>
      <c r="AS50" s="374"/>
      <c r="AT50" s="495" t="s">
        <v>100</v>
      </c>
      <c r="AU50" s="374"/>
      <c r="AV50" s="374"/>
      <c r="AW50" s="260" t="s">
        <v>887</v>
      </c>
      <c r="AX50" s="260" t="s">
        <v>886</v>
      </c>
      <c r="AY50" s="453" t="s">
        <v>272</v>
      </c>
      <c r="AZ50" s="440" t="s">
        <v>1443</v>
      </c>
      <c r="BA50" s="259" t="s">
        <v>174</v>
      </c>
      <c r="BB50" s="259" t="s">
        <v>298</v>
      </c>
      <c r="BC50" s="259" t="s">
        <v>298</v>
      </c>
      <c r="BD50" s="259" t="s">
        <v>159</v>
      </c>
      <c r="BE50" s="374">
        <f t="shared" si="4"/>
        <v>40</v>
      </c>
      <c r="BF50" s="374"/>
      <c r="BG50" s="374"/>
    </row>
    <row r="51" spans="1:59" hidden="1">
      <c r="A51" s="298"/>
      <c r="D51" s="308">
        <v>80</v>
      </c>
      <c r="E51" s="309">
        <f t="array" ref="E51">+MAX(IF($B134:$B150=1,E134:E150))</f>
        <v>0</v>
      </c>
      <c r="F51" s="310">
        <f t="array" ref="F51">+MAX(IF($B134:$B150=1,F134:F150))</f>
        <v>0</v>
      </c>
      <c r="G51" s="310">
        <f t="array" ref="G51">+MAX(IF($B134:$B150=1,G134:G150))</f>
        <v>0</v>
      </c>
      <c r="H51" s="310">
        <f t="array" ref="H51">+MAX(IF($B134:$B150=1,H134:H150))</f>
        <v>0</v>
      </c>
      <c r="I51" s="310">
        <f t="array" ref="I51">+MAX(IF($B134:$B150=1,I134:I150))</f>
        <v>0</v>
      </c>
      <c r="J51" s="310">
        <f t="array" ref="J51">+MAX(IF($B134:$B150=1,J134:J150))</f>
        <v>0</v>
      </c>
      <c r="K51" s="310">
        <f t="array" ref="K51">+MAX(IF($B134:$B150=1,K134:K150))</f>
        <v>0</v>
      </c>
      <c r="L51" s="311">
        <f t="array" ref="L51">+MAX(IF($B134:$B150=1,L134:L150))</f>
        <v>0</v>
      </c>
      <c r="N51" s="374"/>
      <c r="O51" s="374"/>
      <c r="P51" s="374"/>
      <c r="Q51" s="374"/>
      <c r="R51" s="374"/>
      <c r="S51" s="374"/>
      <c r="T51" s="374"/>
      <c r="U51" s="374"/>
      <c r="V51" s="374"/>
      <c r="W51" s="374"/>
      <c r="X51" s="374"/>
      <c r="Y51" s="374"/>
      <c r="Z51" s="374"/>
      <c r="AA51" s="374"/>
      <c r="AB51" s="374"/>
      <c r="AC51" s="374"/>
      <c r="AD51" s="374"/>
      <c r="AE51" s="374"/>
      <c r="AF51" s="374"/>
      <c r="AG51" s="374"/>
      <c r="AH51" s="374"/>
      <c r="AI51" s="374"/>
      <c r="AJ51" s="374"/>
      <c r="AK51" s="374"/>
      <c r="AL51" s="374"/>
      <c r="AM51" s="374"/>
      <c r="AN51" s="374"/>
      <c r="AO51" s="374"/>
      <c r="AP51" s="374"/>
      <c r="AQ51" s="374"/>
      <c r="AR51" s="374"/>
      <c r="AS51" s="374"/>
      <c r="AT51" s="495" t="s">
        <v>102</v>
      </c>
      <c r="AU51" s="374"/>
      <c r="AV51" s="374"/>
      <c r="AW51" s="452" t="s">
        <v>888</v>
      </c>
      <c r="AX51" s="260" t="s">
        <v>887</v>
      </c>
      <c r="AY51" s="453" t="s">
        <v>281</v>
      </c>
      <c r="AZ51" s="440" t="s">
        <v>162</v>
      </c>
      <c r="BA51" s="259" t="s">
        <v>178</v>
      </c>
      <c r="BB51" s="259" t="s">
        <v>307</v>
      </c>
      <c r="BC51" s="259" t="s">
        <v>307</v>
      </c>
      <c r="BD51" s="259" t="s">
        <v>1443</v>
      </c>
      <c r="BE51" s="374">
        <f t="shared" si="4"/>
        <v>41</v>
      </c>
      <c r="BF51" s="374"/>
      <c r="BG51" s="374"/>
    </row>
    <row r="52" spans="1:59" hidden="1">
      <c r="A52" s="298"/>
      <c r="N52" s="374"/>
      <c r="O52" s="374"/>
      <c r="P52" s="374"/>
      <c r="Q52" s="374"/>
      <c r="R52" s="374"/>
      <c r="S52" s="374"/>
      <c r="T52" s="374"/>
      <c r="U52" s="374"/>
      <c r="V52" s="374"/>
      <c r="W52" s="374"/>
      <c r="X52" s="374"/>
      <c r="Y52" s="374"/>
      <c r="Z52" s="374"/>
      <c r="AA52" s="374"/>
      <c r="AB52" s="374"/>
      <c r="AC52" s="374"/>
      <c r="AD52" s="374"/>
      <c r="AE52" s="374"/>
      <c r="AF52" s="374"/>
      <c r="AG52" s="374"/>
      <c r="AH52" s="374"/>
      <c r="AI52" s="374"/>
      <c r="AJ52" s="374"/>
      <c r="AK52" s="374"/>
      <c r="AL52" s="374"/>
      <c r="AM52" s="374"/>
      <c r="AN52" s="374"/>
      <c r="AO52" s="374"/>
      <c r="AP52" s="374"/>
      <c r="AQ52" s="374"/>
      <c r="AR52" s="374"/>
      <c r="AS52" s="374"/>
      <c r="AT52" s="495" t="s">
        <v>104</v>
      </c>
      <c r="AU52" s="374"/>
      <c r="AV52" s="374"/>
      <c r="AW52" s="452" t="s">
        <v>895</v>
      </c>
      <c r="AX52" s="452" t="s">
        <v>888</v>
      </c>
      <c r="AY52" s="453" t="s">
        <v>74</v>
      </c>
      <c r="AZ52" s="440" t="s">
        <v>164</v>
      </c>
      <c r="BA52" s="259" t="s">
        <v>184</v>
      </c>
      <c r="BB52" s="259" t="s">
        <v>309</v>
      </c>
      <c r="BC52" s="259" t="s">
        <v>309</v>
      </c>
      <c r="BD52" s="259" t="s">
        <v>162</v>
      </c>
      <c r="BE52" s="374">
        <f t="shared" si="4"/>
        <v>42</v>
      </c>
      <c r="BF52" s="374"/>
      <c r="BG52" s="374"/>
    </row>
    <row r="53" spans="1:59" hidden="1">
      <c r="A53" s="298"/>
      <c r="D53" s="1523" t="s">
        <v>1523</v>
      </c>
      <c r="E53" s="1525" t="s">
        <v>1525</v>
      </c>
      <c r="F53" s="1526"/>
      <c r="G53" s="1526"/>
      <c r="H53" s="1526"/>
      <c r="I53" s="1526"/>
      <c r="J53" s="1526"/>
      <c r="K53" s="1526"/>
      <c r="L53" s="1527"/>
      <c r="N53" s="374"/>
      <c r="O53" s="374"/>
      <c r="P53" s="374"/>
      <c r="Q53" s="374"/>
      <c r="R53" s="374"/>
      <c r="S53" s="374"/>
      <c r="T53" s="374"/>
      <c r="U53" s="374"/>
      <c r="V53" s="374"/>
      <c r="W53" s="374"/>
      <c r="X53" s="374"/>
      <c r="Y53" s="374"/>
      <c r="Z53" s="374"/>
      <c r="AA53" s="374"/>
      <c r="AB53" s="374"/>
      <c r="AC53" s="374"/>
      <c r="AD53" s="374"/>
      <c r="AE53" s="374"/>
      <c r="AF53" s="374"/>
      <c r="AG53" s="374"/>
      <c r="AH53" s="374"/>
      <c r="AI53" s="374"/>
      <c r="AJ53" s="374"/>
      <c r="AK53" s="374"/>
      <c r="AL53" s="374"/>
      <c r="AM53" s="374"/>
      <c r="AN53" s="374"/>
      <c r="AO53" s="374"/>
      <c r="AP53" s="374"/>
      <c r="AQ53" s="374"/>
      <c r="AR53" s="374"/>
      <c r="AS53" s="374"/>
      <c r="AT53" s="495" t="s">
        <v>106</v>
      </c>
      <c r="AU53" s="374"/>
      <c r="AV53" s="374"/>
      <c r="AW53" s="452" t="s">
        <v>912</v>
      </c>
      <c r="AX53" s="452" t="s">
        <v>895</v>
      </c>
      <c r="AY53" s="453" t="s">
        <v>298</v>
      </c>
      <c r="AZ53" s="440" t="s">
        <v>166</v>
      </c>
      <c r="BA53" s="259" t="s">
        <v>186</v>
      </c>
      <c r="BB53" s="259" t="s">
        <v>320</v>
      </c>
      <c r="BC53" s="259" t="s">
        <v>320</v>
      </c>
      <c r="BD53" s="259" t="s">
        <v>164</v>
      </c>
      <c r="BE53" s="374">
        <f t="shared" si="4"/>
        <v>43</v>
      </c>
      <c r="BF53" s="374"/>
      <c r="BG53" s="374"/>
    </row>
    <row r="54" spans="1:59" s="228" customFormat="1" hidden="1">
      <c r="A54" s="298"/>
      <c r="B54" s="226"/>
      <c r="C54" s="227"/>
      <c r="D54" s="1524"/>
      <c r="E54" s="299">
        <v>1</v>
      </c>
      <c r="F54" s="299">
        <v>2</v>
      </c>
      <c r="G54" s="299">
        <v>3</v>
      </c>
      <c r="H54" s="299">
        <v>4</v>
      </c>
      <c r="I54" s="299">
        <v>5</v>
      </c>
      <c r="J54" s="299">
        <v>6</v>
      </c>
      <c r="K54" s="299">
        <v>7</v>
      </c>
      <c r="L54" s="300">
        <v>8</v>
      </c>
      <c r="M54" s="226"/>
      <c r="N54" s="374"/>
      <c r="O54" s="374"/>
      <c r="P54" s="374"/>
      <c r="Q54" s="374"/>
      <c r="R54" s="374"/>
      <c r="S54" s="374"/>
      <c r="T54" s="374"/>
      <c r="U54" s="374"/>
      <c r="V54" s="374"/>
      <c r="W54" s="374"/>
      <c r="X54" s="374"/>
      <c r="Y54" s="374"/>
      <c r="Z54" s="374"/>
      <c r="AA54" s="374"/>
      <c r="AB54" s="374"/>
      <c r="AC54" s="374"/>
      <c r="AD54" s="374"/>
      <c r="AE54" s="374"/>
      <c r="AF54" s="374"/>
      <c r="AG54" s="374"/>
      <c r="AH54" s="374"/>
      <c r="AI54" s="374"/>
      <c r="AJ54" s="374"/>
      <c r="AK54" s="374"/>
      <c r="AL54" s="374"/>
      <c r="AM54" s="374"/>
      <c r="AN54" s="374"/>
      <c r="AO54" s="374"/>
      <c r="AP54" s="374"/>
      <c r="AQ54" s="374"/>
      <c r="AR54" s="374"/>
      <c r="AS54" s="374"/>
      <c r="AT54" s="495" t="s">
        <v>109</v>
      </c>
      <c r="AU54" s="374"/>
      <c r="AV54" s="374"/>
      <c r="AW54" s="469" t="s">
        <v>942</v>
      </c>
      <c r="AX54" s="452" t="s">
        <v>912</v>
      </c>
      <c r="AY54" s="453" t="s">
        <v>307</v>
      </c>
      <c r="AZ54" s="440" t="s">
        <v>169</v>
      </c>
      <c r="BA54" s="259" t="s">
        <v>191</v>
      </c>
      <c r="BB54" s="259" t="s">
        <v>325</v>
      </c>
      <c r="BC54" s="259" t="s">
        <v>325</v>
      </c>
      <c r="BD54" s="259" t="s">
        <v>166</v>
      </c>
      <c r="BE54" s="374">
        <f t="shared" si="4"/>
        <v>44</v>
      </c>
      <c r="BF54" s="374"/>
      <c r="BG54" s="374"/>
    </row>
    <row r="55" spans="1:59" hidden="1">
      <c r="A55" s="298"/>
      <c r="D55" s="301">
        <v>30</v>
      </c>
      <c r="E55" s="302">
        <f t="array" ref="E55">+MAX(IF($C62:$C78=1,E62:E78))</f>
        <v>0</v>
      </c>
      <c r="F55" s="303">
        <f t="array" ref="F55">+MAX(IF($C62:$C78=1,F62:F78))</f>
        <v>0</v>
      </c>
      <c r="G55" s="303">
        <f t="array" ref="G55">+MAX(IF($C62:$C78=1,G62:G78))</f>
        <v>0</v>
      </c>
      <c r="H55" s="303">
        <f t="array" ref="H55">+MAX(IF($C62:$C78=1,H62:H78))</f>
        <v>0</v>
      </c>
      <c r="I55" s="303">
        <f t="array" ref="I55">+MAX(IF($C62:$C78=1,I62:I78))</f>
        <v>0</v>
      </c>
      <c r="J55" s="303">
        <f t="array" ref="J55">+MAX(IF($C62:$C78=1,J62:J78))</f>
        <v>0</v>
      </c>
      <c r="K55" s="303">
        <f t="array" ref="K55">+MAX(IF($C62:$C78=1,K62:K78))</f>
        <v>0</v>
      </c>
      <c r="L55" s="304">
        <f t="array" ref="L55">+MAX(IF($C62:$C78=1,L62:L78))</f>
        <v>0</v>
      </c>
      <c r="N55" s="374"/>
      <c r="O55" s="374"/>
      <c r="P55" s="374"/>
      <c r="Q55" s="374"/>
      <c r="R55" s="374"/>
      <c r="S55" s="374"/>
      <c r="T55" s="374"/>
      <c r="U55" s="374"/>
      <c r="V55" s="374"/>
      <c r="W55" s="374"/>
      <c r="X55" s="374"/>
      <c r="Y55" s="374"/>
      <c r="Z55" s="374"/>
      <c r="AA55" s="374"/>
      <c r="AB55" s="374"/>
      <c r="AC55" s="374"/>
      <c r="AD55" s="374"/>
      <c r="AE55" s="374"/>
      <c r="AF55" s="374"/>
      <c r="AG55" s="374"/>
      <c r="AH55" s="374"/>
      <c r="AI55" s="374"/>
      <c r="AJ55" s="374"/>
      <c r="AK55" s="374"/>
      <c r="AL55" s="374"/>
      <c r="AM55" s="374"/>
      <c r="AN55" s="374"/>
      <c r="AO55" s="374"/>
      <c r="AP55" s="374"/>
      <c r="AQ55" s="374"/>
      <c r="AR55" s="374"/>
      <c r="AS55" s="374"/>
      <c r="AT55" s="495" t="s">
        <v>111</v>
      </c>
      <c r="AU55" s="374"/>
      <c r="AV55" s="374"/>
      <c r="AW55" s="260" t="s">
        <v>945</v>
      </c>
      <c r="AX55" s="469" t="s">
        <v>942</v>
      </c>
      <c r="AY55" s="453" t="s">
        <v>320</v>
      </c>
      <c r="AZ55" s="440" t="s">
        <v>174</v>
      </c>
      <c r="BA55" s="259" t="s">
        <v>199</v>
      </c>
      <c r="BB55" s="259" t="s">
        <v>329</v>
      </c>
      <c r="BC55" s="259" t="s">
        <v>329</v>
      </c>
      <c r="BD55" s="259" t="s">
        <v>169</v>
      </c>
      <c r="BE55" s="374">
        <f t="shared" si="4"/>
        <v>45</v>
      </c>
      <c r="BF55" s="374"/>
      <c r="BG55" s="374"/>
    </row>
    <row r="56" spans="1:59" hidden="1">
      <c r="A56" s="298"/>
      <c r="D56" s="301">
        <v>40</v>
      </c>
      <c r="E56" s="305">
        <f t="array" ref="E56">+MAX(IF($C80:$C96=1,E80:E96))</f>
        <v>0</v>
      </c>
      <c r="F56" s="306">
        <f t="array" ref="F56">+MAX(IF($C80:$C96=1,F80:F96))</f>
        <v>0</v>
      </c>
      <c r="G56" s="306">
        <f t="array" ref="G56">+MAX(IF($C80:$C96=1,G80:G96))</f>
        <v>0</v>
      </c>
      <c r="H56" s="306">
        <f t="array" ref="H56">+MAX(IF($C80:$C96=1,H80:H96))</f>
        <v>0</v>
      </c>
      <c r="I56" s="306">
        <f t="array" ref="I56">+MAX(IF($C80:$C96=1,I80:I96))</f>
        <v>0</v>
      </c>
      <c r="J56" s="306">
        <f t="array" ref="J56">+MAX(IF($C80:$C96=1,J80:J96))</f>
        <v>0</v>
      </c>
      <c r="K56" s="306">
        <f t="array" ref="K56">+MAX(IF($C80:$C96=1,K80:K96))</f>
        <v>0</v>
      </c>
      <c r="L56" s="307">
        <f t="array" ref="L56">+MAX(IF($C80:$C96=1,L80:L96))</f>
        <v>0</v>
      </c>
      <c r="N56" s="374"/>
      <c r="O56" s="374"/>
      <c r="P56" s="374"/>
      <c r="Q56" s="374"/>
      <c r="R56" s="374"/>
      <c r="S56" s="374"/>
      <c r="T56" s="374"/>
      <c r="U56" s="374"/>
      <c r="V56" s="374"/>
      <c r="W56" s="374"/>
      <c r="X56" s="374"/>
      <c r="Y56" s="374"/>
      <c r="Z56" s="374"/>
      <c r="AA56" s="374"/>
      <c r="AB56" s="374"/>
      <c r="AC56" s="374"/>
      <c r="AD56" s="374"/>
      <c r="AE56" s="374"/>
      <c r="AF56" s="374"/>
      <c r="AG56" s="374"/>
      <c r="AH56" s="374"/>
      <c r="AI56" s="374"/>
      <c r="AJ56" s="374"/>
      <c r="AK56" s="374"/>
      <c r="AL56" s="374"/>
      <c r="AM56" s="374"/>
      <c r="AN56" s="374"/>
      <c r="AO56" s="374"/>
      <c r="AP56" s="374"/>
      <c r="AQ56" s="374"/>
      <c r="AR56" s="374"/>
      <c r="AS56" s="374"/>
      <c r="AT56" s="495" t="s">
        <v>114</v>
      </c>
      <c r="AU56" s="374"/>
      <c r="AV56" s="374"/>
      <c r="AW56" s="260" t="s">
        <v>1462</v>
      </c>
      <c r="AX56" s="260" t="s">
        <v>945</v>
      </c>
      <c r="AY56" s="453" t="s">
        <v>325</v>
      </c>
      <c r="AZ56" s="440" t="s">
        <v>178</v>
      </c>
      <c r="BA56" s="259" t="s">
        <v>206</v>
      </c>
      <c r="BB56" s="259" t="s">
        <v>331</v>
      </c>
      <c r="BC56" s="259" t="s">
        <v>331</v>
      </c>
      <c r="BD56" s="259" t="s">
        <v>174</v>
      </c>
      <c r="BE56" s="374">
        <f t="shared" si="4"/>
        <v>46</v>
      </c>
      <c r="BF56" s="374"/>
      <c r="BG56" s="374"/>
    </row>
    <row r="57" spans="1:59" hidden="1">
      <c r="A57" s="298"/>
      <c r="D57" s="301">
        <v>50</v>
      </c>
      <c r="E57" s="305">
        <f t="array" ref="E57">+MAX(IF($C98:$C114=1,E98:E114))</f>
        <v>0</v>
      </c>
      <c r="F57" s="306">
        <f t="array" ref="F57">+MAX(IF($C98:$C114=1,F98:F114))</f>
        <v>0</v>
      </c>
      <c r="G57" s="306">
        <f t="array" ref="G57">+MAX(IF($C98:$C114=1,G98:G114))</f>
        <v>0</v>
      </c>
      <c r="H57" s="306">
        <f t="array" ref="H57">+MAX(IF($C98:$C114=1,H98:H114))</f>
        <v>0</v>
      </c>
      <c r="I57" s="306">
        <f t="array" ref="I57">+MAX(IF($C98:$C114=1,I98:I114))</f>
        <v>0</v>
      </c>
      <c r="J57" s="306">
        <f t="array" ref="J57">+MAX(IF($C98:$C114=1,J98:J114))</f>
        <v>0</v>
      </c>
      <c r="K57" s="306">
        <f t="array" ref="K57">+MAX(IF($C98:$C114=1,K98:K114))</f>
        <v>0</v>
      </c>
      <c r="L57" s="307">
        <f t="array" ref="L57">+MAX(IF($C98:$C114=1,L98:L114))</f>
        <v>0</v>
      </c>
      <c r="N57" s="374"/>
      <c r="O57" s="374"/>
      <c r="P57" s="374"/>
      <c r="Q57" s="374"/>
      <c r="R57" s="374"/>
      <c r="S57" s="374"/>
      <c r="T57" s="374"/>
      <c r="U57" s="374"/>
      <c r="V57" s="374"/>
      <c r="W57" s="374"/>
      <c r="X57" s="374"/>
      <c r="Y57" s="374"/>
      <c r="Z57" s="374"/>
      <c r="AA57" s="374"/>
      <c r="AB57" s="374"/>
      <c r="AC57" s="374"/>
      <c r="AD57" s="374"/>
      <c r="AE57" s="374"/>
      <c r="AF57" s="374"/>
      <c r="AG57" s="374"/>
      <c r="AH57" s="374"/>
      <c r="AI57" s="374"/>
      <c r="AJ57" s="374"/>
      <c r="AK57" s="374"/>
      <c r="AL57" s="374"/>
      <c r="AM57" s="374"/>
      <c r="AN57" s="374"/>
      <c r="AO57" s="374"/>
      <c r="AP57" s="374"/>
      <c r="AQ57" s="374"/>
      <c r="AR57" s="374"/>
      <c r="AS57" s="374"/>
      <c r="AT57" s="495" t="s">
        <v>116</v>
      </c>
      <c r="AU57" s="374"/>
      <c r="AV57" s="374"/>
      <c r="AW57" s="452" t="s">
        <v>958</v>
      </c>
      <c r="AX57" s="260" t="s">
        <v>1462</v>
      </c>
      <c r="AY57" s="453" t="s">
        <v>329</v>
      </c>
      <c r="AZ57" s="440" t="s">
        <v>184</v>
      </c>
      <c r="BA57" s="259" t="s">
        <v>212</v>
      </c>
      <c r="BB57" s="259" t="s">
        <v>338</v>
      </c>
      <c r="BC57" s="259" t="s">
        <v>338</v>
      </c>
      <c r="BD57" s="259" t="s">
        <v>178</v>
      </c>
      <c r="BE57" s="374">
        <f t="shared" si="4"/>
        <v>47</v>
      </c>
      <c r="BF57" s="374"/>
      <c r="BG57" s="374"/>
    </row>
    <row r="58" spans="1:59" hidden="1">
      <c r="A58" s="298"/>
      <c r="D58" s="301">
        <v>60</v>
      </c>
      <c r="E58" s="305">
        <f t="array" ref="E58">+MAX(IF($C116:$C132=1,E116:E132))</f>
        <v>0</v>
      </c>
      <c r="F58" s="306">
        <f t="array" ref="F58">+MAX(IF($C116:$C132=1,F116:F132))</f>
        <v>0</v>
      </c>
      <c r="G58" s="306">
        <f t="array" ref="G58">+MAX(IF($C116:$C132=1,G116:G132))</f>
        <v>0</v>
      </c>
      <c r="H58" s="306">
        <f t="array" ref="H58">+MAX(IF($C116:$C132=1,H116:H132))</f>
        <v>0</v>
      </c>
      <c r="I58" s="306">
        <f t="array" ref="I58">+MAX(IF($C116:$C132=1,I116:I132))</f>
        <v>0</v>
      </c>
      <c r="J58" s="306">
        <f t="array" ref="J58">+MAX(IF($C116:$C132=1,J116:J132))</f>
        <v>0</v>
      </c>
      <c r="K58" s="306">
        <f t="array" ref="K58">+MAX(IF($C116:$C132=1,K116:K132))</f>
        <v>0</v>
      </c>
      <c r="L58" s="307">
        <f t="array" ref="L58">+MAX(IF($C116:$C132=1,L116:L132))</f>
        <v>0</v>
      </c>
      <c r="N58" s="374"/>
      <c r="O58" s="374"/>
      <c r="P58" s="374"/>
      <c r="Q58" s="374"/>
      <c r="R58" s="374"/>
      <c r="S58" s="374"/>
      <c r="T58" s="374"/>
      <c r="U58" s="374"/>
      <c r="V58" s="374"/>
      <c r="W58" s="374"/>
      <c r="X58" s="374"/>
      <c r="Y58" s="374"/>
      <c r="Z58" s="374"/>
      <c r="AA58" s="374"/>
      <c r="AB58" s="374"/>
      <c r="AC58" s="374"/>
      <c r="AD58" s="374"/>
      <c r="AE58" s="374"/>
      <c r="AF58" s="374"/>
      <c r="AG58" s="374"/>
      <c r="AH58" s="374"/>
      <c r="AI58" s="374"/>
      <c r="AJ58" s="374"/>
      <c r="AK58" s="374"/>
      <c r="AL58" s="374"/>
      <c r="AM58" s="374"/>
      <c r="AN58" s="374"/>
      <c r="AO58" s="374"/>
      <c r="AP58" s="374"/>
      <c r="AQ58" s="374"/>
      <c r="AR58" s="374"/>
      <c r="AS58" s="374"/>
      <c r="AT58" s="495" t="s">
        <v>118</v>
      </c>
      <c r="AU58" s="374"/>
      <c r="AV58" s="374"/>
      <c r="AW58" s="260" t="s">
        <v>966</v>
      </c>
      <c r="AX58" s="452" t="s">
        <v>958</v>
      </c>
      <c r="AY58" s="453" t="s">
        <v>331</v>
      </c>
      <c r="AZ58" s="440" t="s">
        <v>186</v>
      </c>
      <c r="BA58" s="259" t="s">
        <v>214</v>
      </c>
      <c r="BB58" s="259" t="s">
        <v>343</v>
      </c>
      <c r="BC58" s="259" t="s">
        <v>343</v>
      </c>
      <c r="BD58" s="259" t="s">
        <v>184</v>
      </c>
      <c r="BE58" s="374">
        <f t="shared" si="4"/>
        <v>48</v>
      </c>
      <c r="BF58" s="374"/>
      <c r="BG58" s="374"/>
    </row>
    <row r="59" spans="1:59" hidden="1">
      <c r="A59" s="298"/>
      <c r="D59" s="308">
        <v>80</v>
      </c>
      <c r="E59" s="309">
        <f t="array" ref="E59">+MAX(IF($C134:$C150=1,E134:E150))</f>
        <v>0</v>
      </c>
      <c r="F59" s="310">
        <f t="array" ref="F59">+MAX(IF($C134:$C150=1,F134:F150))</f>
        <v>0</v>
      </c>
      <c r="G59" s="310">
        <f t="array" ref="G59">+MAX(IF($C134:$C150=1,G134:G150))</f>
        <v>0</v>
      </c>
      <c r="H59" s="310">
        <f t="array" ref="H59">+MAX(IF($C134:$C150=1,H134:H150))</f>
        <v>0</v>
      </c>
      <c r="I59" s="310">
        <f t="array" ref="I59">+MAX(IF($C134:$C150=1,I134:I150))</f>
        <v>0</v>
      </c>
      <c r="J59" s="310">
        <f t="array" ref="J59">+MAX(IF($C134:$C150=1,J134:J150))</f>
        <v>0</v>
      </c>
      <c r="K59" s="310">
        <f t="array" ref="K59">+MAX(IF($C134:$C150=1,K134:K150))</f>
        <v>0</v>
      </c>
      <c r="L59" s="311">
        <f t="array" ref="L59">+MAX(IF($C134:$C150=1,L134:L150))</f>
        <v>0</v>
      </c>
      <c r="N59" s="374"/>
      <c r="O59" s="374"/>
      <c r="P59" s="374"/>
      <c r="Q59" s="374"/>
      <c r="R59" s="374"/>
      <c r="S59" s="374"/>
      <c r="T59" s="374"/>
      <c r="U59" s="374"/>
      <c r="V59" s="374"/>
      <c r="W59" s="374"/>
      <c r="X59" s="374"/>
      <c r="Y59" s="374"/>
      <c r="Z59" s="374"/>
      <c r="AA59" s="374"/>
      <c r="AB59" s="374"/>
      <c r="AC59" s="374"/>
      <c r="AD59" s="374"/>
      <c r="AE59" s="374"/>
      <c r="AF59" s="374"/>
      <c r="AG59" s="374"/>
      <c r="AH59" s="374"/>
      <c r="AI59" s="374"/>
      <c r="AJ59" s="374"/>
      <c r="AK59" s="374"/>
      <c r="AL59" s="374"/>
      <c r="AM59" s="374"/>
      <c r="AN59" s="374"/>
      <c r="AO59" s="374"/>
      <c r="AP59" s="374"/>
      <c r="AQ59" s="374"/>
      <c r="AR59" s="374"/>
      <c r="AS59" s="374"/>
      <c r="AT59" s="495" t="s">
        <v>119</v>
      </c>
      <c r="AU59" s="374"/>
      <c r="AV59" s="374"/>
      <c r="AW59" s="452" t="s">
        <v>973</v>
      </c>
      <c r="AX59" s="260" t="s">
        <v>966</v>
      </c>
      <c r="AY59" s="453" t="s">
        <v>335</v>
      </c>
      <c r="AZ59" s="440" t="s">
        <v>191</v>
      </c>
      <c r="BA59" s="259" t="s">
        <v>220</v>
      </c>
      <c r="BB59" s="259" t="s">
        <v>363</v>
      </c>
      <c r="BC59" s="259" t="s">
        <v>363</v>
      </c>
      <c r="BD59" s="259" t="s">
        <v>186</v>
      </c>
      <c r="BE59" s="374">
        <f t="shared" si="4"/>
        <v>49</v>
      </c>
      <c r="BF59" s="374"/>
      <c r="BG59" s="374"/>
    </row>
    <row r="60" spans="1:59" hidden="1">
      <c r="A60" s="298"/>
      <c r="N60" s="374"/>
      <c r="O60" s="374"/>
      <c r="P60" s="374"/>
      <c r="Q60" s="374"/>
      <c r="R60" s="374"/>
      <c r="S60" s="374"/>
      <c r="T60" s="374"/>
      <c r="U60" s="374"/>
      <c r="V60" s="374"/>
      <c r="W60" s="374"/>
      <c r="X60" s="374"/>
      <c r="Y60" s="374"/>
      <c r="Z60" s="374"/>
      <c r="AA60" s="374"/>
      <c r="AB60" s="374"/>
      <c r="AC60" s="374"/>
      <c r="AD60" s="374"/>
      <c r="AE60" s="374"/>
      <c r="AF60" s="374"/>
      <c r="AG60" s="374"/>
      <c r="AH60" s="374"/>
      <c r="AI60" s="374"/>
      <c r="AJ60" s="374"/>
      <c r="AK60" s="374"/>
      <c r="AL60" s="374"/>
      <c r="AM60" s="374"/>
      <c r="AN60" s="374"/>
      <c r="AO60" s="374"/>
      <c r="AP60" s="374"/>
      <c r="AQ60" s="374"/>
      <c r="AR60" s="374"/>
      <c r="AS60" s="374"/>
      <c r="AT60" s="495" t="s">
        <v>121</v>
      </c>
      <c r="AU60" s="374"/>
      <c r="AV60" s="374"/>
      <c r="AW60" s="260" t="s">
        <v>1001</v>
      </c>
      <c r="AX60" s="452" t="s">
        <v>973</v>
      </c>
      <c r="AY60" s="453" t="s">
        <v>340</v>
      </c>
      <c r="AZ60" s="440" t="s">
        <v>199</v>
      </c>
      <c r="BA60" s="259" t="s">
        <v>242</v>
      </c>
      <c r="BB60" s="259" t="s">
        <v>372</v>
      </c>
      <c r="BC60" s="259" t="s">
        <v>372</v>
      </c>
      <c r="BD60" s="259" t="s">
        <v>191</v>
      </c>
      <c r="BE60" s="374">
        <f t="shared" si="4"/>
        <v>50</v>
      </c>
      <c r="BF60" s="374"/>
      <c r="BG60" s="374"/>
    </row>
    <row r="61" spans="1:59" ht="15.75" hidden="1">
      <c r="A61" s="312" t="s">
        <v>1526</v>
      </c>
      <c r="B61" s="313" t="s">
        <v>1527</v>
      </c>
      <c r="C61" s="314" t="s">
        <v>1528</v>
      </c>
      <c r="E61" s="315">
        <v>1</v>
      </c>
      <c r="F61" s="315">
        <v>2</v>
      </c>
      <c r="G61" s="315">
        <v>3</v>
      </c>
      <c r="H61" s="315">
        <v>4</v>
      </c>
      <c r="I61" s="315">
        <v>5</v>
      </c>
      <c r="J61" s="315">
        <v>6</v>
      </c>
      <c r="K61" s="315">
        <v>7</v>
      </c>
      <c r="L61" s="315">
        <v>8</v>
      </c>
      <c r="M61" s="228"/>
      <c r="N61" s="497">
        <v>30</v>
      </c>
      <c r="O61" s="374"/>
      <c r="P61" s="1539" t="s">
        <v>1529</v>
      </c>
      <c r="Q61" s="1539"/>
      <c r="R61" s="1539"/>
      <c r="S61" s="1539"/>
      <c r="T61" s="1539"/>
      <c r="U61" s="1539"/>
      <c r="V61" s="1539"/>
      <c r="W61" s="1539"/>
      <c r="X61" s="374"/>
      <c r="Y61" s="1539" t="s">
        <v>1530</v>
      </c>
      <c r="Z61" s="1539"/>
      <c r="AA61" s="1539"/>
      <c r="AB61" s="1539"/>
      <c r="AC61" s="1539"/>
      <c r="AD61" s="1539"/>
      <c r="AE61" s="1539"/>
      <c r="AF61" s="1539"/>
      <c r="AG61" s="374"/>
      <c r="AH61" s="373" t="s">
        <v>1531</v>
      </c>
      <c r="AI61" s="1539" t="s">
        <v>1532</v>
      </c>
      <c r="AJ61" s="1539"/>
      <c r="AK61" s="1539"/>
      <c r="AL61" s="1539"/>
      <c r="AM61" s="1539"/>
      <c r="AN61" s="1539"/>
      <c r="AO61" s="1539"/>
      <c r="AP61" s="1539"/>
      <c r="AQ61" s="374"/>
      <c r="AR61" s="374"/>
      <c r="AS61" s="374"/>
      <c r="AT61" s="495" t="s">
        <v>124</v>
      </c>
      <c r="AU61" s="374"/>
      <c r="AV61" s="374"/>
      <c r="AW61" s="452" t="s">
        <v>1464</v>
      </c>
      <c r="AX61" s="260" t="s">
        <v>1001</v>
      </c>
      <c r="AY61" s="453" t="s">
        <v>343</v>
      </c>
      <c r="AZ61" s="440" t="s">
        <v>206</v>
      </c>
      <c r="BA61" s="259" t="s">
        <v>256</v>
      </c>
      <c r="BB61" s="259" t="s">
        <v>380</v>
      </c>
      <c r="BC61" s="259" t="s">
        <v>380</v>
      </c>
      <c r="BD61" s="259" t="s">
        <v>199</v>
      </c>
      <c r="BE61" s="374">
        <f t="shared" si="4"/>
        <v>51</v>
      </c>
      <c r="BF61" s="374"/>
      <c r="BG61" s="374"/>
    </row>
    <row r="62" spans="1:59" hidden="1">
      <c r="A62" s="318">
        <f t="shared" ref="A62:A71" si="5">IF($A$26=$AU10,1,0)</f>
        <v>0</v>
      </c>
      <c r="B62" s="318">
        <f>IF($B$18=$AU10,1,0)</f>
        <v>0</v>
      </c>
      <c r="C62" s="318">
        <f t="shared" ref="C62:C77" si="6">+IF((A62+B62)=2,1,A62+B62)</f>
        <v>0</v>
      </c>
      <c r="E62" s="319">
        <f t="shared" ref="E62:L63" si="7">+MAX(P62,Y62,AI62)</f>
        <v>10230</v>
      </c>
      <c r="F62" s="319">
        <f t="shared" si="7"/>
        <v>11670</v>
      </c>
      <c r="G62" s="319">
        <f t="shared" si="7"/>
        <v>13140</v>
      </c>
      <c r="H62" s="319">
        <f t="shared" si="7"/>
        <v>14580</v>
      </c>
      <c r="I62" s="319">
        <f t="shared" si="7"/>
        <v>15750</v>
      </c>
      <c r="J62" s="319">
        <f t="shared" si="7"/>
        <v>16920</v>
      </c>
      <c r="K62" s="319">
        <f t="shared" si="7"/>
        <v>18090</v>
      </c>
      <c r="L62" s="319">
        <f t="shared" si="7"/>
        <v>19260</v>
      </c>
      <c r="N62" s="373" t="str">
        <f>CONCATENATE($AU$10,$B$11,$N$61)</f>
        <v>Before 12-31-2008030</v>
      </c>
      <c r="O62" s="374"/>
      <c r="P62" s="374">
        <v>10230</v>
      </c>
      <c r="Q62" s="374">
        <v>11670</v>
      </c>
      <c r="R62" s="374">
        <v>13140</v>
      </c>
      <c r="S62" s="374">
        <v>14580</v>
      </c>
      <c r="T62" s="374">
        <v>15750</v>
      </c>
      <c r="U62" s="374">
        <v>16920</v>
      </c>
      <c r="V62" s="374">
        <v>18090</v>
      </c>
      <c r="W62" s="374">
        <v>19260</v>
      </c>
      <c r="X62" s="374"/>
      <c r="Y62" s="374"/>
      <c r="Z62" s="374"/>
      <c r="AA62" s="374"/>
      <c r="AB62" s="374"/>
      <c r="AC62" s="374"/>
      <c r="AD62" s="374"/>
      <c r="AE62" s="374"/>
      <c r="AF62" s="374"/>
      <c r="AG62" s="374"/>
      <c r="AH62" s="374"/>
      <c r="AI62" s="374"/>
      <c r="AJ62" s="374"/>
      <c r="AK62" s="374"/>
      <c r="AL62" s="374"/>
      <c r="AM62" s="374"/>
      <c r="AN62" s="374"/>
      <c r="AO62" s="374"/>
      <c r="AP62" s="374"/>
      <c r="AQ62" s="374"/>
      <c r="AR62" s="374"/>
      <c r="AS62" s="374"/>
      <c r="AT62" s="495" t="s">
        <v>126</v>
      </c>
      <c r="AU62" s="374"/>
      <c r="AV62" s="374"/>
      <c r="AW62" s="469" t="s">
        <v>1056</v>
      </c>
      <c r="AX62" s="452" t="s">
        <v>1464</v>
      </c>
      <c r="AY62" s="453" t="s">
        <v>363</v>
      </c>
      <c r="AZ62" s="440" t="s">
        <v>214</v>
      </c>
      <c r="BA62" s="259" t="s">
        <v>259</v>
      </c>
      <c r="BB62" s="259" t="s">
        <v>386</v>
      </c>
      <c r="BC62" s="259" t="s">
        <v>386</v>
      </c>
      <c r="BD62" s="259" t="s">
        <v>206</v>
      </c>
      <c r="BE62" s="374">
        <f t="shared" si="4"/>
        <v>52</v>
      </c>
      <c r="BF62" s="374"/>
      <c r="BG62" s="374"/>
    </row>
    <row r="63" spans="1:59" ht="18" hidden="1" customHeight="1">
      <c r="A63" s="318">
        <f t="shared" si="5"/>
        <v>0</v>
      </c>
      <c r="B63" s="318">
        <f t="shared" ref="B63:B71" si="8">IF(OR(B62=1,$B$18=$AU11),1,0)</f>
        <v>0</v>
      </c>
      <c r="C63" s="318">
        <f t="shared" si="6"/>
        <v>0</v>
      </c>
      <c r="E63" s="319">
        <f t="shared" si="7"/>
        <v>10230</v>
      </c>
      <c r="F63" s="319">
        <f t="shared" si="7"/>
        <v>11670</v>
      </c>
      <c r="G63" s="319">
        <f t="shared" si="7"/>
        <v>13140</v>
      </c>
      <c r="H63" s="319">
        <f t="shared" si="7"/>
        <v>14580</v>
      </c>
      <c r="I63" s="319">
        <f t="shared" si="7"/>
        <v>15750</v>
      </c>
      <c r="J63" s="319">
        <f t="shared" si="7"/>
        <v>16920</v>
      </c>
      <c r="K63" s="319">
        <f t="shared" si="7"/>
        <v>18090</v>
      </c>
      <c r="L63" s="319">
        <f t="shared" si="7"/>
        <v>19260</v>
      </c>
      <c r="N63" s="373" t="str">
        <f>CONCATENATE($AU$11,$B$11,$N$61)</f>
        <v>1/1/2009 - 5/13/2010030</v>
      </c>
      <c r="O63" s="374"/>
      <c r="P63" s="374">
        <v>10230</v>
      </c>
      <c r="Q63" s="374">
        <v>11670</v>
      </c>
      <c r="R63" s="374">
        <v>13140</v>
      </c>
      <c r="S63" s="374">
        <v>14580</v>
      </c>
      <c r="T63" s="374">
        <v>15750</v>
      </c>
      <c r="U63" s="374">
        <v>16920</v>
      </c>
      <c r="V63" s="374">
        <v>18090</v>
      </c>
      <c r="W63" s="374">
        <v>19260</v>
      </c>
      <c r="X63" s="374"/>
      <c r="Y63" s="374"/>
      <c r="Z63" s="374"/>
      <c r="AA63" s="374"/>
      <c r="AB63" s="374"/>
      <c r="AC63" s="374"/>
      <c r="AD63" s="374"/>
      <c r="AE63" s="374"/>
      <c r="AF63" s="374"/>
      <c r="AG63" s="374"/>
      <c r="AH63" s="374"/>
      <c r="AI63" s="374">
        <f t="shared" ref="AI63:AP63" si="9">+AI99/5*3</f>
        <v>0</v>
      </c>
      <c r="AJ63" s="374">
        <f t="shared" si="9"/>
        <v>0</v>
      </c>
      <c r="AK63" s="374">
        <f t="shared" si="9"/>
        <v>0</v>
      </c>
      <c r="AL63" s="374">
        <f t="shared" si="9"/>
        <v>0</v>
      </c>
      <c r="AM63" s="374">
        <f t="shared" si="9"/>
        <v>0</v>
      </c>
      <c r="AN63" s="374">
        <f t="shared" si="9"/>
        <v>0</v>
      </c>
      <c r="AO63" s="374">
        <f t="shared" si="9"/>
        <v>0</v>
      </c>
      <c r="AP63" s="374">
        <f t="shared" si="9"/>
        <v>0</v>
      </c>
      <c r="AQ63" s="374"/>
      <c r="AR63" s="374"/>
      <c r="AS63" s="374"/>
      <c r="AT63" s="495" t="s">
        <v>128</v>
      </c>
      <c r="AU63" s="374"/>
      <c r="AV63" s="374"/>
      <c r="AW63" s="260" t="s">
        <v>1135</v>
      </c>
      <c r="AX63" s="469" t="s">
        <v>1056</v>
      </c>
      <c r="AY63" s="453" t="s">
        <v>370</v>
      </c>
      <c r="AZ63" s="440" t="s">
        <v>218</v>
      </c>
      <c r="BA63" s="259" t="s">
        <v>262</v>
      </c>
      <c r="BB63" s="259" t="s">
        <v>390</v>
      </c>
      <c r="BC63" s="259" t="s">
        <v>390</v>
      </c>
      <c r="BD63" s="259" t="s">
        <v>212</v>
      </c>
      <c r="BE63" s="374" t="e">
        <f t="shared" si="4"/>
        <v>#N/A</v>
      </c>
      <c r="BF63" s="374"/>
      <c r="BG63" s="374"/>
    </row>
    <row r="64" spans="1:59" ht="18" hidden="1" customHeight="1">
      <c r="A64" s="318">
        <f t="shared" si="5"/>
        <v>0</v>
      </c>
      <c r="B64" s="318">
        <f t="shared" si="8"/>
        <v>0</v>
      </c>
      <c r="C64" s="318">
        <f t="shared" si="6"/>
        <v>0</v>
      </c>
      <c r="E64" s="329">
        <f t="shared" ref="E64:L64" si="10">+MAX(E63,E65)</f>
        <v>10230</v>
      </c>
      <c r="F64" s="329">
        <f t="shared" si="10"/>
        <v>11670</v>
      </c>
      <c r="G64" s="329">
        <f t="shared" si="10"/>
        <v>13140</v>
      </c>
      <c r="H64" s="329">
        <f t="shared" si="10"/>
        <v>14580</v>
      </c>
      <c r="I64" s="329">
        <f t="shared" si="10"/>
        <v>15750</v>
      </c>
      <c r="J64" s="329">
        <f t="shared" si="10"/>
        <v>16920</v>
      </c>
      <c r="K64" s="329">
        <f t="shared" si="10"/>
        <v>18090</v>
      </c>
      <c r="L64" s="329">
        <f t="shared" si="10"/>
        <v>19260</v>
      </c>
      <c r="N64" s="373" t="s">
        <v>1533</v>
      </c>
      <c r="O64" s="374"/>
      <c r="P64" s="374"/>
      <c r="Q64" s="374"/>
      <c r="R64" s="374"/>
      <c r="S64" s="374"/>
      <c r="T64" s="374"/>
      <c r="U64" s="374"/>
      <c r="V64" s="374"/>
      <c r="W64" s="374"/>
      <c r="X64" s="374"/>
      <c r="Y64" s="374"/>
      <c r="Z64" s="374"/>
      <c r="AA64" s="374"/>
      <c r="AB64" s="374"/>
      <c r="AC64" s="374"/>
      <c r="AD64" s="374"/>
      <c r="AE64" s="374"/>
      <c r="AF64" s="374"/>
      <c r="AG64" s="374"/>
      <c r="AH64" s="374"/>
      <c r="AI64" s="374"/>
      <c r="AJ64" s="374"/>
      <c r="AK64" s="374"/>
      <c r="AL64" s="374"/>
      <c r="AM64" s="374"/>
      <c r="AN64" s="374"/>
      <c r="AO64" s="374"/>
      <c r="AP64" s="374"/>
      <c r="AQ64" s="374"/>
      <c r="AR64" s="374"/>
      <c r="AS64" s="374"/>
      <c r="AT64" s="495" t="s">
        <v>130</v>
      </c>
      <c r="AU64" s="374"/>
      <c r="AV64" s="374"/>
      <c r="AW64" s="452" t="s">
        <v>1136</v>
      </c>
      <c r="AX64" s="260" t="s">
        <v>1100</v>
      </c>
      <c r="AY64" s="453" t="s">
        <v>372</v>
      </c>
      <c r="AZ64" s="440" t="s">
        <v>220</v>
      </c>
      <c r="BA64" s="259" t="s">
        <v>264</v>
      </c>
      <c r="BB64" s="259" t="s">
        <v>392</v>
      </c>
      <c r="BC64" s="259" t="s">
        <v>392</v>
      </c>
      <c r="BD64" s="259" t="s">
        <v>214</v>
      </c>
      <c r="BE64" s="374">
        <f t="shared" si="4"/>
        <v>53</v>
      </c>
      <c r="BF64" s="374"/>
      <c r="BG64" s="374"/>
    </row>
    <row r="65" spans="1:59" ht="18" hidden="1" customHeight="1">
      <c r="A65" s="318">
        <f t="shared" si="5"/>
        <v>0</v>
      </c>
      <c r="B65" s="318">
        <f t="shared" si="8"/>
        <v>0</v>
      </c>
      <c r="C65" s="318">
        <f t="shared" si="6"/>
        <v>0</v>
      </c>
      <c r="E65" s="319">
        <f t="shared" ref="E65:L65" si="11">+MAX(P65,Y65,AI65)</f>
        <v>10230</v>
      </c>
      <c r="F65" s="319">
        <f t="shared" si="11"/>
        <v>11670</v>
      </c>
      <c r="G65" s="319">
        <f t="shared" si="11"/>
        <v>13140</v>
      </c>
      <c r="H65" s="319">
        <f t="shared" si="11"/>
        <v>14580</v>
      </c>
      <c r="I65" s="319">
        <f t="shared" si="11"/>
        <v>15750</v>
      </c>
      <c r="J65" s="319">
        <f t="shared" si="11"/>
        <v>16920</v>
      </c>
      <c r="K65" s="319">
        <f t="shared" si="11"/>
        <v>18090</v>
      </c>
      <c r="L65" s="319">
        <f t="shared" si="11"/>
        <v>19260</v>
      </c>
      <c r="N65" s="373" t="str">
        <f>CONCATENATE($AU$13,$B$11,$N$61)</f>
        <v>6/29/2010 - 5/30/2011030</v>
      </c>
      <c r="O65" s="374"/>
      <c r="P65" s="374">
        <v>10230</v>
      </c>
      <c r="Q65" s="374">
        <v>11670</v>
      </c>
      <c r="R65" s="374">
        <v>13140</v>
      </c>
      <c r="S65" s="374">
        <v>14580</v>
      </c>
      <c r="T65" s="374">
        <v>15750</v>
      </c>
      <c r="U65" s="374">
        <v>16920</v>
      </c>
      <c r="V65" s="374">
        <v>18090</v>
      </c>
      <c r="W65" s="374">
        <v>19260</v>
      </c>
      <c r="X65" s="374"/>
      <c r="Y65" s="374"/>
      <c r="Z65" s="374"/>
      <c r="AA65" s="374"/>
      <c r="AB65" s="374"/>
      <c r="AC65" s="374"/>
      <c r="AD65" s="374"/>
      <c r="AE65" s="374"/>
      <c r="AF65" s="374"/>
      <c r="AG65" s="374"/>
      <c r="AH65" s="374"/>
      <c r="AI65" s="374">
        <f t="shared" ref="AI65:AP65" si="12">+AI101/5*3</f>
        <v>0</v>
      </c>
      <c r="AJ65" s="374">
        <f t="shared" si="12"/>
        <v>0</v>
      </c>
      <c r="AK65" s="374">
        <f t="shared" si="12"/>
        <v>0</v>
      </c>
      <c r="AL65" s="374">
        <f t="shared" si="12"/>
        <v>0</v>
      </c>
      <c r="AM65" s="374">
        <f t="shared" si="12"/>
        <v>0</v>
      </c>
      <c r="AN65" s="374">
        <f t="shared" si="12"/>
        <v>0</v>
      </c>
      <c r="AO65" s="374">
        <f t="shared" si="12"/>
        <v>0</v>
      </c>
      <c r="AP65" s="374">
        <f t="shared" si="12"/>
        <v>0</v>
      </c>
      <c r="AQ65" s="374"/>
      <c r="AR65" s="374"/>
      <c r="AS65" s="374"/>
      <c r="AT65" s="495" t="s">
        <v>132</v>
      </c>
      <c r="AU65" s="374"/>
      <c r="AV65" s="374"/>
      <c r="AW65" s="452" t="s">
        <v>1149</v>
      </c>
      <c r="AX65" s="260" t="s">
        <v>1135</v>
      </c>
      <c r="AY65" s="453" t="s">
        <v>378</v>
      </c>
      <c r="AZ65" s="440" t="s">
        <v>242</v>
      </c>
      <c r="BA65" s="259" t="s">
        <v>272</v>
      </c>
      <c r="BB65" s="259" t="s">
        <v>407</v>
      </c>
      <c r="BC65" s="259" t="s">
        <v>407</v>
      </c>
      <c r="BD65" s="259" t="s">
        <v>218</v>
      </c>
      <c r="BE65" s="374">
        <f t="shared" si="4"/>
        <v>54</v>
      </c>
      <c r="BF65" s="374"/>
      <c r="BG65" s="374"/>
    </row>
    <row r="66" spans="1:59" ht="18" hidden="1" customHeight="1">
      <c r="A66" s="318">
        <f t="shared" si="5"/>
        <v>0</v>
      </c>
      <c r="B66" s="318">
        <f t="shared" si="8"/>
        <v>0</v>
      </c>
      <c r="C66" s="318">
        <f t="shared" si="6"/>
        <v>0</v>
      </c>
      <c r="E66" s="329">
        <f t="shared" ref="E66:L66" si="13">+MAX(E65,E67)</f>
        <v>10680</v>
      </c>
      <c r="F66" s="329">
        <f t="shared" si="13"/>
        <v>12210</v>
      </c>
      <c r="G66" s="329">
        <f t="shared" si="13"/>
        <v>13740</v>
      </c>
      <c r="H66" s="329">
        <f t="shared" si="13"/>
        <v>15240</v>
      </c>
      <c r="I66" s="329">
        <f t="shared" si="13"/>
        <v>16470</v>
      </c>
      <c r="J66" s="329">
        <f t="shared" si="13"/>
        <v>17700</v>
      </c>
      <c r="K66" s="329">
        <f t="shared" si="13"/>
        <v>18900</v>
      </c>
      <c r="L66" s="329">
        <f t="shared" si="13"/>
        <v>20130</v>
      </c>
      <c r="N66" s="373" t="s">
        <v>1533</v>
      </c>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c r="AO66" s="374"/>
      <c r="AP66" s="374"/>
      <c r="AQ66" s="374"/>
      <c r="AR66" s="374"/>
      <c r="AS66" s="374"/>
      <c r="AT66" s="495" t="s">
        <v>135</v>
      </c>
      <c r="AU66" s="374"/>
      <c r="AV66" s="374"/>
      <c r="AW66" s="469" t="s">
        <v>1164</v>
      </c>
      <c r="AX66" s="452" t="s">
        <v>1136</v>
      </c>
      <c r="AY66" s="453" t="s">
        <v>380</v>
      </c>
      <c r="AZ66" s="440" t="s">
        <v>246</v>
      </c>
      <c r="BA66" s="259" t="s">
        <v>281</v>
      </c>
      <c r="BB66" s="259" t="s">
        <v>409</v>
      </c>
      <c r="BC66" s="259" t="s">
        <v>409</v>
      </c>
      <c r="BD66" s="259" t="s">
        <v>220</v>
      </c>
      <c r="BE66" s="374">
        <f t="shared" si="4"/>
        <v>55</v>
      </c>
      <c r="BF66" s="374"/>
      <c r="BG66" s="374"/>
    </row>
    <row r="67" spans="1:59" hidden="1">
      <c r="A67" s="318">
        <f t="shared" si="5"/>
        <v>0</v>
      </c>
      <c r="B67" s="318">
        <f t="shared" si="8"/>
        <v>0</v>
      </c>
      <c r="C67" s="318">
        <f t="shared" si="6"/>
        <v>0</v>
      </c>
      <c r="E67" s="319">
        <f t="shared" ref="E67:L67" si="14">+MAX(P67,Y67,AI67)</f>
        <v>10680</v>
      </c>
      <c r="F67" s="319">
        <f t="shared" si="14"/>
        <v>12210</v>
      </c>
      <c r="G67" s="319">
        <f t="shared" si="14"/>
        <v>13740</v>
      </c>
      <c r="H67" s="319">
        <f t="shared" si="14"/>
        <v>15240</v>
      </c>
      <c r="I67" s="319">
        <f t="shared" si="14"/>
        <v>16470</v>
      </c>
      <c r="J67" s="319">
        <f t="shared" si="14"/>
        <v>17700</v>
      </c>
      <c r="K67" s="319">
        <f t="shared" si="14"/>
        <v>18900</v>
      </c>
      <c r="L67" s="319">
        <f t="shared" si="14"/>
        <v>20130</v>
      </c>
      <c r="N67" s="498" t="s">
        <v>1509</v>
      </c>
      <c r="O67" s="374"/>
      <c r="P67" s="374">
        <f t="shared" ref="P67:W67" si="15">+P103/5*3</f>
        <v>10680</v>
      </c>
      <c r="Q67" s="374">
        <f t="shared" si="15"/>
        <v>12210</v>
      </c>
      <c r="R67" s="374">
        <f t="shared" si="15"/>
        <v>13740</v>
      </c>
      <c r="S67" s="374">
        <f t="shared" si="15"/>
        <v>15240</v>
      </c>
      <c r="T67" s="374">
        <f t="shared" si="15"/>
        <v>16470</v>
      </c>
      <c r="U67" s="374">
        <f t="shared" si="15"/>
        <v>17700</v>
      </c>
      <c r="V67" s="374">
        <f t="shared" si="15"/>
        <v>18900</v>
      </c>
      <c r="W67" s="374">
        <f t="shared" si="15"/>
        <v>20130</v>
      </c>
      <c r="X67" s="374"/>
      <c r="Y67" s="374">
        <f t="shared" ref="Y67:AF67" si="16">+Y103/5*3</f>
        <v>0</v>
      </c>
      <c r="Z67" s="374">
        <f t="shared" si="16"/>
        <v>0</v>
      </c>
      <c r="AA67" s="374">
        <f t="shared" si="16"/>
        <v>0</v>
      </c>
      <c r="AB67" s="374">
        <f t="shared" si="16"/>
        <v>0</v>
      </c>
      <c r="AC67" s="374">
        <f t="shared" si="16"/>
        <v>0</v>
      </c>
      <c r="AD67" s="374">
        <f t="shared" si="16"/>
        <v>0</v>
      </c>
      <c r="AE67" s="374">
        <f t="shared" si="16"/>
        <v>0</v>
      </c>
      <c r="AF67" s="374">
        <f t="shared" si="16"/>
        <v>0</v>
      </c>
      <c r="AG67" s="374"/>
      <c r="AH67" s="374"/>
      <c r="AI67" s="374">
        <f t="shared" ref="AI67:AP67" si="17">+AI103/5*3</f>
        <v>0</v>
      </c>
      <c r="AJ67" s="374">
        <f t="shared" si="17"/>
        <v>0</v>
      </c>
      <c r="AK67" s="374">
        <f t="shared" si="17"/>
        <v>0</v>
      </c>
      <c r="AL67" s="374">
        <f t="shared" si="17"/>
        <v>0</v>
      </c>
      <c r="AM67" s="374">
        <f t="shared" si="17"/>
        <v>0</v>
      </c>
      <c r="AN67" s="374">
        <f t="shared" si="17"/>
        <v>0</v>
      </c>
      <c r="AO67" s="374">
        <f t="shared" si="17"/>
        <v>0</v>
      </c>
      <c r="AP67" s="374">
        <f t="shared" si="17"/>
        <v>0</v>
      </c>
      <c r="AQ67" s="374"/>
      <c r="AR67" s="374"/>
      <c r="AS67" s="374"/>
      <c r="AT67" s="495" t="s">
        <v>137</v>
      </c>
      <c r="AU67" s="374"/>
      <c r="AV67" s="374"/>
      <c r="AW67" s="260"/>
      <c r="AX67" s="260" t="s">
        <v>1140</v>
      </c>
      <c r="AY67" s="453" t="s">
        <v>386</v>
      </c>
      <c r="AZ67" s="440" t="s">
        <v>256</v>
      </c>
      <c r="BA67" s="259" t="s">
        <v>283</v>
      </c>
      <c r="BB67" s="259" t="s">
        <v>414</v>
      </c>
      <c r="BC67" s="259" t="s">
        <v>414</v>
      </c>
      <c r="BD67" s="259" t="s">
        <v>242</v>
      </c>
      <c r="BE67" s="374">
        <f t="shared" si="4"/>
        <v>56</v>
      </c>
      <c r="BF67" s="374"/>
      <c r="BG67" s="374"/>
    </row>
    <row r="68" spans="1:59" hidden="1">
      <c r="A68" s="318">
        <f t="shared" si="5"/>
        <v>0</v>
      </c>
      <c r="B68" s="318">
        <f t="shared" si="8"/>
        <v>0</v>
      </c>
      <c r="C68" s="318">
        <f t="shared" si="6"/>
        <v>0</v>
      </c>
      <c r="E68" s="329">
        <f t="shared" ref="E68:L68" si="18">+MAX(E67,E69)</f>
        <v>10830</v>
      </c>
      <c r="F68" s="329">
        <f t="shared" si="18"/>
        <v>12360</v>
      </c>
      <c r="G68" s="329">
        <f t="shared" si="18"/>
        <v>13920</v>
      </c>
      <c r="H68" s="329">
        <f t="shared" si="18"/>
        <v>15450</v>
      </c>
      <c r="I68" s="329">
        <f t="shared" si="18"/>
        <v>16710</v>
      </c>
      <c r="J68" s="329">
        <f t="shared" si="18"/>
        <v>17940</v>
      </c>
      <c r="K68" s="329">
        <f t="shared" si="18"/>
        <v>19170</v>
      </c>
      <c r="L68" s="329">
        <f t="shared" si="18"/>
        <v>20400</v>
      </c>
      <c r="N68" s="373" t="s">
        <v>1533</v>
      </c>
      <c r="O68" s="374"/>
      <c r="P68" s="374"/>
      <c r="Q68" s="374"/>
      <c r="R68" s="374"/>
      <c r="S68" s="374"/>
      <c r="T68" s="374"/>
      <c r="U68" s="374"/>
      <c r="V68" s="374"/>
      <c r="W68" s="374"/>
      <c r="X68" s="374"/>
      <c r="Y68" s="374"/>
      <c r="Z68" s="374"/>
      <c r="AA68" s="374"/>
      <c r="AB68" s="374"/>
      <c r="AC68" s="374"/>
      <c r="AD68" s="374"/>
      <c r="AE68" s="374"/>
      <c r="AF68" s="374"/>
      <c r="AG68" s="374"/>
      <c r="AH68" s="374"/>
      <c r="AI68" s="374"/>
      <c r="AJ68" s="374"/>
      <c r="AK68" s="374"/>
      <c r="AL68" s="374"/>
      <c r="AM68" s="374"/>
      <c r="AN68" s="374"/>
      <c r="AO68" s="374"/>
      <c r="AP68" s="374"/>
      <c r="AQ68" s="374"/>
      <c r="AR68" s="374"/>
      <c r="AS68" s="374"/>
      <c r="AT68" s="495" t="s">
        <v>139</v>
      </c>
      <c r="AU68" s="374"/>
      <c r="AV68" s="374"/>
      <c r="AW68" s="260"/>
      <c r="AX68" s="452" t="s">
        <v>1149</v>
      </c>
      <c r="AY68" s="453" t="s">
        <v>390</v>
      </c>
      <c r="AZ68" s="440" t="s">
        <v>259</v>
      </c>
      <c r="BA68" s="259" t="s">
        <v>74</v>
      </c>
      <c r="BB68" s="259" t="s">
        <v>418</v>
      </c>
      <c r="BC68" s="259" t="s">
        <v>418</v>
      </c>
      <c r="BD68" s="259" t="s">
        <v>246</v>
      </c>
      <c r="BE68" s="374">
        <f t="shared" si="4"/>
        <v>57</v>
      </c>
      <c r="BF68" s="374"/>
      <c r="BG68" s="374"/>
    </row>
    <row r="69" spans="1:59" hidden="1">
      <c r="A69" s="318">
        <f t="shared" si="5"/>
        <v>0</v>
      </c>
      <c r="B69" s="318">
        <f t="shared" si="8"/>
        <v>0</v>
      </c>
      <c r="C69" s="318">
        <f t="shared" si="6"/>
        <v>0</v>
      </c>
      <c r="E69" s="319">
        <f t="shared" ref="E69:L69" si="19">+MAX(P69,Y69,AI69)</f>
        <v>10830</v>
      </c>
      <c r="F69" s="319">
        <f t="shared" si="19"/>
        <v>12360</v>
      </c>
      <c r="G69" s="319">
        <f t="shared" si="19"/>
        <v>13920</v>
      </c>
      <c r="H69" s="319">
        <f t="shared" si="19"/>
        <v>15450</v>
      </c>
      <c r="I69" s="319">
        <f t="shared" si="19"/>
        <v>16710</v>
      </c>
      <c r="J69" s="319">
        <f t="shared" si="19"/>
        <v>17940</v>
      </c>
      <c r="K69" s="319">
        <f t="shared" si="19"/>
        <v>19170</v>
      </c>
      <c r="L69" s="319">
        <f t="shared" si="19"/>
        <v>20400</v>
      </c>
      <c r="N69" s="498" t="s">
        <v>1534</v>
      </c>
      <c r="O69" s="374"/>
      <c r="P69" s="374">
        <f t="shared" ref="P69:W69" si="20">+P105/5*3</f>
        <v>10830</v>
      </c>
      <c r="Q69" s="374">
        <f t="shared" si="20"/>
        <v>12360</v>
      </c>
      <c r="R69" s="374">
        <f t="shared" si="20"/>
        <v>13920</v>
      </c>
      <c r="S69" s="374">
        <f t="shared" si="20"/>
        <v>15450</v>
      </c>
      <c r="T69" s="374">
        <f t="shared" si="20"/>
        <v>16710</v>
      </c>
      <c r="U69" s="374">
        <f t="shared" si="20"/>
        <v>17940</v>
      </c>
      <c r="V69" s="374">
        <f t="shared" si="20"/>
        <v>19170</v>
      </c>
      <c r="W69" s="374">
        <f t="shared" si="20"/>
        <v>20400</v>
      </c>
      <c r="X69" s="374"/>
      <c r="Y69" s="374">
        <f t="shared" ref="Y69:AF69" si="21">+Y105/5*3</f>
        <v>0</v>
      </c>
      <c r="Z69" s="374">
        <f t="shared" si="21"/>
        <v>0</v>
      </c>
      <c r="AA69" s="374">
        <f t="shared" si="21"/>
        <v>0</v>
      </c>
      <c r="AB69" s="374">
        <f t="shared" si="21"/>
        <v>0</v>
      </c>
      <c r="AC69" s="374">
        <f t="shared" si="21"/>
        <v>0</v>
      </c>
      <c r="AD69" s="374">
        <f t="shared" si="21"/>
        <v>0</v>
      </c>
      <c r="AE69" s="374">
        <f t="shared" si="21"/>
        <v>0</v>
      </c>
      <c r="AF69" s="374">
        <f t="shared" si="21"/>
        <v>0</v>
      </c>
      <c r="AG69" s="374"/>
      <c r="AH69" s="374"/>
      <c r="AI69" s="374">
        <f t="shared" ref="AI69:AP69" si="22">+AI105/5*3</f>
        <v>0</v>
      </c>
      <c r="AJ69" s="374">
        <f t="shared" si="22"/>
        <v>0</v>
      </c>
      <c r="AK69" s="374">
        <f t="shared" si="22"/>
        <v>0</v>
      </c>
      <c r="AL69" s="374">
        <f t="shared" si="22"/>
        <v>0</v>
      </c>
      <c r="AM69" s="374">
        <f t="shared" si="22"/>
        <v>0</v>
      </c>
      <c r="AN69" s="374">
        <f t="shared" si="22"/>
        <v>0</v>
      </c>
      <c r="AO69" s="374">
        <f t="shared" si="22"/>
        <v>0</v>
      </c>
      <c r="AP69" s="374">
        <f t="shared" si="22"/>
        <v>0</v>
      </c>
      <c r="AQ69" s="374"/>
      <c r="AR69" s="374"/>
      <c r="AS69" s="374"/>
      <c r="AT69" s="495" t="s">
        <v>140</v>
      </c>
      <c r="AU69" s="374"/>
      <c r="AV69" s="374"/>
      <c r="AW69" s="260"/>
      <c r="AX69" s="469" t="s">
        <v>1164</v>
      </c>
      <c r="AY69" s="453" t="s">
        <v>392</v>
      </c>
      <c r="AZ69" s="440" t="s">
        <v>262</v>
      </c>
      <c r="BA69" s="259" t="s">
        <v>298</v>
      </c>
      <c r="BB69" s="259" t="s">
        <v>420</v>
      </c>
      <c r="BC69" s="259" t="s">
        <v>420</v>
      </c>
      <c r="BD69" s="259" t="s">
        <v>256</v>
      </c>
      <c r="BE69" s="374">
        <f t="shared" si="4"/>
        <v>58</v>
      </c>
      <c r="BF69" s="374"/>
      <c r="BG69" s="374"/>
    </row>
    <row r="70" spans="1:59" hidden="1">
      <c r="A70" s="318">
        <f t="shared" si="5"/>
        <v>0</v>
      </c>
      <c r="B70" s="318">
        <f t="shared" si="8"/>
        <v>0</v>
      </c>
      <c r="C70" s="318">
        <f t="shared" si="6"/>
        <v>0</v>
      </c>
      <c r="E70" s="329">
        <f t="shared" ref="E70:L70" si="23">+MAX(E69,E71)</f>
        <v>10980</v>
      </c>
      <c r="F70" s="329">
        <f t="shared" si="23"/>
        <v>12540</v>
      </c>
      <c r="G70" s="329">
        <f t="shared" si="23"/>
        <v>14100</v>
      </c>
      <c r="H70" s="329">
        <f t="shared" si="23"/>
        <v>15660</v>
      </c>
      <c r="I70" s="329">
        <f t="shared" si="23"/>
        <v>16920</v>
      </c>
      <c r="J70" s="329">
        <f t="shared" si="23"/>
        <v>18180</v>
      </c>
      <c r="K70" s="329">
        <f t="shared" si="23"/>
        <v>19440</v>
      </c>
      <c r="L70" s="329">
        <f t="shared" si="23"/>
        <v>20700</v>
      </c>
      <c r="N70" s="373" t="s">
        <v>1533</v>
      </c>
      <c r="O70" s="374"/>
      <c r="P70" s="374"/>
      <c r="Q70" s="374"/>
      <c r="R70" s="374"/>
      <c r="S70" s="374"/>
      <c r="T70" s="374"/>
      <c r="U70" s="374"/>
      <c r="V70" s="374"/>
      <c r="W70" s="374"/>
      <c r="X70" s="374"/>
      <c r="Y70" s="374"/>
      <c r="Z70" s="374"/>
      <c r="AA70" s="374"/>
      <c r="AB70" s="374"/>
      <c r="AC70" s="374"/>
      <c r="AD70" s="374"/>
      <c r="AE70" s="374"/>
      <c r="AF70" s="374"/>
      <c r="AG70" s="374"/>
      <c r="AH70" s="374"/>
      <c r="AI70" s="374"/>
      <c r="AJ70" s="374"/>
      <c r="AK70" s="374"/>
      <c r="AL70" s="374"/>
      <c r="AM70" s="374"/>
      <c r="AN70" s="374"/>
      <c r="AO70" s="374"/>
      <c r="AP70" s="374"/>
      <c r="AQ70" s="374"/>
      <c r="AR70" s="374"/>
      <c r="AS70" s="374"/>
      <c r="AT70" s="495" t="s">
        <v>142</v>
      </c>
      <c r="AU70" s="374"/>
      <c r="AV70" s="374"/>
      <c r="AW70" s="260"/>
      <c r="AX70" s="260"/>
      <c r="AY70" s="453" t="s">
        <v>399</v>
      </c>
      <c r="AZ70" s="440" t="s">
        <v>264</v>
      </c>
      <c r="BA70" s="259" t="s">
        <v>307</v>
      </c>
      <c r="BB70" s="259" t="s">
        <v>422</v>
      </c>
      <c r="BC70" s="259" t="s">
        <v>422</v>
      </c>
      <c r="BD70" s="259" t="s">
        <v>259</v>
      </c>
      <c r="BE70" s="374">
        <f t="shared" si="4"/>
        <v>59</v>
      </c>
      <c r="BF70" s="374"/>
      <c r="BG70" s="374"/>
    </row>
    <row r="71" spans="1:59" hidden="1">
      <c r="A71" s="318">
        <f t="shared" si="5"/>
        <v>0</v>
      </c>
      <c r="B71" s="318">
        <f t="shared" si="8"/>
        <v>0</v>
      </c>
      <c r="C71" s="318">
        <f t="shared" si="6"/>
        <v>0</v>
      </c>
      <c r="E71" s="319">
        <f t="shared" ref="E71:L71" si="24">+MAX(P71,Y71,AI71)</f>
        <v>10980</v>
      </c>
      <c r="F71" s="319">
        <f t="shared" si="24"/>
        <v>12540</v>
      </c>
      <c r="G71" s="319">
        <f t="shared" si="24"/>
        <v>14100</v>
      </c>
      <c r="H71" s="319">
        <f t="shared" si="24"/>
        <v>15660</v>
      </c>
      <c r="I71" s="319">
        <f t="shared" si="24"/>
        <v>16920</v>
      </c>
      <c r="J71" s="319">
        <f t="shared" si="24"/>
        <v>18180</v>
      </c>
      <c r="K71" s="319">
        <f t="shared" si="24"/>
        <v>19440</v>
      </c>
      <c r="L71" s="319">
        <f t="shared" si="24"/>
        <v>20700</v>
      </c>
      <c r="N71" s="498" t="s">
        <v>1389</v>
      </c>
      <c r="O71" s="374"/>
      <c r="P71" s="374">
        <f t="shared" ref="P71:W71" si="25">+P107/5*3</f>
        <v>10980</v>
      </c>
      <c r="Q71" s="374">
        <f t="shared" si="25"/>
        <v>12540</v>
      </c>
      <c r="R71" s="374">
        <f t="shared" si="25"/>
        <v>14100</v>
      </c>
      <c r="S71" s="374">
        <f t="shared" si="25"/>
        <v>15660</v>
      </c>
      <c r="T71" s="374">
        <f t="shared" si="25"/>
        <v>16920</v>
      </c>
      <c r="U71" s="374">
        <f t="shared" si="25"/>
        <v>18180</v>
      </c>
      <c r="V71" s="374">
        <f t="shared" si="25"/>
        <v>19440</v>
      </c>
      <c r="W71" s="374">
        <f t="shared" si="25"/>
        <v>20700</v>
      </c>
      <c r="X71" s="374"/>
      <c r="Y71" s="374">
        <f t="shared" ref="Y71:AF71" si="26">+Y107/5*3</f>
        <v>0</v>
      </c>
      <c r="Z71" s="374">
        <f t="shared" si="26"/>
        <v>0</v>
      </c>
      <c r="AA71" s="374">
        <f t="shared" si="26"/>
        <v>0</v>
      </c>
      <c r="AB71" s="374">
        <f t="shared" si="26"/>
        <v>0</v>
      </c>
      <c r="AC71" s="374">
        <f t="shared" si="26"/>
        <v>0</v>
      </c>
      <c r="AD71" s="374">
        <f t="shared" si="26"/>
        <v>0</v>
      </c>
      <c r="AE71" s="374">
        <f t="shared" si="26"/>
        <v>0</v>
      </c>
      <c r="AF71" s="374">
        <f t="shared" si="26"/>
        <v>0</v>
      </c>
      <c r="AG71" s="374"/>
      <c r="AH71" s="374"/>
      <c r="AI71" s="374">
        <f t="shared" ref="AI71:AP71" si="27">+AI107*0.6</f>
        <v>0</v>
      </c>
      <c r="AJ71" s="374">
        <f t="shared" si="27"/>
        <v>0</v>
      </c>
      <c r="AK71" s="374">
        <f t="shared" si="27"/>
        <v>0</v>
      </c>
      <c r="AL71" s="374">
        <f t="shared" si="27"/>
        <v>0</v>
      </c>
      <c r="AM71" s="374">
        <f t="shared" si="27"/>
        <v>0</v>
      </c>
      <c r="AN71" s="374">
        <f t="shared" si="27"/>
        <v>0</v>
      </c>
      <c r="AO71" s="374">
        <f t="shared" si="27"/>
        <v>0</v>
      </c>
      <c r="AP71" s="374">
        <f t="shared" si="27"/>
        <v>0</v>
      </c>
      <c r="AQ71" s="374"/>
      <c r="AR71" s="374"/>
      <c r="AS71" s="374"/>
      <c r="AT71" s="495" t="s">
        <v>143</v>
      </c>
      <c r="AU71" s="374"/>
      <c r="AV71" s="374"/>
      <c r="AW71" s="260"/>
      <c r="AX71" s="260"/>
      <c r="AY71" s="453" t="s">
        <v>407</v>
      </c>
      <c r="AZ71" s="440" t="s">
        <v>272</v>
      </c>
      <c r="BA71" s="259" t="s">
        <v>309</v>
      </c>
      <c r="BB71" s="259" t="s">
        <v>425</v>
      </c>
      <c r="BC71" s="259" t="s">
        <v>425</v>
      </c>
      <c r="BD71" s="259" t="s">
        <v>262</v>
      </c>
      <c r="BE71" s="374">
        <f t="shared" si="4"/>
        <v>60</v>
      </c>
      <c r="BF71" s="374"/>
      <c r="BG71" s="374"/>
    </row>
    <row r="72" spans="1:59" hidden="1">
      <c r="A72" s="332">
        <f t="shared" ref="A72:A77" si="28">IF($A$26=$AU22,1,0)</f>
        <v>0</v>
      </c>
      <c r="B72" s="332">
        <f t="shared" ref="B72:B77" si="29">IF(OR(B71=1,$B$18=$AU22),1,0)</f>
        <v>0</v>
      </c>
      <c r="C72" s="332">
        <f t="shared" si="6"/>
        <v>0</v>
      </c>
      <c r="E72" s="329">
        <f t="shared" ref="E72:L72" si="30">+MAX(E71,E73)</f>
        <v>11160</v>
      </c>
      <c r="F72" s="329">
        <f t="shared" si="30"/>
        <v>12750</v>
      </c>
      <c r="G72" s="329">
        <f t="shared" si="30"/>
        <v>14340</v>
      </c>
      <c r="H72" s="329">
        <f t="shared" si="30"/>
        <v>15930</v>
      </c>
      <c r="I72" s="329">
        <f t="shared" si="30"/>
        <v>17220</v>
      </c>
      <c r="J72" s="329">
        <f t="shared" si="30"/>
        <v>18480</v>
      </c>
      <c r="K72" s="329">
        <f t="shared" si="30"/>
        <v>19770</v>
      </c>
      <c r="L72" s="329">
        <f t="shared" si="30"/>
        <v>21030</v>
      </c>
      <c r="N72" s="373" t="s">
        <v>1533</v>
      </c>
      <c r="O72" s="374"/>
      <c r="P72" s="374"/>
      <c r="Q72" s="374"/>
      <c r="R72" s="374"/>
      <c r="S72" s="374"/>
      <c r="T72" s="374"/>
      <c r="U72" s="374"/>
      <c r="V72" s="374"/>
      <c r="W72" s="374"/>
      <c r="X72" s="374"/>
      <c r="Y72" s="374"/>
      <c r="Z72" s="374"/>
      <c r="AA72" s="374"/>
      <c r="AB72" s="374"/>
      <c r="AC72" s="374"/>
      <c r="AD72" s="374"/>
      <c r="AE72" s="374"/>
      <c r="AF72" s="374"/>
      <c r="AG72" s="374"/>
      <c r="AH72" s="374"/>
      <c r="AI72" s="374"/>
      <c r="AJ72" s="374"/>
      <c r="AK72" s="374"/>
      <c r="AL72" s="374"/>
      <c r="AM72" s="374"/>
      <c r="AN72" s="374"/>
      <c r="AO72" s="374"/>
      <c r="AP72" s="374"/>
      <c r="AQ72" s="374"/>
      <c r="AR72" s="374"/>
      <c r="AS72" s="374"/>
      <c r="AT72" s="495" t="s">
        <v>145</v>
      </c>
      <c r="AU72" s="374"/>
      <c r="AV72" s="374"/>
      <c r="AW72" s="260"/>
      <c r="AX72" s="260"/>
      <c r="AY72" s="453" t="s">
        <v>409</v>
      </c>
      <c r="AZ72" s="440" t="s">
        <v>279</v>
      </c>
      <c r="BA72" s="259" t="s">
        <v>313</v>
      </c>
      <c r="BB72" s="259" t="s">
        <v>460</v>
      </c>
      <c r="BC72" s="259" t="s">
        <v>460</v>
      </c>
      <c r="BD72" s="259" t="s">
        <v>264</v>
      </c>
      <c r="BE72" s="374">
        <f t="shared" si="4"/>
        <v>61</v>
      </c>
      <c r="BF72" s="374"/>
      <c r="BG72" s="374"/>
    </row>
    <row r="73" spans="1:59" hidden="1">
      <c r="A73" s="332">
        <f t="shared" si="28"/>
        <v>0</v>
      </c>
      <c r="B73" s="332">
        <f t="shared" si="29"/>
        <v>0</v>
      </c>
      <c r="C73" s="332">
        <f t="shared" si="6"/>
        <v>0</v>
      </c>
      <c r="E73" s="319">
        <f t="shared" ref="E73:L73" si="31">+MAX(P73,Y73,AI73)</f>
        <v>11160</v>
      </c>
      <c r="F73" s="319">
        <f t="shared" si="31"/>
        <v>12750</v>
      </c>
      <c r="G73" s="319">
        <f t="shared" si="31"/>
        <v>14340</v>
      </c>
      <c r="H73" s="319">
        <f t="shared" si="31"/>
        <v>15930</v>
      </c>
      <c r="I73" s="319">
        <f t="shared" si="31"/>
        <v>17220</v>
      </c>
      <c r="J73" s="319">
        <f t="shared" si="31"/>
        <v>18480</v>
      </c>
      <c r="K73" s="319">
        <f t="shared" si="31"/>
        <v>19770</v>
      </c>
      <c r="L73" s="319">
        <f t="shared" si="31"/>
        <v>21030</v>
      </c>
      <c r="N73" s="373" t="s">
        <v>1429</v>
      </c>
      <c r="O73" s="374"/>
      <c r="P73" s="374">
        <f t="shared" ref="P73:W73" si="32">+P109/5*3</f>
        <v>11160</v>
      </c>
      <c r="Q73" s="374">
        <f t="shared" si="32"/>
        <v>12750</v>
      </c>
      <c r="R73" s="374">
        <f t="shared" si="32"/>
        <v>14340</v>
      </c>
      <c r="S73" s="374">
        <f t="shared" si="32"/>
        <v>15930</v>
      </c>
      <c r="T73" s="374">
        <f t="shared" si="32"/>
        <v>17220</v>
      </c>
      <c r="U73" s="374">
        <f t="shared" si="32"/>
        <v>18480</v>
      </c>
      <c r="V73" s="374">
        <f t="shared" si="32"/>
        <v>19770</v>
      </c>
      <c r="W73" s="374">
        <f t="shared" si="32"/>
        <v>21030</v>
      </c>
      <c r="X73" s="374"/>
      <c r="Y73" s="374">
        <f t="shared" ref="Y73:AF73" si="33">+Y109/5*3</f>
        <v>0</v>
      </c>
      <c r="Z73" s="374">
        <f t="shared" si="33"/>
        <v>0</v>
      </c>
      <c r="AA73" s="374">
        <f t="shared" si="33"/>
        <v>0</v>
      </c>
      <c r="AB73" s="374">
        <f t="shared" si="33"/>
        <v>0</v>
      </c>
      <c r="AC73" s="374">
        <f t="shared" si="33"/>
        <v>0</v>
      </c>
      <c r="AD73" s="374">
        <f t="shared" si="33"/>
        <v>0</v>
      </c>
      <c r="AE73" s="374">
        <f t="shared" si="33"/>
        <v>0</v>
      </c>
      <c r="AF73" s="374">
        <f t="shared" si="33"/>
        <v>0</v>
      </c>
      <c r="AG73" s="374"/>
      <c r="AH73" s="374"/>
      <c r="AI73" s="374">
        <f t="shared" ref="AI73:AP73" si="34">+AI109*0.6</f>
        <v>0</v>
      </c>
      <c r="AJ73" s="374">
        <f t="shared" si="34"/>
        <v>0</v>
      </c>
      <c r="AK73" s="374">
        <f t="shared" si="34"/>
        <v>0</v>
      </c>
      <c r="AL73" s="374">
        <f t="shared" si="34"/>
        <v>0</v>
      </c>
      <c r="AM73" s="374">
        <f t="shared" si="34"/>
        <v>0</v>
      </c>
      <c r="AN73" s="374">
        <f t="shared" si="34"/>
        <v>0</v>
      </c>
      <c r="AO73" s="374">
        <f t="shared" si="34"/>
        <v>0</v>
      </c>
      <c r="AP73" s="374">
        <f t="shared" si="34"/>
        <v>0</v>
      </c>
      <c r="AQ73" s="374"/>
      <c r="AR73" s="374"/>
      <c r="AS73" s="374"/>
      <c r="AT73" s="495" t="s">
        <v>147</v>
      </c>
      <c r="AU73" s="374"/>
      <c r="AV73" s="374"/>
      <c r="AW73" s="260"/>
      <c r="AX73" s="260"/>
      <c r="AY73" s="453" t="s">
        <v>414</v>
      </c>
      <c r="AZ73" s="440" t="s">
        <v>281</v>
      </c>
      <c r="BA73" s="259" t="s">
        <v>320</v>
      </c>
      <c r="BB73" s="259" t="s">
        <v>143</v>
      </c>
      <c r="BC73" s="259" t="s">
        <v>143</v>
      </c>
      <c r="BD73" s="259" t="s">
        <v>272</v>
      </c>
      <c r="BE73" s="374">
        <f t="shared" si="4"/>
        <v>62</v>
      </c>
      <c r="BF73" s="374"/>
      <c r="BG73" s="374"/>
    </row>
    <row r="74" spans="1:59" hidden="1">
      <c r="A74" s="332">
        <f t="shared" si="28"/>
        <v>0</v>
      </c>
      <c r="B74" s="332">
        <f t="shared" si="29"/>
        <v>0</v>
      </c>
      <c r="C74" s="332">
        <f t="shared" si="6"/>
        <v>0</v>
      </c>
      <c r="E74" s="334">
        <f t="shared" ref="E74:L74" si="35">+MAX(E73,E75)</f>
        <v>11250</v>
      </c>
      <c r="F74" s="334">
        <f t="shared" si="35"/>
        <v>12840</v>
      </c>
      <c r="G74" s="334">
        <f t="shared" si="35"/>
        <v>14460</v>
      </c>
      <c r="H74" s="334">
        <f t="shared" si="35"/>
        <v>16050</v>
      </c>
      <c r="I74" s="334">
        <f t="shared" si="35"/>
        <v>17340</v>
      </c>
      <c r="J74" s="334">
        <f t="shared" si="35"/>
        <v>18630</v>
      </c>
      <c r="K74" s="334">
        <f t="shared" si="35"/>
        <v>19920</v>
      </c>
      <c r="L74" s="334">
        <f t="shared" si="35"/>
        <v>21210</v>
      </c>
      <c r="N74" s="373" t="s">
        <v>1533</v>
      </c>
      <c r="O74" s="374"/>
      <c r="P74" s="374"/>
      <c r="Q74" s="374"/>
      <c r="R74" s="374"/>
      <c r="S74" s="374"/>
      <c r="T74" s="374"/>
      <c r="U74" s="374"/>
      <c r="V74" s="374"/>
      <c r="W74" s="374"/>
      <c r="X74" s="374"/>
      <c r="Y74" s="374"/>
      <c r="Z74" s="374"/>
      <c r="AA74" s="374"/>
      <c r="AB74" s="374"/>
      <c r="AC74" s="374"/>
      <c r="AD74" s="374"/>
      <c r="AE74" s="374"/>
      <c r="AF74" s="374"/>
      <c r="AG74" s="374"/>
      <c r="AH74" s="374"/>
      <c r="AI74" s="374"/>
      <c r="AJ74" s="374"/>
      <c r="AK74" s="374"/>
      <c r="AL74" s="374"/>
      <c r="AM74" s="374"/>
      <c r="AN74" s="374"/>
      <c r="AO74" s="374"/>
      <c r="AP74" s="374"/>
      <c r="AQ74" s="374"/>
      <c r="AR74" s="374"/>
      <c r="AS74" s="374"/>
      <c r="AT74" s="495" t="s">
        <v>149</v>
      </c>
      <c r="AU74" s="374"/>
      <c r="AV74" s="374"/>
      <c r="AW74" s="260"/>
      <c r="AX74" s="260"/>
      <c r="AY74" s="453"/>
      <c r="AZ74" s="440"/>
      <c r="BA74" s="259"/>
      <c r="BB74" s="259" t="s">
        <v>488</v>
      </c>
      <c r="BC74" s="259" t="s">
        <v>488</v>
      </c>
      <c r="BD74" s="259" t="s">
        <v>279</v>
      </c>
      <c r="BE74" s="374"/>
      <c r="BF74" s="374"/>
      <c r="BG74" s="374"/>
    </row>
    <row r="75" spans="1:59" hidden="1">
      <c r="A75" s="332">
        <f t="shared" si="28"/>
        <v>0</v>
      </c>
      <c r="B75" s="332">
        <f t="shared" si="29"/>
        <v>0</v>
      </c>
      <c r="C75" s="332">
        <f t="shared" si="6"/>
        <v>0</v>
      </c>
      <c r="E75" s="336">
        <f t="shared" ref="E75:L75" si="36">+MAX(P75,Y75,AI75)</f>
        <v>11250</v>
      </c>
      <c r="F75" s="336">
        <f t="shared" si="36"/>
        <v>12840</v>
      </c>
      <c r="G75" s="336">
        <f t="shared" si="36"/>
        <v>14460</v>
      </c>
      <c r="H75" s="336">
        <f t="shared" si="36"/>
        <v>16050</v>
      </c>
      <c r="I75" s="336">
        <f t="shared" si="36"/>
        <v>17340</v>
      </c>
      <c r="J75" s="336">
        <f t="shared" si="36"/>
        <v>18630</v>
      </c>
      <c r="K75" s="336">
        <f t="shared" si="36"/>
        <v>19920</v>
      </c>
      <c r="L75" s="336">
        <f t="shared" si="36"/>
        <v>21210</v>
      </c>
      <c r="N75" s="373" t="s">
        <v>1431</v>
      </c>
      <c r="O75" s="374"/>
      <c r="P75" s="374">
        <f t="shared" ref="P75:W75" si="37">+P111/5*3</f>
        <v>11250</v>
      </c>
      <c r="Q75" s="374">
        <f t="shared" si="37"/>
        <v>12840</v>
      </c>
      <c r="R75" s="374">
        <f t="shared" si="37"/>
        <v>14460</v>
      </c>
      <c r="S75" s="374">
        <f t="shared" si="37"/>
        <v>16050</v>
      </c>
      <c r="T75" s="374">
        <f t="shared" si="37"/>
        <v>17340</v>
      </c>
      <c r="U75" s="374">
        <f t="shared" si="37"/>
        <v>18630</v>
      </c>
      <c r="V75" s="374">
        <f t="shared" si="37"/>
        <v>19920</v>
      </c>
      <c r="W75" s="374">
        <f t="shared" si="37"/>
        <v>21210</v>
      </c>
      <c r="X75" s="374"/>
      <c r="Y75" s="374">
        <f t="shared" ref="Y75:AF75" si="38">+Y111/5*3</f>
        <v>0</v>
      </c>
      <c r="Z75" s="374">
        <f t="shared" si="38"/>
        <v>0</v>
      </c>
      <c r="AA75" s="374">
        <f t="shared" si="38"/>
        <v>0</v>
      </c>
      <c r="AB75" s="374">
        <f t="shared" si="38"/>
        <v>0</v>
      </c>
      <c r="AC75" s="374">
        <f t="shared" si="38"/>
        <v>0</v>
      </c>
      <c r="AD75" s="374">
        <f t="shared" si="38"/>
        <v>0</v>
      </c>
      <c r="AE75" s="374">
        <f t="shared" si="38"/>
        <v>0</v>
      </c>
      <c r="AF75" s="374">
        <f t="shared" si="38"/>
        <v>0</v>
      </c>
      <c r="AG75" s="374"/>
      <c r="AH75" s="374"/>
      <c r="AI75" s="374">
        <f t="shared" ref="AI75:AP75" si="39">+AI111*0.6</f>
        <v>0</v>
      </c>
      <c r="AJ75" s="374">
        <f t="shared" si="39"/>
        <v>0</v>
      </c>
      <c r="AK75" s="374">
        <f t="shared" si="39"/>
        <v>0</v>
      </c>
      <c r="AL75" s="374">
        <f t="shared" si="39"/>
        <v>0</v>
      </c>
      <c r="AM75" s="374">
        <f t="shared" si="39"/>
        <v>0</v>
      </c>
      <c r="AN75" s="374">
        <f t="shared" si="39"/>
        <v>0</v>
      </c>
      <c r="AO75" s="374">
        <f t="shared" si="39"/>
        <v>0</v>
      </c>
      <c r="AP75" s="374">
        <f t="shared" si="39"/>
        <v>0</v>
      </c>
      <c r="AQ75" s="374"/>
      <c r="AR75" s="374"/>
      <c r="AS75" s="374"/>
      <c r="AT75" s="495" t="s">
        <v>151</v>
      </c>
      <c r="AU75" s="374"/>
      <c r="AV75" s="374"/>
      <c r="AW75" s="260"/>
      <c r="AX75" s="260"/>
      <c r="AY75" s="453"/>
      <c r="AZ75" s="440"/>
      <c r="BA75" s="259"/>
      <c r="BB75" s="259" t="s">
        <v>492</v>
      </c>
      <c r="BC75" s="259" t="s">
        <v>492</v>
      </c>
      <c r="BD75" s="259" t="s">
        <v>281</v>
      </c>
      <c r="BE75" s="374"/>
      <c r="BF75" s="374"/>
      <c r="BG75" s="374"/>
    </row>
    <row r="76" spans="1:59" hidden="1">
      <c r="A76" s="337">
        <f t="shared" si="28"/>
        <v>0</v>
      </c>
      <c r="B76" s="337">
        <f t="shared" si="29"/>
        <v>0</v>
      </c>
      <c r="C76" s="337">
        <f t="shared" si="6"/>
        <v>0</v>
      </c>
      <c r="E76" s="334">
        <f t="shared" ref="E76:L76" si="40">+MAX(E75,E77)</f>
        <v>11250</v>
      </c>
      <c r="F76" s="334">
        <f t="shared" si="40"/>
        <v>12840</v>
      </c>
      <c r="G76" s="334">
        <f t="shared" si="40"/>
        <v>14460</v>
      </c>
      <c r="H76" s="334">
        <f t="shared" si="40"/>
        <v>16050</v>
      </c>
      <c r="I76" s="334">
        <f t="shared" si="40"/>
        <v>17340</v>
      </c>
      <c r="J76" s="334">
        <f t="shared" si="40"/>
        <v>18630</v>
      </c>
      <c r="K76" s="334">
        <f t="shared" si="40"/>
        <v>19920</v>
      </c>
      <c r="L76" s="334">
        <f t="shared" si="40"/>
        <v>21210</v>
      </c>
      <c r="N76" s="373" t="s">
        <v>1533</v>
      </c>
      <c r="O76" s="374"/>
      <c r="P76" s="374"/>
      <c r="Q76" s="374"/>
      <c r="R76" s="374"/>
      <c r="S76" s="374"/>
      <c r="T76" s="374"/>
      <c r="U76" s="374"/>
      <c r="V76" s="374"/>
      <c r="W76" s="374"/>
      <c r="X76" s="374"/>
      <c r="Y76" s="374"/>
      <c r="Z76" s="374"/>
      <c r="AA76" s="374"/>
      <c r="AB76" s="374"/>
      <c r="AC76" s="374"/>
      <c r="AD76" s="374"/>
      <c r="AE76" s="374"/>
      <c r="AF76" s="374"/>
      <c r="AG76" s="374"/>
      <c r="AH76" s="374"/>
      <c r="AI76" s="374"/>
      <c r="AJ76" s="374"/>
      <c r="AK76" s="374"/>
      <c r="AL76" s="374"/>
      <c r="AM76" s="374"/>
      <c r="AN76" s="374"/>
      <c r="AO76" s="374"/>
      <c r="AP76" s="374"/>
      <c r="AQ76" s="374"/>
      <c r="AR76" s="374"/>
      <c r="AS76" s="374"/>
      <c r="AT76" s="495" t="s">
        <v>153</v>
      </c>
      <c r="AU76" s="374"/>
      <c r="AV76" s="374"/>
      <c r="AW76" s="260"/>
      <c r="AX76" s="260"/>
      <c r="AY76" s="453" t="s">
        <v>416</v>
      </c>
      <c r="AZ76" s="440" t="s">
        <v>283</v>
      </c>
      <c r="BA76" s="259" t="s">
        <v>325</v>
      </c>
      <c r="BB76" s="259" t="s">
        <v>496</v>
      </c>
      <c r="BC76" s="259" t="s">
        <v>496</v>
      </c>
      <c r="BD76" s="259" t="s">
        <v>283</v>
      </c>
      <c r="BE76" s="374">
        <f t="shared" ref="BE76:BE89" si="41">+MATCH(BD$10:BD$548,AZ$10:AZ$540,0)</f>
        <v>67</v>
      </c>
      <c r="BF76" s="374"/>
      <c r="BG76" s="374"/>
    </row>
    <row r="77" spans="1:59" hidden="1">
      <c r="A77" s="338">
        <f t="shared" si="28"/>
        <v>0</v>
      </c>
      <c r="B77" s="338">
        <f t="shared" si="29"/>
        <v>0</v>
      </c>
      <c r="C77" s="338">
        <f t="shared" si="6"/>
        <v>0</v>
      </c>
      <c r="E77" s="339">
        <f t="shared" ref="E77:L77" si="42">+MAX(P77,Y77,AI77)</f>
        <v>11010</v>
      </c>
      <c r="F77" s="339">
        <f t="shared" si="42"/>
        <v>12600</v>
      </c>
      <c r="G77" s="339">
        <f t="shared" si="42"/>
        <v>14160</v>
      </c>
      <c r="H77" s="339">
        <f t="shared" si="42"/>
        <v>15720</v>
      </c>
      <c r="I77" s="339">
        <f t="shared" si="42"/>
        <v>16980</v>
      </c>
      <c r="J77" s="339">
        <f t="shared" si="42"/>
        <v>18240</v>
      </c>
      <c r="K77" s="339">
        <f t="shared" si="42"/>
        <v>19500</v>
      </c>
      <c r="L77" s="339">
        <f t="shared" si="42"/>
        <v>20760</v>
      </c>
      <c r="N77" s="373" t="s">
        <v>1535</v>
      </c>
      <c r="O77" s="374"/>
      <c r="P77" s="374">
        <f t="shared" ref="P77:W77" si="43">+P113*0.6</f>
        <v>11010</v>
      </c>
      <c r="Q77" s="374">
        <f t="shared" si="43"/>
        <v>12600</v>
      </c>
      <c r="R77" s="374">
        <f t="shared" si="43"/>
        <v>14160</v>
      </c>
      <c r="S77" s="374">
        <f t="shared" si="43"/>
        <v>15720</v>
      </c>
      <c r="T77" s="374">
        <f t="shared" si="43"/>
        <v>16980</v>
      </c>
      <c r="U77" s="374">
        <f t="shared" si="43"/>
        <v>18240</v>
      </c>
      <c r="V77" s="374">
        <f t="shared" si="43"/>
        <v>19500</v>
      </c>
      <c r="W77" s="374">
        <f t="shared" si="43"/>
        <v>20760</v>
      </c>
      <c r="X77" s="374"/>
      <c r="Y77" s="374">
        <f t="shared" ref="Y77:AF77" si="44">+Y113*0.6</f>
        <v>0</v>
      </c>
      <c r="Z77" s="374">
        <f t="shared" si="44"/>
        <v>0</v>
      </c>
      <c r="AA77" s="374">
        <f t="shared" si="44"/>
        <v>0</v>
      </c>
      <c r="AB77" s="374">
        <f t="shared" si="44"/>
        <v>0</v>
      </c>
      <c r="AC77" s="374">
        <f t="shared" si="44"/>
        <v>0</v>
      </c>
      <c r="AD77" s="374">
        <f t="shared" si="44"/>
        <v>0</v>
      </c>
      <c r="AE77" s="374">
        <f t="shared" si="44"/>
        <v>0</v>
      </c>
      <c r="AF77" s="374">
        <f t="shared" si="44"/>
        <v>0</v>
      </c>
      <c r="AG77" s="374"/>
      <c r="AH77" s="374"/>
      <c r="AI77" s="374">
        <f t="shared" ref="AI77:AP77" si="45">+AI113*0.6</f>
        <v>0</v>
      </c>
      <c r="AJ77" s="374">
        <f t="shared" si="45"/>
        <v>0</v>
      </c>
      <c r="AK77" s="374">
        <f t="shared" si="45"/>
        <v>0</v>
      </c>
      <c r="AL77" s="374">
        <f t="shared" si="45"/>
        <v>0</v>
      </c>
      <c r="AM77" s="374">
        <f t="shared" si="45"/>
        <v>0</v>
      </c>
      <c r="AN77" s="374">
        <f t="shared" si="45"/>
        <v>0</v>
      </c>
      <c r="AO77" s="374">
        <f t="shared" si="45"/>
        <v>0</v>
      </c>
      <c r="AP77" s="374">
        <f t="shared" si="45"/>
        <v>0</v>
      </c>
      <c r="AQ77" s="374"/>
      <c r="AR77" s="374"/>
      <c r="AS77" s="374"/>
      <c r="AT77" s="495" t="s">
        <v>154</v>
      </c>
      <c r="AU77" s="374"/>
      <c r="AV77" s="374"/>
      <c r="AW77" s="260"/>
      <c r="AX77" s="260"/>
      <c r="AY77" s="453" t="s">
        <v>418</v>
      </c>
      <c r="AZ77" s="440" t="s">
        <v>74</v>
      </c>
      <c r="BA77" s="259" t="s">
        <v>329</v>
      </c>
      <c r="BB77" s="259" t="s">
        <v>151</v>
      </c>
      <c r="BC77" s="259" t="s">
        <v>151</v>
      </c>
      <c r="BD77" s="259" t="s">
        <v>74</v>
      </c>
      <c r="BE77" s="374">
        <f t="shared" si="41"/>
        <v>68</v>
      </c>
      <c r="BF77" s="374"/>
      <c r="BG77" s="374"/>
    </row>
    <row r="78" spans="1:59" hidden="1">
      <c r="A78" s="340"/>
      <c r="B78" s="341"/>
      <c r="C78" s="342"/>
      <c r="D78" s="341"/>
      <c r="E78" s="341"/>
      <c r="F78" s="341"/>
      <c r="G78" s="341"/>
      <c r="H78" s="341"/>
      <c r="I78" s="341"/>
      <c r="J78" s="341"/>
      <c r="K78" s="341"/>
      <c r="L78" s="341"/>
      <c r="M78" s="341"/>
      <c r="N78" s="374"/>
      <c r="O78" s="374"/>
      <c r="P78" s="374"/>
      <c r="Q78" s="374"/>
      <c r="R78" s="374"/>
      <c r="S78" s="374"/>
      <c r="T78" s="374"/>
      <c r="U78" s="374"/>
      <c r="V78" s="374"/>
      <c r="W78" s="374"/>
      <c r="X78" s="374"/>
      <c r="Y78" s="374"/>
      <c r="Z78" s="374"/>
      <c r="AA78" s="374"/>
      <c r="AB78" s="374"/>
      <c r="AC78" s="374"/>
      <c r="AD78" s="374"/>
      <c r="AE78" s="374"/>
      <c r="AF78" s="374"/>
      <c r="AG78" s="374"/>
      <c r="AH78" s="374"/>
      <c r="AI78" s="374"/>
      <c r="AJ78" s="374"/>
      <c r="AK78" s="374"/>
      <c r="AL78" s="374"/>
      <c r="AM78" s="374"/>
      <c r="AN78" s="374"/>
      <c r="AO78" s="374"/>
      <c r="AP78" s="374"/>
      <c r="AQ78" s="499" t="s">
        <v>1536</v>
      </c>
      <c r="AR78" s="374"/>
      <c r="AS78" s="374"/>
      <c r="AT78" s="495" t="s">
        <v>156</v>
      </c>
      <c r="AU78" s="374"/>
      <c r="AV78" s="374"/>
      <c r="AW78" s="260"/>
      <c r="AX78" s="260"/>
      <c r="AY78" s="453" t="s">
        <v>420</v>
      </c>
      <c r="AZ78" s="440" t="s">
        <v>294</v>
      </c>
      <c r="BA78" s="259" t="s">
        <v>331</v>
      </c>
      <c r="BB78" s="259" t="s">
        <v>498</v>
      </c>
      <c r="BC78" s="259" t="s">
        <v>498</v>
      </c>
      <c r="BD78" s="259" t="s">
        <v>294</v>
      </c>
      <c r="BE78" s="374">
        <f t="shared" si="41"/>
        <v>69</v>
      </c>
      <c r="BF78" s="374"/>
      <c r="BG78" s="374"/>
    </row>
    <row r="79" spans="1:59" ht="15.75" hidden="1">
      <c r="A79" s="312" t="s">
        <v>1526</v>
      </c>
      <c r="B79" s="313" t="s">
        <v>1527</v>
      </c>
      <c r="C79" s="314" t="s">
        <v>1528</v>
      </c>
      <c r="E79" s="315">
        <v>1</v>
      </c>
      <c r="F79" s="315">
        <v>2</v>
      </c>
      <c r="G79" s="315">
        <v>3</v>
      </c>
      <c r="H79" s="315">
        <v>4</v>
      </c>
      <c r="I79" s="315">
        <v>5</v>
      </c>
      <c r="J79" s="315">
        <v>6</v>
      </c>
      <c r="K79" s="315">
        <v>7</v>
      </c>
      <c r="L79" s="315">
        <v>8</v>
      </c>
      <c r="M79" s="228"/>
      <c r="N79" s="497">
        <v>40</v>
      </c>
      <c r="O79" s="374"/>
      <c r="P79" s="1539" t="s">
        <v>1529</v>
      </c>
      <c r="Q79" s="1539"/>
      <c r="R79" s="1539"/>
      <c r="S79" s="1539"/>
      <c r="T79" s="1539"/>
      <c r="U79" s="1539"/>
      <c r="V79" s="1539"/>
      <c r="W79" s="1539"/>
      <c r="X79" s="374"/>
      <c r="Y79" s="1539" t="s">
        <v>1530</v>
      </c>
      <c r="Z79" s="1539"/>
      <c r="AA79" s="1539"/>
      <c r="AB79" s="1539"/>
      <c r="AC79" s="1539"/>
      <c r="AD79" s="1539"/>
      <c r="AE79" s="1539"/>
      <c r="AF79" s="1539"/>
      <c r="AG79" s="374"/>
      <c r="AH79" s="374"/>
      <c r="AI79" s="1539" t="s">
        <v>1532</v>
      </c>
      <c r="AJ79" s="1539"/>
      <c r="AK79" s="1539"/>
      <c r="AL79" s="1539"/>
      <c r="AM79" s="1539"/>
      <c r="AN79" s="1539"/>
      <c r="AO79" s="1539"/>
      <c r="AP79" s="1539"/>
      <c r="AQ79" s="374"/>
      <c r="AR79" s="374"/>
      <c r="AS79" s="374"/>
      <c r="AT79" s="495" t="s">
        <v>158</v>
      </c>
      <c r="AU79" s="374"/>
      <c r="AV79" s="374"/>
      <c r="AW79" s="260"/>
      <c r="AX79" s="260"/>
      <c r="AY79" s="453" t="s">
        <v>422</v>
      </c>
      <c r="AZ79" s="440" t="s">
        <v>298</v>
      </c>
      <c r="BA79" s="259" t="s">
        <v>335</v>
      </c>
      <c r="BB79" s="259" t="s">
        <v>502</v>
      </c>
      <c r="BC79" s="259" t="s">
        <v>502</v>
      </c>
      <c r="BD79" s="259" t="s">
        <v>298</v>
      </c>
      <c r="BE79" s="374">
        <f t="shared" si="41"/>
        <v>70</v>
      </c>
      <c r="BF79" s="374"/>
      <c r="BG79" s="374"/>
    </row>
    <row r="80" spans="1:59" hidden="1">
      <c r="A80" s="318">
        <f t="shared" ref="A80:A89" si="46">IF($A$26=$AU10,1,0)</f>
        <v>0</v>
      </c>
      <c r="B80" s="318">
        <f>IF($B$18=$AU10,1,0)</f>
        <v>0</v>
      </c>
      <c r="C80" s="318">
        <f t="shared" ref="C80:C95" si="47">+IF((A62+B62)=2,1,A62+B62)</f>
        <v>0</v>
      </c>
      <c r="E80" s="319">
        <f t="shared" ref="E80:L81" si="48">+MAX(P80,Y80,AI80)</f>
        <v>13640</v>
      </c>
      <c r="F80" s="319">
        <f t="shared" si="48"/>
        <v>15560</v>
      </c>
      <c r="G80" s="319">
        <f t="shared" si="48"/>
        <v>17520</v>
      </c>
      <c r="H80" s="319">
        <f t="shared" si="48"/>
        <v>19440</v>
      </c>
      <c r="I80" s="319">
        <f t="shared" si="48"/>
        <v>21000</v>
      </c>
      <c r="J80" s="319">
        <f t="shared" si="48"/>
        <v>22560</v>
      </c>
      <c r="K80" s="319">
        <f t="shared" si="48"/>
        <v>24120</v>
      </c>
      <c r="L80" s="319">
        <f t="shared" si="48"/>
        <v>25680</v>
      </c>
      <c r="N80" s="373" t="str">
        <f>CONCATENATE($AU$10,$B$11,N79)</f>
        <v>Before 12-31-2008040</v>
      </c>
      <c r="O80" s="374"/>
      <c r="P80" s="374">
        <v>13640</v>
      </c>
      <c r="Q80" s="374">
        <v>15560</v>
      </c>
      <c r="R80" s="374">
        <v>17520</v>
      </c>
      <c r="S80" s="374">
        <v>19440</v>
      </c>
      <c r="T80" s="374">
        <v>21000</v>
      </c>
      <c r="U80" s="374">
        <v>22560</v>
      </c>
      <c r="V80" s="374">
        <v>24120</v>
      </c>
      <c r="W80" s="374">
        <v>25680</v>
      </c>
      <c r="X80" s="374"/>
      <c r="Y80" s="374"/>
      <c r="Z80" s="374"/>
      <c r="AA80" s="374"/>
      <c r="AB80" s="374"/>
      <c r="AC80" s="374"/>
      <c r="AD80" s="374"/>
      <c r="AE80" s="374"/>
      <c r="AF80" s="374"/>
      <c r="AG80" s="374"/>
      <c r="AH80" s="374"/>
      <c r="AI80" s="374"/>
      <c r="AJ80" s="374"/>
      <c r="AK80" s="374"/>
      <c r="AL80" s="374"/>
      <c r="AM80" s="374"/>
      <c r="AN80" s="374"/>
      <c r="AO80" s="374"/>
      <c r="AP80" s="374"/>
      <c r="AQ80" s="374"/>
      <c r="AR80" s="374"/>
      <c r="AS80" s="374"/>
      <c r="AT80" s="495" t="s">
        <v>160</v>
      </c>
      <c r="AU80" s="374"/>
      <c r="AV80" s="374"/>
      <c r="AW80" s="260"/>
      <c r="AX80" s="260"/>
      <c r="AY80" s="480" t="s">
        <v>425</v>
      </c>
      <c r="AZ80" s="440" t="s">
        <v>307</v>
      </c>
      <c r="BA80" s="259" t="s">
        <v>338</v>
      </c>
      <c r="BB80" s="259" t="s">
        <v>504</v>
      </c>
      <c r="BC80" s="259" t="s">
        <v>504</v>
      </c>
      <c r="BD80" s="259" t="s">
        <v>307</v>
      </c>
      <c r="BE80" s="374">
        <f t="shared" si="41"/>
        <v>71</v>
      </c>
      <c r="BF80" s="374"/>
      <c r="BG80" s="374"/>
    </row>
    <row r="81" spans="1:59" hidden="1">
      <c r="A81" s="318">
        <f t="shared" si="46"/>
        <v>0</v>
      </c>
      <c r="B81" s="318">
        <f t="shared" ref="B81:B89" si="49">IF(OR(B62=1,$B$18=$AU11),1,0)</f>
        <v>0</v>
      </c>
      <c r="C81" s="318">
        <f t="shared" si="47"/>
        <v>0</v>
      </c>
      <c r="E81" s="319">
        <f t="shared" si="48"/>
        <v>13640</v>
      </c>
      <c r="F81" s="319">
        <f t="shared" si="48"/>
        <v>15560</v>
      </c>
      <c r="G81" s="319">
        <f t="shared" si="48"/>
        <v>17520</v>
      </c>
      <c r="H81" s="319">
        <f t="shared" si="48"/>
        <v>19440</v>
      </c>
      <c r="I81" s="319">
        <f t="shared" si="48"/>
        <v>21000</v>
      </c>
      <c r="J81" s="319">
        <f t="shared" si="48"/>
        <v>22560</v>
      </c>
      <c r="K81" s="319">
        <f t="shared" si="48"/>
        <v>24120</v>
      </c>
      <c r="L81" s="319">
        <f t="shared" si="48"/>
        <v>25680</v>
      </c>
      <c r="N81" s="373" t="str">
        <f>CONCATENATE($AU$11,$B$11,$N$79)</f>
        <v>1/1/2009 - 5/13/2010040</v>
      </c>
      <c r="O81" s="374"/>
      <c r="P81" s="374">
        <v>13640</v>
      </c>
      <c r="Q81" s="374">
        <v>15560</v>
      </c>
      <c r="R81" s="374">
        <v>17520</v>
      </c>
      <c r="S81" s="374">
        <v>19440</v>
      </c>
      <c r="T81" s="374">
        <v>21000</v>
      </c>
      <c r="U81" s="374">
        <v>22560</v>
      </c>
      <c r="V81" s="374">
        <v>24120</v>
      </c>
      <c r="W81" s="374">
        <v>25680</v>
      </c>
      <c r="X81" s="374"/>
      <c r="Y81" s="374"/>
      <c r="Z81" s="374"/>
      <c r="AA81" s="374"/>
      <c r="AB81" s="374"/>
      <c r="AC81" s="374"/>
      <c r="AD81" s="374"/>
      <c r="AE81" s="374"/>
      <c r="AF81" s="374"/>
      <c r="AG81" s="374"/>
      <c r="AH81" s="374"/>
      <c r="AI81" s="374">
        <f t="shared" ref="AI81:AP81" si="50">+AI99/5*4</f>
        <v>0</v>
      </c>
      <c r="AJ81" s="374">
        <f t="shared" si="50"/>
        <v>0</v>
      </c>
      <c r="AK81" s="374">
        <f t="shared" si="50"/>
        <v>0</v>
      </c>
      <c r="AL81" s="374">
        <f t="shared" si="50"/>
        <v>0</v>
      </c>
      <c r="AM81" s="374">
        <f t="shared" si="50"/>
        <v>0</v>
      </c>
      <c r="AN81" s="374">
        <f t="shared" si="50"/>
        <v>0</v>
      </c>
      <c r="AO81" s="374">
        <f t="shared" si="50"/>
        <v>0</v>
      </c>
      <c r="AP81" s="374">
        <f t="shared" si="50"/>
        <v>0</v>
      </c>
      <c r="AQ81" s="374"/>
      <c r="AR81" s="374"/>
      <c r="AS81" s="374"/>
      <c r="AT81" s="495" t="s">
        <v>161</v>
      </c>
      <c r="AU81" s="374"/>
      <c r="AV81" s="374"/>
      <c r="AW81" s="260"/>
      <c r="AX81" s="260"/>
      <c r="AY81" s="453" t="s">
        <v>452</v>
      </c>
      <c r="AZ81" s="440" t="s">
        <v>309</v>
      </c>
      <c r="BA81" s="259" t="s">
        <v>1537</v>
      </c>
      <c r="BB81" s="259" t="s">
        <v>505</v>
      </c>
      <c r="BC81" s="259" t="s">
        <v>505</v>
      </c>
      <c r="BD81" s="259" t="s">
        <v>309</v>
      </c>
      <c r="BE81" s="374">
        <f t="shared" si="41"/>
        <v>72</v>
      </c>
      <c r="BF81" s="374"/>
      <c r="BG81" s="374"/>
    </row>
    <row r="82" spans="1:59" hidden="1">
      <c r="A82" s="318">
        <f t="shared" si="46"/>
        <v>0</v>
      </c>
      <c r="B82" s="318">
        <f t="shared" si="49"/>
        <v>0</v>
      </c>
      <c r="C82" s="318">
        <f t="shared" si="47"/>
        <v>0</v>
      </c>
      <c r="E82" s="329">
        <f t="shared" ref="E82:L82" si="51">+MAX(E81,E83)</f>
        <v>13640</v>
      </c>
      <c r="F82" s="329">
        <f t="shared" si="51"/>
        <v>15560</v>
      </c>
      <c r="G82" s="329">
        <f t="shared" si="51"/>
        <v>17520</v>
      </c>
      <c r="H82" s="329">
        <f t="shared" si="51"/>
        <v>19440</v>
      </c>
      <c r="I82" s="329">
        <f t="shared" si="51"/>
        <v>21000</v>
      </c>
      <c r="J82" s="329">
        <f t="shared" si="51"/>
        <v>22560</v>
      </c>
      <c r="K82" s="329">
        <f t="shared" si="51"/>
        <v>24120</v>
      </c>
      <c r="L82" s="329">
        <f t="shared" si="51"/>
        <v>25680</v>
      </c>
      <c r="N82" s="373" t="s">
        <v>1533</v>
      </c>
      <c r="O82" s="374"/>
      <c r="P82" s="374"/>
      <c r="Q82" s="374"/>
      <c r="R82" s="374"/>
      <c r="S82" s="374"/>
      <c r="T82" s="374"/>
      <c r="U82" s="374"/>
      <c r="V82" s="374"/>
      <c r="W82" s="374"/>
      <c r="X82" s="374"/>
      <c r="Y82" s="374"/>
      <c r="Z82" s="374"/>
      <c r="AA82" s="374"/>
      <c r="AB82" s="374"/>
      <c r="AC82" s="374"/>
      <c r="AD82" s="374"/>
      <c r="AE82" s="374"/>
      <c r="AF82" s="374"/>
      <c r="AG82" s="374"/>
      <c r="AH82" s="374"/>
      <c r="AI82" s="374"/>
      <c r="AJ82" s="374"/>
      <c r="AK82" s="374"/>
      <c r="AL82" s="374"/>
      <c r="AM82" s="374"/>
      <c r="AN82" s="374"/>
      <c r="AO82" s="374"/>
      <c r="AP82" s="374"/>
      <c r="AQ82" s="374"/>
      <c r="AR82" s="374"/>
      <c r="AS82" s="374"/>
      <c r="AT82" s="495" t="s">
        <v>163</v>
      </c>
      <c r="AU82" s="374"/>
      <c r="AV82" s="374"/>
      <c r="AW82" s="260"/>
      <c r="AX82" s="260"/>
      <c r="AY82" s="453" t="s">
        <v>460</v>
      </c>
      <c r="AZ82" s="440" t="s">
        <v>313</v>
      </c>
      <c r="BA82" s="259" t="s">
        <v>343</v>
      </c>
      <c r="BB82" s="259" t="s">
        <v>506</v>
      </c>
      <c r="BC82" s="259" t="s">
        <v>506</v>
      </c>
      <c r="BD82" s="259" t="s">
        <v>313</v>
      </c>
      <c r="BE82" s="374">
        <f t="shared" si="41"/>
        <v>73</v>
      </c>
      <c r="BF82" s="374"/>
      <c r="BG82" s="374"/>
    </row>
    <row r="83" spans="1:59" hidden="1">
      <c r="A83" s="318">
        <f t="shared" si="46"/>
        <v>0</v>
      </c>
      <c r="B83" s="318">
        <f t="shared" si="49"/>
        <v>0</v>
      </c>
      <c r="C83" s="318">
        <f t="shared" si="47"/>
        <v>0</v>
      </c>
      <c r="E83" s="319">
        <f t="shared" ref="E83:L83" si="52">+MAX(P83,Y83,AI83)</f>
        <v>13640</v>
      </c>
      <c r="F83" s="319">
        <f t="shared" si="52"/>
        <v>15560</v>
      </c>
      <c r="G83" s="319">
        <f t="shared" si="52"/>
        <v>17520</v>
      </c>
      <c r="H83" s="319">
        <f t="shared" si="52"/>
        <v>19440</v>
      </c>
      <c r="I83" s="319">
        <f t="shared" si="52"/>
        <v>21000</v>
      </c>
      <c r="J83" s="319">
        <f t="shared" si="52"/>
        <v>22560</v>
      </c>
      <c r="K83" s="319">
        <f t="shared" si="52"/>
        <v>24120</v>
      </c>
      <c r="L83" s="319">
        <f t="shared" si="52"/>
        <v>25680</v>
      </c>
      <c r="N83" s="373" t="str">
        <f>CONCATENATE($AU$13,$B$11,$N$79)</f>
        <v>6/29/2010 - 5/30/2011040</v>
      </c>
      <c r="O83" s="374"/>
      <c r="P83" s="374">
        <v>13640</v>
      </c>
      <c r="Q83" s="374">
        <v>15560</v>
      </c>
      <c r="R83" s="374">
        <v>17520</v>
      </c>
      <c r="S83" s="374">
        <v>19440</v>
      </c>
      <c r="T83" s="374">
        <v>21000</v>
      </c>
      <c r="U83" s="374">
        <v>22560</v>
      </c>
      <c r="V83" s="374">
        <v>24120</v>
      </c>
      <c r="W83" s="374">
        <v>25680</v>
      </c>
      <c r="X83" s="374"/>
      <c r="Y83" s="374"/>
      <c r="Z83" s="374"/>
      <c r="AA83" s="374"/>
      <c r="AB83" s="374"/>
      <c r="AC83" s="374"/>
      <c r="AD83" s="374"/>
      <c r="AE83" s="374"/>
      <c r="AF83" s="374"/>
      <c r="AG83" s="374"/>
      <c r="AH83" s="374"/>
      <c r="AI83" s="374">
        <f t="shared" ref="AI83:AP83" si="53">+AI101/5*4</f>
        <v>0</v>
      </c>
      <c r="AJ83" s="374">
        <f t="shared" si="53"/>
        <v>0</v>
      </c>
      <c r="AK83" s="374">
        <f t="shared" si="53"/>
        <v>0</v>
      </c>
      <c r="AL83" s="374">
        <f t="shared" si="53"/>
        <v>0</v>
      </c>
      <c r="AM83" s="374">
        <f t="shared" si="53"/>
        <v>0</v>
      </c>
      <c r="AN83" s="374">
        <f t="shared" si="53"/>
        <v>0</v>
      </c>
      <c r="AO83" s="374">
        <f t="shared" si="53"/>
        <v>0</v>
      </c>
      <c r="AP83" s="374">
        <f t="shared" si="53"/>
        <v>0</v>
      </c>
      <c r="AQ83" s="374"/>
      <c r="AR83" s="374"/>
      <c r="AS83" s="374"/>
      <c r="AT83" s="495" t="s">
        <v>165</v>
      </c>
      <c r="AU83" s="374"/>
      <c r="AV83" s="374"/>
      <c r="AW83" s="260"/>
      <c r="AX83" s="260"/>
      <c r="AY83" s="453" t="s">
        <v>466</v>
      </c>
      <c r="AZ83" s="440" t="s">
        <v>320</v>
      </c>
      <c r="BA83" s="259" t="s">
        <v>353</v>
      </c>
      <c r="BB83" s="259" t="s">
        <v>513</v>
      </c>
      <c r="BC83" s="259" t="s">
        <v>513</v>
      </c>
      <c r="BD83" s="259" t="s">
        <v>320</v>
      </c>
      <c r="BE83" s="374">
        <f t="shared" si="41"/>
        <v>74</v>
      </c>
      <c r="BF83" s="374"/>
      <c r="BG83" s="374"/>
    </row>
    <row r="84" spans="1:59" hidden="1">
      <c r="A84" s="318">
        <f t="shared" si="46"/>
        <v>0</v>
      </c>
      <c r="B84" s="318">
        <f t="shared" si="49"/>
        <v>0</v>
      </c>
      <c r="C84" s="318">
        <f t="shared" si="47"/>
        <v>0</v>
      </c>
      <c r="E84" s="329">
        <f t="shared" ref="E84:L84" si="54">+MAX(E83,E85)</f>
        <v>14240</v>
      </c>
      <c r="F84" s="329">
        <f t="shared" si="54"/>
        <v>16280</v>
      </c>
      <c r="G84" s="329">
        <f t="shared" si="54"/>
        <v>18320</v>
      </c>
      <c r="H84" s="329">
        <f t="shared" si="54"/>
        <v>20320</v>
      </c>
      <c r="I84" s="329">
        <f t="shared" si="54"/>
        <v>21960</v>
      </c>
      <c r="J84" s="329">
        <f t="shared" si="54"/>
        <v>23600</v>
      </c>
      <c r="K84" s="329">
        <f t="shared" si="54"/>
        <v>25200</v>
      </c>
      <c r="L84" s="329">
        <f t="shared" si="54"/>
        <v>26840</v>
      </c>
      <c r="N84" s="373" t="s">
        <v>1533</v>
      </c>
      <c r="O84" s="374"/>
      <c r="P84" s="374"/>
      <c r="Q84" s="374"/>
      <c r="R84" s="374"/>
      <c r="S84" s="374"/>
      <c r="T84" s="374"/>
      <c r="U84" s="374"/>
      <c r="V84" s="374"/>
      <c r="W84" s="374"/>
      <c r="X84" s="374"/>
      <c r="Y84" s="374"/>
      <c r="Z84" s="374"/>
      <c r="AA84" s="374"/>
      <c r="AB84" s="374"/>
      <c r="AC84" s="374"/>
      <c r="AD84" s="374"/>
      <c r="AE84" s="374"/>
      <c r="AF84" s="374"/>
      <c r="AG84" s="374"/>
      <c r="AH84" s="374"/>
      <c r="AI84" s="374"/>
      <c r="AJ84" s="374"/>
      <c r="AK84" s="374"/>
      <c r="AL84" s="374"/>
      <c r="AM84" s="374"/>
      <c r="AN84" s="374"/>
      <c r="AO84" s="374"/>
      <c r="AP84" s="374"/>
      <c r="AQ84" s="374"/>
      <c r="AR84" s="374"/>
      <c r="AS84" s="374"/>
      <c r="AT84" s="495" t="s">
        <v>167</v>
      </c>
      <c r="AU84" s="374"/>
      <c r="AV84" s="374"/>
      <c r="AW84" s="260"/>
      <c r="AX84" s="260"/>
      <c r="AY84" s="453" t="s">
        <v>143</v>
      </c>
      <c r="AZ84" s="440" t="s">
        <v>325</v>
      </c>
      <c r="BA84" s="259" t="s">
        <v>355</v>
      </c>
      <c r="BB84" s="259" t="s">
        <v>515</v>
      </c>
      <c r="BC84" s="259" t="s">
        <v>515</v>
      </c>
      <c r="BD84" s="259" t="s">
        <v>325</v>
      </c>
      <c r="BE84" s="374">
        <f t="shared" si="41"/>
        <v>75</v>
      </c>
      <c r="BF84" s="374"/>
      <c r="BG84" s="374"/>
    </row>
    <row r="85" spans="1:59" ht="23.25" hidden="1">
      <c r="A85" s="318">
        <f t="shared" si="46"/>
        <v>0</v>
      </c>
      <c r="B85" s="318">
        <f t="shared" si="49"/>
        <v>0</v>
      </c>
      <c r="C85" s="318">
        <f t="shared" si="47"/>
        <v>0</v>
      </c>
      <c r="E85" s="319">
        <f t="shared" ref="E85:L85" si="55">+MAX(P85,Y85,AI85)</f>
        <v>14240</v>
      </c>
      <c r="F85" s="319">
        <f t="shared" si="55"/>
        <v>16280</v>
      </c>
      <c r="G85" s="319">
        <f t="shared" si="55"/>
        <v>18320</v>
      </c>
      <c r="H85" s="319">
        <f t="shared" si="55"/>
        <v>20320</v>
      </c>
      <c r="I85" s="319">
        <f t="shared" si="55"/>
        <v>21960</v>
      </c>
      <c r="J85" s="319">
        <f t="shared" si="55"/>
        <v>23600</v>
      </c>
      <c r="K85" s="319">
        <f t="shared" si="55"/>
        <v>25200</v>
      </c>
      <c r="L85" s="319">
        <f t="shared" si="55"/>
        <v>26840</v>
      </c>
      <c r="N85" s="498" t="s">
        <v>1509</v>
      </c>
      <c r="O85" s="374"/>
      <c r="P85" s="374">
        <f t="shared" ref="P85:W85" si="56">+P103/5*4</f>
        <v>14240</v>
      </c>
      <c r="Q85" s="374">
        <f t="shared" si="56"/>
        <v>16280</v>
      </c>
      <c r="R85" s="374">
        <f t="shared" si="56"/>
        <v>18320</v>
      </c>
      <c r="S85" s="374">
        <f t="shared" si="56"/>
        <v>20320</v>
      </c>
      <c r="T85" s="374">
        <f t="shared" si="56"/>
        <v>21960</v>
      </c>
      <c r="U85" s="374">
        <f t="shared" si="56"/>
        <v>23600</v>
      </c>
      <c r="V85" s="374">
        <f t="shared" si="56"/>
        <v>25200</v>
      </c>
      <c r="W85" s="374">
        <f t="shared" si="56"/>
        <v>26840</v>
      </c>
      <c r="X85" s="374"/>
      <c r="Y85" s="374">
        <f t="shared" ref="Y85:AF85" si="57">+Y103/5*4</f>
        <v>0</v>
      </c>
      <c r="Z85" s="374">
        <f t="shared" si="57"/>
        <v>0</v>
      </c>
      <c r="AA85" s="374">
        <f t="shared" si="57"/>
        <v>0</v>
      </c>
      <c r="AB85" s="374">
        <f t="shared" si="57"/>
        <v>0</v>
      </c>
      <c r="AC85" s="374">
        <f t="shared" si="57"/>
        <v>0</v>
      </c>
      <c r="AD85" s="374">
        <f t="shared" si="57"/>
        <v>0</v>
      </c>
      <c r="AE85" s="374">
        <f t="shared" si="57"/>
        <v>0</v>
      </c>
      <c r="AF85" s="374">
        <f t="shared" si="57"/>
        <v>0</v>
      </c>
      <c r="AG85" s="374"/>
      <c r="AH85" s="374"/>
      <c r="AI85" s="374">
        <f t="shared" ref="AI85:AP85" si="58">+AI103/5*4</f>
        <v>0</v>
      </c>
      <c r="AJ85" s="374">
        <f t="shared" si="58"/>
        <v>0</v>
      </c>
      <c r="AK85" s="374">
        <f t="shared" si="58"/>
        <v>0</v>
      </c>
      <c r="AL85" s="374">
        <f t="shared" si="58"/>
        <v>0</v>
      </c>
      <c r="AM85" s="374">
        <f t="shared" si="58"/>
        <v>0</v>
      </c>
      <c r="AN85" s="374">
        <f t="shared" si="58"/>
        <v>0</v>
      </c>
      <c r="AO85" s="374">
        <f t="shared" si="58"/>
        <v>0</v>
      </c>
      <c r="AP85" s="374">
        <f t="shared" si="58"/>
        <v>0</v>
      </c>
      <c r="AQ85" s="374"/>
      <c r="AR85" s="374"/>
      <c r="AS85" s="374"/>
      <c r="AT85" s="495" t="s">
        <v>168</v>
      </c>
      <c r="AU85" s="374"/>
      <c r="AV85" s="374"/>
      <c r="AW85" s="260"/>
      <c r="AX85" s="260"/>
      <c r="AY85" s="453" t="s">
        <v>471</v>
      </c>
      <c r="AZ85" s="440" t="s">
        <v>329</v>
      </c>
      <c r="BA85" s="259" t="s">
        <v>1448</v>
      </c>
      <c r="BB85" s="259" t="s">
        <v>519</v>
      </c>
      <c r="BC85" s="259" t="s">
        <v>519</v>
      </c>
      <c r="BD85" s="259" t="s">
        <v>329</v>
      </c>
      <c r="BE85" s="374">
        <f t="shared" si="41"/>
        <v>76</v>
      </c>
      <c r="BF85" s="374"/>
      <c r="BG85" s="374"/>
    </row>
    <row r="86" spans="1:59" ht="15" hidden="1" customHeight="1">
      <c r="A86" s="318">
        <f t="shared" si="46"/>
        <v>0</v>
      </c>
      <c r="B86" s="318">
        <f t="shared" si="49"/>
        <v>0</v>
      </c>
      <c r="C86" s="318">
        <f t="shared" si="47"/>
        <v>0</v>
      </c>
      <c r="E86" s="329">
        <f t="shared" ref="E86:L86" si="59">+MAX(E85,E87)</f>
        <v>14440</v>
      </c>
      <c r="F86" s="329">
        <f t="shared" si="59"/>
        <v>16480</v>
      </c>
      <c r="G86" s="329">
        <f t="shared" si="59"/>
        <v>18560</v>
      </c>
      <c r="H86" s="329">
        <f t="shared" si="59"/>
        <v>20600</v>
      </c>
      <c r="I86" s="329">
        <f t="shared" si="59"/>
        <v>22280</v>
      </c>
      <c r="J86" s="329">
        <f t="shared" si="59"/>
        <v>23920</v>
      </c>
      <c r="K86" s="329">
        <f t="shared" si="59"/>
        <v>25560</v>
      </c>
      <c r="L86" s="329">
        <f t="shared" si="59"/>
        <v>27200</v>
      </c>
      <c r="N86" s="373" t="s">
        <v>1533</v>
      </c>
      <c r="O86" s="374"/>
      <c r="P86" s="374"/>
      <c r="Q86" s="374"/>
      <c r="R86" s="374"/>
      <c r="S86" s="374"/>
      <c r="T86" s="374"/>
      <c r="U86" s="374"/>
      <c r="V86" s="374"/>
      <c r="W86" s="374"/>
      <c r="X86" s="374"/>
      <c r="Y86" s="374"/>
      <c r="Z86" s="374"/>
      <c r="AA86" s="374"/>
      <c r="AB86" s="374"/>
      <c r="AC86" s="374"/>
      <c r="AD86" s="374"/>
      <c r="AE86" s="374"/>
      <c r="AF86" s="374"/>
      <c r="AG86" s="374"/>
      <c r="AH86" s="374"/>
      <c r="AI86" s="374"/>
      <c r="AJ86" s="374"/>
      <c r="AK86" s="374"/>
      <c r="AL86" s="374"/>
      <c r="AM86" s="374"/>
      <c r="AN86" s="374"/>
      <c r="AO86" s="374"/>
      <c r="AP86" s="374"/>
      <c r="AQ86" s="374"/>
      <c r="AR86" s="374"/>
      <c r="AS86" s="374"/>
      <c r="AT86" s="495" t="s">
        <v>170</v>
      </c>
      <c r="AU86" s="374"/>
      <c r="AV86" s="374"/>
      <c r="AW86" s="260"/>
      <c r="AX86" s="260"/>
      <c r="AY86" s="453" t="s">
        <v>488</v>
      </c>
      <c r="AZ86" s="440" t="s">
        <v>331</v>
      </c>
      <c r="BA86" s="259" t="s">
        <v>361</v>
      </c>
      <c r="BB86" s="259" t="s">
        <v>521</v>
      </c>
      <c r="BC86" s="259" t="s">
        <v>521</v>
      </c>
      <c r="BD86" s="259" t="s">
        <v>331</v>
      </c>
      <c r="BE86" s="374">
        <f t="shared" si="41"/>
        <v>77</v>
      </c>
      <c r="BF86" s="374"/>
      <c r="BG86" s="374"/>
    </row>
    <row r="87" spans="1:59" hidden="1">
      <c r="A87" s="318">
        <f t="shared" si="46"/>
        <v>0</v>
      </c>
      <c r="B87" s="318">
        <f t="shared" si="49"/>
        <v>0</v>
      </c>
      <c r="C87" s="318">
        <f t="shared" si="47"/>
        <v>0</v>
      </c>
      <c r="E87" s="319">
        <f t="shared" ref="E87:L87" si="60">+MAX(P87,Y87,AI87)</f>
        <v>14440</v>
      </c>
      <c r="F87" s="319">
        <f t="shared" si="60"/>
        <v>16480</v>
      </c>
      <c r="G87" s="319">
        <f t="shared" si="60"/>
        <v>18560</v>
      </c>
      <c r="H87" s="319">
        <f t="shared" si="60"/>
        <v>20600</v>
      </c>
      <c r="I87" s="319">
        <f t="shared" si="60"/>
        <v>22280</v>
      </c>
      <c r="J87" s="319">
        <f t="shared" si="60"/>
        <v>23920</v>
      </c>
      <c r="K87" s="319">
        <f t="shared" si="60"/>
        <v>25560</v>
      </c>
      <c r="L87" s="319">
        <f t="shared" si="60"/>
        <v>27200</v>
      </c>
      <c r="N87" s="498" t="s">
        <v>1534</v>
      </c>
      <c r="O87" s="374"/>
      <c r="P87" s="374">
        <f t="shared" ref="P87:W87" si="61">+P105/5*4</f>
        <v>14440</v>
      </c>
      <c r="Q87" s="374">
        <f t="shared" si="61"/>
        <v>16480</v>
      </c>
      <c r="R87" s="374">
        <f t="shared" si="61"/>
        <v>18560</v>
      </c>
      <c r="S87" s="374">
        <f t="shared" si="61"/>
        <v>20600</v>
      </c>
      <c r="T87" s="374">
        <f t="shared" si="61"/>
        <v>22280</v>
      </c>
      <c r="U87" s="374">
        <f t="shared" si="61"/>
        <v>23920</v>
      </c>
      <c r="V87" s="374">
        <f t="shared" si="61"/>
        <v>25560</v>
      </c>
      <c r="W87" s="374">
        <f t="shared" si="61"/>
        <v>27200</v>
      </c>
      <c r="X87" s="374"/>
      <c r="Y87" s="374">
        <f t="shared" ref="Y87:AF87" si="62">+Y105/5*4</f>
        <v>0</v>
      </c>
      <c r="Z87" s="374">
        <f t="shared" si="62"/>
        <v>0</v>
      </c>
      <c r="AA87" s="374">
        <f t="shared" si="62"/>
        <v>0</v>
      </c>
      <c r="AB87" s="374">
        <f t="shared" si="62"/>
        <v>0</v>
      </c>
      <c r="AC87" s="374">
        <f t="shared" si="62"/>
        <v>0</v>
      </c>
      <c r="AD87" s="374">
        <f t="shared" si="62"/>
        <v>0</v>
      </c>
      <c r="AE87" s="374">
        <f t="shared" si="62"/>
        <v>0</v>
      </c>
      <c r="AF87" s="374">
        <f t="shared" si="62"/>
        <v>0</v>
      </c>
      <c r="AG87" s="374"/>
      <c r="AH87" s="374"/>
      <c r="AI87" s="374">
        <f t="shared" ref="AI87:AP87" si="63">+AI105/5*4</f>
        <v>0</v>
      </c>
      <c r="AJ87" s="374">
        <f t="shared" si="63"/>
        <v>0</v>
      </c>
      <c r="AK87" s="374">
        <f t="shared" si="63"/>
        <v>0</v>
      </c>
      <c r="AL87" s="374">
        <f t="shared" si="63"/>
        <v>0</v>
      </c>
      <c r="AM87" s="374">
        <f t="shared" si="63"/>
        <v>0</v>
      </c>
      <c r="AN87" s="374">
        <f t="shared" si="63"/>
        <v>0</v>
      </c>
      <c r="AO87" s="374">
        <f t="shared" si="63"/>
        <v>0</v>
      </c>
      <c r="AP87" s="374">
        <f t="shared" si="63"/>
        <v>0</v>
      </c>
      <c r="AQ87" s="374"/>
      <c r="AR87" s="374"/>
      <c r="AS87" s="374"/>
      <c r="AT87" s="495" t="s">
        <v>171</v>
      </c>
      <c r="AU87" s="374"/>
      <c r="AV87" s="374"/>
      <c r="AW87" s="260"/>
      <c r="AX87" s="260"/>
      <c r="AY87" s="453" t="s">
        <v>492</v>
      </c>
      <c r="AZ87" s="440" t="s">
        <v>335</v>
      </c>
      <c r="BA87" s="259" t="s">
        <v>363</v>
      </c>
      <c r="BB87" s="259" t="s">
        <v>525</v>
      </c>
      <c r="BC87" s="259" t="s">
        <v>525</v>
      </c>
      <c r="BD87" s="259" t="s">
        <v>335</v>
      </c>
      <c r="BE87" s="374">
        <f t="shared" si="41"/>
        <v>78</v>
      </c>
      <c r="BF87" s="374"/>
      <c r="BG87" s="374"/>
    </row>
    <row r="88" spans="1:59" hidden="1">
      <c r="A88" s="318">
        <f t="shared" si="46"/>
        <v>0</v>
      </c>
      <c r="B88" s="318">
        <f t="shared" si="49"/>
        <v>0</v>
      </c>
      <c r="C88" s="318">
        <f t="shared" si="47"/>
        <v>0</v>
      </c>
      <c r="E88" s="329">
        <f t="shared" ref="E88:L88" si="64">+MAX(E87,E89)</f>
        <v>14640</v>
      </c>
      <c r="F88" s="329">
        <f t="shared" si="64"/>
        <v>16720</v>
      </c>
      <c r="G88" s="329">
        <f t="shared" si="64"/>
        <v>18800</v>
      </c>
      <c r="H88" s="329">
        <f t="shared" si="64"/>
        <v>20880</v>
      </c>
      <c r="I88" s="329">
        <f t="shared" si="64"/>
        <v>22560</v>
      </c>
      <c r="J88" s="329">
        <f t="shared" si="64"/>
        <v>24240</v>
      </c>
      <c r="K88" s="329">
        <f t="shared" si="64"/>
        <v>25920</v>
      </c>
      <c r="L88" s="329">
        <f t="shared" si="64"/>
        <v>27600</v>
      </c>
      <c r="N88" s="373" t="s">
        <v>1533</v>
      </c>
      <c r="O88" s="374"/>
      <c r="P88" s="374"/>
      <c r="Q88" s="374"/>
      <c r="R88" s="374"/>
      <c r="S88" s="374"/>
      <c r="T88" s="374"/>
      <c r="U88" s="374"/>
      <c r="V88" s="374"/>
      <c r="W88" s="374"/>
      <c r="X88" s="374"/>
      <c r="Y88" s="374"/>
      <c r="Z88" s="374"/>
      <c r="AA88" s="374"/>
      <c r="AB88" s="374"/>
      <c r="AC88" s="374"/>
      <c r="AD88" s="374"/>
      <c r="AE88" s="374"/>
      <c r="AF88" s="374"/>
      <c r="AG88" s="374"/>
      <c r="AH88" s="374"/>
      <c r="AI88" s="374"/>
      <c r="AJ88" s="374"/>
      <c r="AK88" s="374"/>
      <c r="AL88" s="374"/>
      <c r="AM88" s="374"/>
      <c r="AN88" s="374"/>
      <c r="AO88" s="374"/>
      <c r="AP88" s="374"/>
      <c r="AQ88" s="374"/>
      <c r="AR88" s="374"/>
      <c r="AS88" s="374"/>
      <c r="AT88" s="495" t="s">
        <v>173</v>
      </c>
      <c r="AU88" s="374"/>
      <c r="AV88" s="374"/>
      <c r="AW88" s="260"/>
      <c r="AX88" s="260"/>
      <c r="AY88" s="453" t="s">
        <v>496</v>
      </c>
      <c r="AZ88" s="440" t="s">
        <v>338</v>
      </c>
      <c r="BA88" s="259" t="s">
        <v>1449</v>
      </c>
      <c r="BB88" s="259" t="s">
        <v>167</v>
      </c>
      <c r="BC88" s="259" t="s">
        <v>167</v>
      </c>
      <c r="BD88" s="259" t="s">
        <v>338</v>
      </c>
      <c r="BE88" s="374">
        <f t="shared" si="41"/>
        <v>79</v>
      </c>
      <c r="BF88" s="374"/>
      <c r="BG88" s="374"/>
    </row>
    <row r="89" spans="1:59" hidden="1">
      <c r="A89" s="318">
        <f t="shared" si="46"/>
        <v>0</v>
      </c>
      <c r="B89" s="318">
        <f t="shared" si="49"/>
        <v>0</v>
      </c>
      <c r="C89" s="318">
        <f t="shared" si="47"/>
        <v>0</v>
      </c>
      <c r="E89" s="319">
        <f t="shared" ref="E89:L89" si="65">+MAX(P89,Y89,AI89)</f>
        <v>14640</v>
      </c>
      <c r="F89" s="319">
        <f t="shared" si="65"/>
        <v>16720</v>
      </c>
      <c r="G89" s="319">
        <f t="shared" si="65"/>
        <v>18800</v>
      </c>
      <c r="H89" s="319">
        <f t="shared" si="65"/>
        <v>20880</v>
      </c>
      <c r="I89" s="319">
        <f t="shared" si="65"/>
        <v>22560</v>
      </c>
      <c r="J89" s="319">
        <f t="shared" si="65"/>
        <v>24240</v>
      </c>
      <c r="K89" s="319">
        <f t="shared" si="65"/>
        <v>25920</v>
      </c>
      <c r="L89" s="319">
        <f t="shared" si="65"/>
        <v>27600</v>
      </c>
      <c r="N89" s="498" t="s">
        <v>1389</v>
      </c>
      <c r="O89" s="374"/>
      <c r="P89" s="374">
        <f t="shared" ref="P89:W89" si="66">+P107/5*4</f>
        <v>14640</v>
      </c>
      <c r="Q89" s="374">
        <f t="shared" si="66"/>
        <v>16720</v>
      </c>
      <c r="R89" s="374">
        <f t="shared" si="66"/>
        <v>18800</v>
      </c>
      <c r="S89" s="374">
        <f t="shared" si="66"/>
        <v>20880</v>
      </c>
      <c r="T89" s="374">
        <f t="shared" si="66"/>
        <v>22560</v>
      </c>
      <c r="U89" s="374">
        <f t="shared" si="66"/>
        <v>24240</v>
      </c>
      <c r="V89" s="374">
        <f t="shared" si="66"/>
        <v>25920</v>
      </c>
      <c r="W89" s="374">
        <f t="shared" si="66"/>
        <v>27600</v>
      </c>
      <c r="X89" s="374"/>
      <c r="Y89" s="374">
        <f t="shared" ref="Y89:AF89" si="67">+Y107/5*4</f>
        <v>0</v>
      </c>
      <c r="Z89" s="374">
        <f t="shared" si="67"/>
        <v>0</v>
      </c>
      <c r="AA89" s="374">
        <f t="shared" si="67"/>
        <v>0</v>
      </c>
      <c r="AB89" s="374">
        <f t="shared" si="67"/>
        <v>0</v>
      </c>
      <c r="AC89" s="374">
        <f t="shared" si="67"/>
        <v>0</v>
      </c>
      <c r="AD89" s="374">
        <f t="shared" si="67"/>
        <v>0</v>
      </c>
      <c r="AE89" s="374">
        <f t="shared" si="67"/>
        <v>0</v>
      </c>
      <c r="AF89" s="374">
        <f t="shared" si="67"/>
        <v>0</v>
      </c>
      <c r="AG89" s="374"/>
      <c r="AH89" s="374"/>
      <c r="AI89" s="374">
        <f t="shared" ref="AI89:AP89" si="68">+AI107*0.8</f>
        <v>0</v>
      </c>
      <c r="AJ89" s="374">
        <f t="shared" si="68"/>
        <v>0</v>
      </c>
      <c r="AK89" s="374">
        <f t="shared" si="68"/>
        <v>0</v>
      </c>
      <c r="AL89" s="374">
        <f t="shared" si="68"/>
        <v>0</v>
      </c>
      <c r="AM89" s="374">
        <f t="shared" si="68"/>
        <v>0</v>
      </c>
      <c r="AN89" s="374">
        <f t="shared" si="68"/>
        <v>0</v>
      </c>
      <c r="AO89" s="374">
        <f t="shared" si="68"/>
        <v>0</v>
      </c>
      <c r="AP89" s="374">
        <f t="shared" si="68"/>
        <v>0</v>
      </c>
      <c r="AQ89" s="374"/>
      <c r="AR89" s="374"/>
      <c r="AS89" s="374"/>
      <c r="AT89" s="495" t="s">
        <v>175</v>
      </c>
      <c r="AU89" s="374"/>
      <c r="AV89" s="374"/>
      <c r="AW89" s="260"/>
      <c r="AX89" s="260"/>
      <c r="AY89" s="453" t="s">
        <v>151</v>
      </c>
      <c r="AZ89" s="440" t="s">
        <v>340</v>
      </c>
      <c r="BA89" s="259" t="s">
        <v>370</v>
      </c>
      <c r="BB89" s="259" t="s">
        <v>534</v>
      </c>
      <c r="BC89" s="259" t="s">
        <v>534</v>
      </c>
      <c r="BD89" s="259" t="s">
        <v>340</v>
      </c>
      <c r="BE89" s="374">
        <f t="shared" si="41"/>
        <v>80</v>
      </c>
      <c r="BF89" s="374"/>
      <c r="BG89" s="374"/>
    </row>
    <row r="90" spans="1:59" hidden="1">
      <c r="A90" s="332">
        <f t="shared" ref="A90:A95" si="69">IF($A$26=$AU22,1,0)</f>
        <v>0</v>
      </c>
      <c r="B90" s="332">
        <f t="shared" ref="B90:B95" si="70">IF(OR(B71=1,$B$18=$AU22),1,0)</f>
        <v>0</v>
      </c>
      <c r="C90" s="332">
        <f t="shared" si="47"/>
        <v>0</v>
      </c>
      <c r="E90" s="329">
        <f t="shared" ref="E90:L90" si="71">+MAX(E89,E91)</f>
        <v>14880</v>
      </c>
      <c r="F90" s="329">
        <f t="shared" si="71"/>
        <v>17000</v>
      </c>
      <c r="G90" s="329">
        <f t="shared" si="71"/>
        <v>19120</v>
      </c>
      <c r="H90" s="329">
        <f t="shared" si="71"/>
        <v>21240</v>
      </c>
      <c r="I90" s="329">
        <f t="shared" si="71"/>
        <v>22960</v>
      </c>
      <c r="J90" s="329">
        <f t="shared" si="71"/>
        <v>24640</v>
      </c>
      <c r="K90" s="329">
        <f t="shared" si="71"/>
        <v>26360</v>
      </c>
      <c r="L90" s="329">
        <f t="shared" si="71"/>
        <v>28040</v>
      </c>
      <c r="N90" s="373" t="s">
        <v>1533</v>
      </c>
      <c r="O90" s="374"/>
      <c r="P90" s="374"/>
      <c r="Q90" s="374"/>
      <c r="R90" s="374"/>
      <c r="S90" s="374"/>
      <c r="T90" s="374"/>
      <c r="U90" s="374"/>
      <c r="V90" s="374"/>
      <c r="W90" s="374"/>
      <c r="X90" s="374"/>
      <c r="Y90" s="374"/>
      <c r="Z90" s="374"/>
      <c r="AA90" s="374"/>
      <c r="AB90" s="374"/>
      <c r="AC90" s="374"/>
      <c r="AD90" s="374"/>
      <c r="AE90" s="374"/>
      <c r="AF90" s="374"/>
      <c r="AG90" s="374"/>
      <c r="AH90" s="374"/>
      <c r="AI90" s="374"/>
      <c r="AJ90" s="374"/>
      <c r="AK90" s="374"/>
      <c r="AL90" s="374"/>
      <c r="AM90" s="374"/>
      <c r="AN90" s="374"/>
      <c r="AO90" s="374"/>
      <c r="AP90" s="374"/>
      <c r="AQ90" s="374"/>
      <c r="AR90" s="374"/>
      <c r="AS90" s="374"/>
      <c r="AT90" s="495" t="s">
        <v>177</v>
      </c>
      <c r="AU90" s="374"/>
      <c r="AV90" s="374"/>
      <c r="AW90" s="260"/>
      <c r="AX90" s="260"/>
      <c r="AY90" s="453"/>
      <c r="AZ90" s="440"/>
      <c r="BA90" s="259"/>
      <c r="BB90" s="259" t="s">
        <v>535</v>
      </c>
      <c r="BC90" s="259" t="s">
        <v>535</v>
      </c>
      <c r="BD90" s="259" t="s">
        <v>343</v>
      </c>
      <c r="BE90" s="374"/>
      <c r="BF90" s="374"/>
      <c r="BG90" s="374"/>
    </row>
    <row r="91" spans="1:59" hidden="1">
      <c r="A91" s="332">
        <f t="shared" si="69"/>
        <v>0</v>
      </c>
      <c r="B91" s="332">
        <f t="shared" si="70"/>
        <v>0</v>
      </c>
      <c r="C91" s="332">
        <f t="shared" si="47"/>
        <v>0</v>
      </c>
      <c r="E91" s="319">
        <f t="shared" ref="E91:L91" si="72">+MAX(P91,Y91,AI91)</f>
        <v>14880</v>
      </c>
      <c r="F91" s="319">
        <f t="shared" si="72"/>
        <v>17000</v>
      </c>
      <c r="G91" s="319">
        <f t="shared" si="72"/>
        <v>19120</v>
      </c>
      <c r="H91" s="319">
        <f t="shared" si="72"/>
        <v>21240</v>
      </c>
      <c r="I91" s="319">
        <f t="shared" si="72"/>
        <v>22960</v>
      </c>
      <c r="J91" s="319">
        <f t="shared" si="72"/>
        <v>24640</v>
      </c>
      <c r="K91" s="319">
        <f t="shared" si="72"/>
        <v>26360</v>
      </c>
      <c r="L91" s="319">
        <f t="shared" si="72"/>
        <v>28040</v>
      </c>
      <c r="N91" s="373" t="s">
        <v>1429</v>
      </c>
      <c r="O91" s="374"/>
      <c r="P91" s="374">
        <f t="shared" ref="P91:W91" si="73">+P109/5*4</f>
        <v>14880</v>
      </c>
      <c r="Q91" s="374">
        <f t="shared" si="73"/>
        <v>17000</v>
      </c>
      <c r="R91" s="374">
        <f t="shared" si="73"/>
        <v>19120</v>
      </c>
      <c r="S91" s="374">
        <f t="shared" si="73"/>
        <v>21240</v>
      </c>
      <c r="T91" s="374">
        <f t="shared" si="73"/>
        <v>22960</v>
      </c>
      <c r="U91" s="374">
        <f t="shared" si="73"/>
        <v>24640</v>
      </c>
      <c r="V91" s="374">
        <f t="shared" si="73"/>
        <v>26360</v>
      </c>
      <c r="W91" s="374">
        <f t="shared" si="73"/>
        <v>28040</v>
      </c>
      <c r="X91" s="374"/>
      <c r="Y91" s="374">
        <f t="shared" ref="Y91:AF91" si="74">+Y109/5*4</f>
        <v>0</v>
      </c>
      <c r="Z91" s="374">
        <f t="shared" si="74"/>
        <v>0</v>
      </c>
      <c r="AA91" s="374">
        <f t="shared" si="74"/>
        <v>0</v>
      </c>
      <c r="AB91" s="374">
        <f t="shared" si="74"/>
        <v>0</v>
      </c>
      <c r="AC91" s="374">
        <f t="shared" si="74"/>
        <v>0</v>
      </c>
      <c r="AD91" s="374">
        <f t="shared" si="74"/>
        <v>0</v>
      </c>
      <c r="AE91" s="374">
        <f t="shared" si="74"/>
        <v>0</v>
      </c>
      <c r="AF91" s="374">
        <f t="shared" si="74"/>
        <v>0</v>
      </c>
      <c r="AG91" s="374"/>
      <c r="AH91" s="374"/>
      <c r="AI91" s="374">
        <f t="shared" ref="AI91:AP91" si="75">+AI109*0.8</f>
        <v>0</v>
      </c>
      <c r="AJ91" s="374">
        <f t="shared" si="75"/>
        <v>0</v>
      </c>
      <c r="AK91" s="374">
        <f t="shared" si="75"/>
        <v>0</v>
      </c>
      <c r="AL91" s="374">
        <f t="shared" si="75"/>
        <v>0</v>
      </c>
      <c r="AM91" s="374">
        <f t="shared" si="75"/>
        <v>0</v>
      </c>
      <c r="AN91" s="374">
        <f t="shared" si="75"/>
        <v>0</v>
      </c>
      <c r="AO91" s="374">
        <f t="shared" si="75"/>
        <v>0</v>
      </c>
      <c r="AP91" s="374">
        <f t="shared" si="75"/>
        <v>0</v>
      </c>
      <c r="AQ91" s="374"/>
      <c r="AR91" s="374"/>
      <c r="AS91" s="374"/>
      <c r="AT91" s="495" t="s">
        <v>179</v>
      </c>
      <c r="AU91" s="374"/>
      <c r="AV91" s="374"/>
      <c r="AW91" s="260"/>
      <c r="AX91" s="260"/>
      <c r="AY91" s="453"/>
      <c r="AZ91" s="440"/>
      <c r="BA91" s="259"/>
      <c r="BB91" s="259" t="s">
        <v>537</v>
      </c>
      <c r="BC91" s="259" t="s">
        <v>537</v>
      </c>
      <c r="BD91" s="259" t="s">
        <v>353</v>
      </c>
      <c r="BE91" s="374"/>
      <c r="BF91" s="374"/>
      <c r="BG91" s="374"/>
    </row>
    <row r="92" spans="1:59" hidden="1">
      <c r="A92" s="332">
        <f t="shared" si="69"/>
        <v>0</v>
      </c>
      <c r="B92" s="332">
        <f t="shared" si="70"/>
        <v>0</v>
      </c>
      <c r="C92" s="332">
        <f t="shared" si="47"/>
        <v>0</v>
      </c>
      <c r="E92" s="329">
        <f t="shared" ref="E92:L92" si="76">+MAX(E91,E93)</f>
        <v>15000</v>
      </c>
      <c r="F92" s="329">
        <f t="shared" si="76"/>
        <v>17120</v>
      </c>
      <c r="G92" s="329">
        <f t="shared" si="76"/>
        <v>19280</v>
      </c>
      <c r="H92" s="329">
        <f t="shared" si="76"/>
        <v>21400</v>
      </c>
      <c r="I92" s="329">
        <f t="shared" si="76"/>
        <v>23120</v>
      </c>
      <c r="J92" s="329">
        <f t="shared" si="76"/>
        <v>24840</v>
      </c>
      <c r="K92" s="329">
        <f t="shared" si="76"/>
        <v>26560</v>
      </c>
      <c r="L92" s="329">
        <f t="shared" si="76"/>
        <v>28280</v>
      </c>
      <c r="N92" s="373" t="s">
        <v>1533</v>
      </c>
      <c r="O92" s="374"/>
      <c r="P92" s="374"/>
      <c r="Q92" s="374"/>
      <c r="R92" s="374"/>
      <c r="S92" s="374"/>
      <c r="T92" s="374"/>
      <c r="U92" s="374"/>
      <c r="V92" s="374"/>
      <c r="W92" s="374"/>
      <c r="X92" s="374"/>
      <c r="Y92" s="374"/>
      <c r="Z92" s="374"/>
      <c r="AA92" s="374"/>
      <c r="AB92" s="374"/>
      <c r="AC92" s="374"/>
      <c r="AD92" s="374"/>
      <c r="AE92" s="374"/>
      <c r="AF92" s="374"/>
      <c r="AG92" s="374"/>
      <c r="AH92" s="374"/>
      <c r="AI92" s="374"/>
      <c r="AJ92" s="374"/>
      <c r="AK92" s="374"/>
      <c r="AL92" s="374"/>
      <c r="AM92" s="374"/>
      <c r="AN92" s="374"/>
      <c r="AO92" s="374"/>
      <c r="AP92" s="374"/>
      <c r="AQ92" s="374"/>
      <c r="AR92" s="374"/>
      <c r="AS92" s="374"/>
      <c r="AT92" s="495" t="s">
        <v>181</v>
      </c>
      <c r="AU92" s="374"/>
      <c r="AV92" s="374"/>
      <c r="AW92" s="260"/>
      <c r="AX92" s="260"/>
      <c r="AY92" s="453" t="s">
        <v>498</v>
      </c>
      <c r="AZ92" s="440" t="s">
        <v>343</v>
      </c>
      <c r="BA92" s="259" t="s">
        <v>372</v>
      </c>
      <c r="BB92" s="259" t="s">
        <v>543</v>
      </c>
      <c r="BC92" s="259" t="s">
        <v>543</v>
      </c>
      <c r="BD92" s="259" t="s">
        <v>355</v>
      </c>
      <c r="BE92" s="374">
        <f t="shared" ref="BE92:BE105" si="77">+MATCH(BD$10:BD$548,AZ$10:AZ$540,0)</f>
        <v>85</v>
      </c>
      <c r="BF92" s="374"/>
      <c r="BG92" s="374"/>
    </row>
    <row r="93" spans="1:59" hidden="1">
      <c r="A93" s="332">
        <f t="shared" si="69"/>
        <v>0</v>
      </c>
      <c r="B93" s="332">
        <f t="shared" si="70"/>
        <v>0</v>
      </c>
      <c r="C93" s="332">
        <f t="shared" si="47"/>
        <v>0</v>
      </c>
      <c r="E93" s="336">
        <f t="shared" ref="E93:L93" si="78">+MAX(P93,Y93,AI93)</f>
        <v>15000</v>
      </c>
      <c r="F93" s="336">
        <f t="shared" si="78"/>
        <v>17120</v>
      </c>
      <c r="G93" s="336">
        <f t="shared" si="78"/>
        <v>19280</v>
      </c>
      <c r="H93" s="336">
        <f t="shared" si="78"/>
        <v>21400</v>
      </c>
      <c r="I93" s="336">
        <f t="shared" si="78"/>
        <v>23120</v>
      </c>
      <c r="J93" s="336">
        <f t="shared" si="78"/>
        <v>24840</v>
      </c>
      <c r="K93" s="336">
        <f t="shared" si="78"/>
        <v>26560</v>
      </c>
      <c r="L93" s="336">
        <f t="shared" si="78"/>
        <v>28280</v>
      </c>
      <c r="N93" s="373" t="s">
        <v>1431</v>
      </c>
      <c r="O93" s="374"/>
      <c r="P93" s="374">
        <f t="shared" ref="P93:W93" si="79">+P111/5*4</f>
        <v>15000</v>
      </c>
      <c r="Q93" s="374">
        <f t="shared" si="79"/>
        <v>17120</v>
      </c>
      <c r="R93" s="374">
        <f t="shared" si="79"/>
        <v>19280</v>
      </c>
      <c r="S93" s="374">
        <f t="shared" si="79"/>
        <v>21400</v>
      </c>
      <c r="T93" s="374">
        <f t="shared" si="79"/>
        <v>23120</v>
      </c>
      <c r="U93" s="374">
        <f t="shared" si="79"/>
        <v>24840</v>
      </c>
      <c r="V93" s="374">
        <f t="shared" si="79"/>
        <v>26560</v>
      </c>
      <c r="W93" s="374">
        <f t="shared" si="79"/>
        <v>28280</v>
      </c>
      <c r="X93" s="374"/>
      <c r="Y93" s="374">
        <f t="shared" ref="Y93:AF93" si="80">+Y111/5*4</f>
        <v>0</v>
      </c>
      <c r="Z93" s="374">
        <f t="shared" si="80"/>
        <v>0</v>
      </c>
      <c r="AA93" s="374">
        <f t="shared" si="80"/>
        <v>0</v>
      </c>
      <c r="AB93" s="374">
        <f t="shared" si="80"/>
        <v>0</v>
      </c>
      <c r="AC93" s="374">
        <f t="shared" si="80"/>
        <v>0</v>
      </c>
      <c r="AD93" s="374">
        <f t="shared" si="80"/>
        <v>0</v>
      </c>
      <c r="AE93" s="374">
        <f t="shared" si="80"/>
        <v>0</v>
      </c>
      <c r="AF93" s="374">
        <f t="shared" si="80"/>
        <v>0</v>
      </c>
      <c r="AG93" s="374"/>
      <c r="AH93" s="374"/>
      <c r="AI93" s="374">
        <f t="shared" ref="AI93:AP93" si="81">+AI111*0.8</f>
        <v>0</v>
      </c>
      <c r="AJ93" s="374">
        <f t="shared" si="81"/>
        <v>0</v>
      </c>
      <c r="AK93" s="374">
        <f t="shared" si="81"/>
        <v>0</v>
      </c>
      <c r="AL93" s="374">
        <f t="shared" si="81"/>
        <v>0</v>
      </c>
      <c r="AM93" s="374">
        <f t="shared" si="81"/>
        <v>0</v>
      </c>
      <c r="AN93" s="374">
        <f t="shared" si="81"/>
        <v>0</v>
      </c>
      <c r="AO93" s="374">
        <f t="shared" si="81"/>
        <v>0</v>
      </c>
      <c r="AP93" s="374">
        <f t="shared" si="81"/>
        <v>0</v>
      </c>
      <c r="AQ93" s="374"/>
      <c r="AR93" s="374"/>
      <c r="AS93" s="374"/>
      <c r="AT93" s="495" t="s">
        <v>183</v>
      </c>
      <c r="AU93" s="374"/>
      <c r="AV93" s="374"/>
      <c r="AW93" s="260"/>
      <c r="AX93" s="260"/>
      <c r="AY93" s="453" t="s">
        <v>502</v>
      </c>
      <c r="AZ93" s="440" t="s">
        <v>353</v>
      </c>
      <c r="BA93" s="259" t="s">
        <v>376</v>
      </c>
      <c r="BB93" s="259" t="s">
        <v>553</v>
      </c>
      <c r="BC93" s="259" t="s">
        <v>553</v>
      </c>
      <c r="BD93" s="259" t="s">
        <v>1447</v>
      </c>
      <c r="BE93" s="374">
        <f t="shared" si="77"/>
        <v>86</v>
      </c>
      <c r="BF93" s="374"/>
      <c r="BG93" s="374"/>
    </row>
    <row r="94" spans="1:59" hidden="1">
      <c r="A94" s="337">
        <f t="shared" si="69"/>
        <v>0</v>
      </c>
      <c r="B94" s="337">
        <f t="shared" si="70"/>
        <v>0</v>
      </c>
      <c r="C94" s="337">
        <f t="shared" si="47"/>
        <v>0</v>
      </c>
      <c r="E94" s="329">
        <f t="shared" ref="E94:L94" si="82">+MAX(E93,E95)</f>
        <v>15000</v>
      </c>
      <c r="F94" s="329">
        <f t="shared" si="82"/>
        <v>17120</v>
      </c>
      <c r="G94" s="329">
        <f t="shared" si="82"/>
        <v>19280</v>
      </c>
      <c r="H94" s="329">
        <f t="shared" si="82"/>
        <v>21400</v>
      </c>
      <c r="I94" s="329">
        <f t="shared" si="82"/>
        <v>23120</v>
      </c>
      <c r="J94" s="329">
        <f t="shared" si="82"/>
        <v>24840</v>
      </c>
      <c r="K94" s="329">
        <f t="shared" si="82"/>
        <v>26560</v>
      </c>
      <c r="L94" s="329">
        <f t="shared" si="82"/>
        <v>28280</v>
      </c>
      <c r="N94" s="373" t="s">
        <v>1533</v>
      </c>
      <c r="O94" s="374"/>
      <c r="P94" s="374"/>
      <c r="Q94" s="374"/>
      <c r="R94" s="374"/>
      <c r="S94" s="374"/>
      <c r="T94" s="374"/>
      <c r="U94" s="374"/>
      <c r="V94" s="374"/>
      <c r="W94" s="374"/>
      <c r="X94" s="374"/>
      <c r="Y94" s="374"/>
      <c r="Z94" s="374"/>
      <c r="AA94" s="374"/>
      <c r="AB94" s="374"/>
      <c r="AC94" s="374"/>
      <c r="AD94" s="374"/>
      <c r="AE94" s="374"/>
      <c r="AF94" s="374"/>
      <c r="AG94" s="374"/>
      <c r="AH94" s="374"/>
      <c r="AI94" s="374"/>
      <c r="AJ94" s="374"/>
      <c r="AK94" s="374"/>
      <c r="AL94" s="374"/>
      <c r="AM94" s="374"/>
      <c r="AN94" s="374"/>
      <c r="AO94" s="374"/>
      <c r="AP94" s="374"/>
      <c r="AQ94" s="374"/>
      <c r="AR94" s="374"/>
      <c r="AS94" s="374"/>
      <c r="AT94" s="495" t="s">
        <v>185</v>
      </c>
      <c r="AU94" s="374"/>
      <c r="AV94" s="374"/>
      <c r="AW94" s="260"/>
      <c r="AX94" s="260"/>
      <c r="AY94" s="453" t="s">
        <v>506</v>
      </c>
      <c r="AZ94" s="440" t="s">
        <v>355</v>
      </c>
      <c r="BA94" s="259" t="s">
        <v>378</v>
      </c>
      <c r="BB94" s="259" t="s">
        <v>555</v>
      </c>
      <c r="BC94" s="259" t="s">
        <v>555</v>
      </c>
      <c r="BD94" s="259" t="s">
        <v>1448</v>
      </c>
      <c r="BE94" s="374" t="e">
        <f t="shared" si="77"/>
        <v>#N/A</v>
      </c>
      <c r="BF94" s="374"/>
      <c r="BG94" s="374"/>
    </row>
    <row r="95" spans="1:59" hidden="1">
      <c r="A95" s="338">
        <f t="shared" si="69"/>
        <v>0</v>
      </c>
      <c r="B95" s="338">
        <f t="shared" si="70"/>
        <v>0</v>
      </c>
      <c r="C95" s="338">
        <f t="shared" si="47"/>
        <v>0</v>
      </c>
      <c r="E95" s="346">
        <f t="shared" ref="E95:L95" si="83">+MAX(P95,Y95,AI95)</f>
        <v>14680</v>
      </c>
      <c r="F95" s="346">
        <f t="shared" si="83"/>
        <v>16800</v>
      </c>
      <c r="G95" s="346">
        <f t="shared" si="83"/>
        <v>18880</v>
      </c>
      <c r="H95" s="346">
        <f t="shared" si="83"/>
        <v>20960</v>
      </c>
      <c r="I95" s="346">
        <f t="shared" si="83"/>
        <v>22640</v>
      </c>
      <c r="J95" s="346">
        <f t="shared" si="83"/>
        <v>24320</v>
      </c>
      <c r="K95" s="346">
        <f t="shared" si="83"/>
        <v>26000</v>
      </c>
      <c r="L95" s="346">
        <f t="shared" si="83"/>
        <v>27680</v>
      </c>
      <c r="N95" s="373" t="s">
        <v>1535</v>
      </c>
      <c r="O95" s="374"/>
      <c r="P95" s="374">
        <f t="shared" ref="P95:W95" si="84">+P113*0.8</f>
        <v>14680</v>
      </c>
      <c r="Q95" s="374">
        <f t="shared" si="84"/>
        <v>16800</v>
      </c>
      <c r="R95" s="374">
        <f t="shared" si="84"/>
        <v>18880</v>
      </c>
      <c r="S95" s="374">
        <f t="shared" si="84"/>
        <v>20960</v>
      </c>
      <c r="T95" s="374">
        <f t="shared" si="84"/>
        <v>22640</v>
      </c>
      <c r="U95" s="374">
        <f t="shared" si="84"/>
        <v>24320</v>
      </c>
      <c r="V95" s="374">
        <f t="shared" si="84"/>
        <v>26000</v>
      </c>
      <c r="W95" s="374">
        <f t="shared" si="84"/>
        <v>27680</v>
      </c>
      <c r="X95" s="374"/>
      <c r="Y95" s="374">
        <f t="shared" ref="Y95:AF95" si="85">+Y113*0.8</f>
        <v>0</v>
      </c>
      <c r="Z95" s="374">
        <f t="shared" si="85"/>
        <v>0</v>
      </c>
      <c r="AA95" s="374">
        <f t="shared" si="85"/>
        <v>0</v>
      </c>
      <c r="AB95" s="374">
        <f t="shared" si="85"/>
        <v>0</v>
      </c>
      <c r="AC95" s="374">
        <f t="shared" si="85"/>
        <v>0</v>
      </c>
      <c r="AD95" s="374">
        <f t="shared" si="85"/>
        <v>0</v>
      </c>
      <c r="AE95" s="374">
        <f t="shared" si="85"/>
        <v>0</v>
      </c>
      <c r="AF95" s="374">
        <f t="shared" si="85"/>
        <v>0</v>
      </c>
      <c r="AG95" s="374"/>
      <c r="AH95" s="374"/>
      <c r="AI95" s="374">
        <f t="shared" ref="AI95:AP95" si="86">+AI113*0.8</f>
        <v>0</v>
      </c>
      <c r="AJ95" s="374">
        <f t="shared" si="86"/>
        <v>0</v>
      </c>
      <c r="AK95" s="374">
        <f t="shared" si="86"/>
        <v>0</v>
      </c>
      <c r="AL95" s="374">
        <f t="shared" si="86"/>
        <v>0</v>
      </c>
      <c r="AM95" s="374">
        <f t="shared" si="86"/>
        <v>0</v>
      </c>
      <c r="AN95" s="374">
        <f t="shared" si="86"/>
        <v>0</v>
      </c>
      <c r="AO95" s="374">
        <f t="shared" si="86"/>
        <v>0</v>
      </c>
      <c r="AP95" s="374">
        <f t="shared" si="86"/>
        <v>0</v>
      </c>
      <c r="AQ95" s="374"/>
      <c r="AR95" s="374"/>
      <c r="AS95" s="374"/>
      <c r="AT95" s="495" t="s">
        <v>187</v>
      </c>
      <c r="AU95" s="374"/>
      <c r="AV95" s="374"/>
      <c r="AW95" s="260"/>
      <c r="AX95" s="260"/>
      <c r="AY95" s="453" t="s">
        <v>507</v>
      </c>
      <c r="AZ95" s="440" t="s">
        <v>1447</v>
      </c>
      <c r="BA95" s="259" t="s">
        <v>380</v>
      </c>
      <c r="BB95" s="259" t="s">
        <v>558</v>
      </c>
      <c r="BC95" s="259" t="s">
        <v>558</v>
      </c>
      <c r="BD95" s="259" t="s">
        <v>361</v>
      </c>
      <c r="BE95" s="374">
        <f t="shared" si="77"/>
        <v>87</v>
      </c>
      <c r="BF95" s="374"/>
      <c r="BG95" s="374"/>
    </row>
    <row r="96" spans="1:59" hidden="1">
      <c r="A96" s="340"/>
      <c r="B96" s="341"/>
      <c r="C96" s="342"/>
      <c r="D96" s="341"/>
      <c r="E96" s="341"/>
      <c r="F96" s="341"/>
      <c r="G96" s="341"/>
      <c r="H96" s="341"/>
      <c r="I96" s="341"/>
      <c r="J96" s="341"/>
      <c r="K96" s="341"/>
      <c r="L96" s="341"/>
      <c r="M96" s="341"/>
      <c r="N96" s="374"/>
      <c r="O96" s="374"/>
      <c r="P96" s="374"/>
      <c r="Q96" s="374"/>
      <c r="R96" s="374"/>
      <c r="S96" s="374"/>
      <c r="T96" s="374"/>
      <c r="U96" s="374"/>
      <c r="V96" s="374"/>
      <c r="W96" s="374"/>
      <c r="X96" s="374"/>
      <c r="Y96" s="374"/>
      <c r="Z96" s="374"/>
      <c r="AA96" s="374"/>
      <c r="AB96" s="374"/>
      <c r="AC96" s="374"/>
      <c r="AD96" s="374"/>
      <c r="AE96" s="374"/>
      <c r="AF96" s="374"/>
      <c r="AG96" s="374"/>
      <c r="AH96" s="374"/>
      <c r="AI96" s="374"/>
      <c r="AJ96" s="374"/>
      <c r="AK96" s="374"/>
      <c r="AL96" s="374"/>
      <c r="AM96" s="374"/>
      <c r="AN96" s="374"/>
      <c r="AO96" s="374"/>
      <c r="AP96" s="374"/>
      <c r="AQ96" s="499" t="s">
        <v>1536</v>
      </c>
      <c r="AR96" s="374"/>
      <c r="AS96" s="374"/>
      <c r="AT96" s="495" t="s">
        <v>188</v>
      </c>
      <c r="AU96" s="374"/>
      <c r="AV96" s="374"/>
      <c r="AW96" s="260"/>
      <c r="AX96" s="260"/>
      <c r="AY96" s="453" t="s">
        <v>508</v>
      </c>
      <c r="AZ96" s="440" t="s">
        <v>361</v>
      </c>
      <c r="BA96" s="259" t="s">
        <v>386</v>
      </c>
      <c r="BB96" s="259" t="s">
        <v>560</v>
      </c>
      <c r="BC96" s="259" t="s">
        <v>560</v>
      </c>
      <c r="BD96" s="259" t="s">
        <v>363</v>
      </c>
      <c r="BE96" s="374">
        <f t="shared" si="77"/>
        <v>88</v>
      </c>
      <c r="BF96" s="374"/>
      <c r="BG96" s="374"/>
    </row>
    <row r="97" spans="1:59" ht="15.75" hidden="1">
      <c r="A97" s="312" t="s">
        <v>1526</v>
      </c>
      <c r="B97" s="313" t="s">
        <v>1527</v>
      </c>
      <c r="C97" s="314" t="s">
        <v>1528</v>
      </c>
      <c r="E97" s="315">
        <v>1</v>
      </c>
      <c r="F97" s="315">
        <v>2</v>
      </c>
      <c r="G97" s="315">
        <v>3</v>
      </c>
      <c r="H97" s="315">
        <v>4</v>
      </c>
      <c r="I97" s="315">
        <v>5</v>
      </c>
      <c r="J97" s="315">
        <v>6</v>
      </c>
      <c r="K97" s="315">
        <v>7</v>
      </c>
      <c r="L97" s="315">
        <v>8</v>
      </c>
      <c r="M97" s="228"/>
      <c r="N97" s="497">
        <v>50</v>
      </c>
      <c r="O97" s="374"/>
      <c r="P97" s="1539" t="s">
        <v>1529</v>
      </c>
      <c r="Q97" s="1539"/>
      <c r="R97" s="1539"/>
      <c r="S97" s="1539"/>
      <c r="T97" s="1539"/>
      <c r="U97" s="1539"/>
      <c r="V97" s="1539"/>
      <c r="W97" s="1539"/>
      <c r="X97" s="374"/>
      <c r="Y97" s="1539" t="s">
        <v>1530</v>
      </c>
      <c r="Z97" s="1539"/>
      <c r="AA97" s="1539"/>
      <c r="AB97" s="1539"/>
      <c r="AC97" s="1539"/>
      <c r="AD97" s="1539"/>
      <c r="AE97" s="1539"/>
      <c r="AF97" s="1539"/>
      <c r="AG97" s="374"/>
      <c r="AH97" s="374"/>
      <c r="AI97" s="1539" t="s">
        <v>1532</v>
      </c>
      <c r="AJ97" s="1539"/>
      <c r="AK97" s="1539"/>
      <c r="AL97" s="1539"/>
      <c r="AM97" s="1539"/>
      <c r="AN97" s="1539"/>
      <c r="AO97" s="1539"/>
      <c r="AP97" s="1539"/>
      <c r="AQ97" s="374"/>
      <c r="AR97" s="374"/>
      <c r="AS97" s="374"/>
      <c r="AT97" s="495" t="s">
        <v>190</v>
      </c>
      <c r="AU97" s="374"/>
      <c r="AV97" s="374"/>
      <c r="AW97" s="260"/>
      <c r="AX97" s="260"/>
      <c r="AY97" s="453" t="s">
        <v>513</v>
      </c>
      <c r="AZ97" s="440" t="s">
        <v>363</v>
      </c>
      <c r="BA97" s="259" t="s">
        <v>390</v>
      </c>
      <c r="BB97" s="259" t="s">
        <v>562</v>
      </c>
      <c r="BC97" s="259" t="s">
        <v>562</v>
      </c>
      <c r="BD97" s="259" t="s">
        <v>1449</v>
      </c>
      <c r="BE97" s="374">
        <f t="shared" si="77"/>
        <v>89</v>
      </c>
      <c r="BF97" s="374"/>
      <c r="BG97" s="374"/>
    </row>
    <row r="98" spans="1:59" hidden="1">
      <c r="A98" s="318">
        <f t="shared" ref="A98:A107" si="87">IF($A$26=$AU10,1,0)</f>
        <v>0</v>
      </c>
      <c r="B98" s="318">
        <f>IF($B$18=$AU10,1,0)</f>
        <v>0</v>
      </c>
      <c r="C98" s="318">
        <f t="shared" ref="C98:C113" si="88">+IF((A62+B62)=2,1,A62+B62)</f>
        <v>0</v>
      </c>
      <c r="E98" s="319">
        <f t="shared" ref="E98:L99" si="89">+MAX(P98,Y98,AI98)</f>
        <v>17050</v>
      </c>
      <c r="F98" s="319">
        <f t="shared" si="89"/>
        <v>19450</v>
      </c>
      <c r="G98" s="319">
        <f t="shared" si="89"/>
        <v>21900</v>
      </c>
      <c r="H98" s="319">
        <f t="shared" si="89"/>
        <v>24300</v>
      </c>
      <c r="I98" s="319">
        <f t="shared" si="89"/>
        <v>26250</v>
      </c>
      <c r="J98" s="319">
        <f t="shared" si="89"/>
        <v>28200</v>
      </c>
      <c r="K98" s="319">
        <f t="shared" si="89"/>
        <v>30150</v>
      </c>
      <c r="L98" s="319">
        <f t="shared" si="89"/>
        <v>32100</v>
      </c>
      <c r="N98" s="373" t="str">
        <f>CONCATENATE($AU$10,$B$11,N97)</f>
        <v>Before 12-31-2008050</v>
      </c>
      <c r="O98" s="374"/>
      <c r="P98" s="374">
        <v>17050</v>
      </c>
      <c r="Q98" s="374">
        <v>19450</v>
      </c>
      <c r="R98" s="374">
        <v>21900</v>
      </c>
      <c r="S98" s="374">
        <v>24300</v>
      </c>
      <c r="T98" s="374">
        <v>26250</v>
      </c>
      <c r="U98" s="374">
        <v>28200</v>
      </c>
      <c r="V98" s="374">
        <v>30150</v>
      </c>
      <c r="W98" s="374">
        <v>32100</v>
      </c>
      <c r="X98" s="374"/>
      <c r="Y98" s="374"/>
      <c r="Z98" s="374"/>
      <c r="AA98" s="374"/>
      <c r="AB98" s="374"/>
      <c r="AC98" s="374"/>
      <c r="AD98" s="374"/>
      <c r="AE98" s="374"/>
      <c r="AF98" s="374"/>
      <c r="AG98" s="374"/>
      <c r="AH98" s="374"/>
      <c r="AI98" s="374"/>
      <c r="AJ98" s="374"/>
      <c r="AK98" s="374"/>
      <c r="AL98" s="374"/>
      <c r="AM98" s="374"/>
      <c r="AN98" s="374"/>
      <c r="AO98" s="374"/>
      <c r="AP98" s="374"/>
      <c r="AQ98" s="374"/>
      <c r="AR98" s="374"/>
      <c r="AS98" s="374"/>
      <c r="AT98" s="495" t="s">
        <v>192</v>
      </c>
      <c r="AU98" s="374"/>
      <c r="AV98" s="374"/>
      <c r="AW98" s="260"/>
      <c r="AX98" s="260"/>
      <c r="AY98" s="453" t="s">
        <v>514</v>
      </c>
      <c r="AZ98" s="440" t="s">
        <v>1449</v>
      </c>
      <c r="BA98" s="259" t="s">
        <v>392</v>
      </c>
      <c r="BB98" s="259" t="s">
        <v>563</v>
      </c>
      <c r="BC98" s="259" t="s">
        <v>563</v>
      </c>
      <c r="BD98" s="259" t="s">
        <v>370</v>
      </c>
      <c r="BE98" s="374">
        <f t="shared" si="77"/>
        <v>90</v>
      </c>
      <c r="BF98" s="374"/>
      <c r="BG98" s="374"/>
    </row>
    <row r="99" spans="1:59" hidden="1">
      <c r="A99" s="318">
        <f t="shared" si="87"/>
        <v>0</v>
      </c>
      <c r="B99" s="318">
        <f t="shared" ref="B99:B107" si="90">IF(OR(B62=1,$B$18=$AU11),1,0)</f>
        <v>0</v>
      </c>
      <c r="C99" s="318">
        <f t="shared" si="88"/>
        <v>0</v>
      </c>
      <c r="E99" s="319">
        <f t="shared" si="89"/>
        <v>17050</v>
      </c>
      <c r="F99" s="319">
        <f t="shared" si="89"/>
        <v>19450</v>
      </c>
      <c r="G99" s="319">
        <f t="shared" si="89"/>
        <v>21900</v>
      </c>
      <c r="H99" s="319">
        <f t="shared" si="89"/>
        <v>24300</v>
      </c>
      <c r="I99" s="319">
        <f t="shared" si="89"/>
        <v>26250</v>
      </c>
      <c r="J99" s="319">
        <f t="shared" si="89"/>
        <v>28200</v>
      </c>
      <c r="K99" s="319">
        <f t="shared" si="89"/>
        <v>30150</v>
      </c>
      <c r="L99" s="319">
        <f t="shared" si="89"/>
        <v>32100</v>
      </c>
      <c r="N99" s="373" t="str">
        <f>CONCATENATE($AU$11,$B$11,N97)</f>
        <v>1/1/2009 - 5/13/2010050</v>
      </c>
      <c r="O99" s="374"/>
      <c r="P99" s="374">
        <v>17050</v>
      </c>
      <c r="Q99" s="374">
        <v>19450</v>
      </c>
      <c r="R99" s="374">
        <v>21900</v>
      </c>
      <c r="S99" s="374">
        <v>24300</v>
      </c>
      <c r="T99" s="374">
        <v>26250</v>
      </c>
      <c r="U99" s="374">
        <v>28200</v>
      </c>
      <c r="V99" s="374">
        <v>30150</v>
      </c>
      <c r="W99" s="374">
        <v>32100</v>
      </c>
      <c r="X99" s="374"/>
      <c r="Y99" s="374"/>
      <c r="Z99" s="374"/>
      <c r="AA99" s="374"/>
      <c r="AB99" s="374"/>
      <c r="AC99" s="374"/>
      <c r="AD99" s="374"/>
      <c r="AE99" s="374"/>
      <c r="AF99" s="374"/>
      <c r="AG99" s="374"/>
      <c r="AH99" s="500" t="str">
        <f>IF(AND((IF(ISNA(VLOOKUP($B$13,$AW$10:$AW$545,1,FALSE)),0,VLOOKUP($B$13,$AW$10:$AW$545,1,FALSE)))=0,$AL$153&gt;$S$153,OR($B$16=$AS$11,$B$16=$AS$15)),"Yes","No")</f>
        <v>No</v>
      </c>
      <c r="AI99" s="374">
        <f>IF($AH99="No",0,18050)</f>
        <v>0</v>
      </c>
      <c r="AJ99" s="374">
        <f>IF($AH99="No",0,20650)</f>
        <v>0</v>
      </c>
      <c r="AK99" s="374">
        <f>IF($AH99="No",0,23200)</f>
        <v>0</v>
      </c>
      <c r="AL99" s="374">
        <f>IF($AH99="No",0,25800)</f>
        <v>0</v>
      </c>
      <c r="AM99" s="374">
        <f>IF($AH99="No",0,27850)</f>
        <v>0</v>
      </c>
      <c r="AN99" s="374">
        <f>IF($AH99="No",0,29950)</f>
        <v>0</v>
      </c>
      <c r="AO99" s="374">
        <f>IF($AH99="No",0,32000)</f>
        <v>0</v>
      </c>
      <c r="AP99" s="374">
        <f>IF($AH99="No",0,34050)</f>
        <v>0</v>
      </c>
      <c r="AQ99" s="374"/>
      <c r="AR99" s="374"/>
      <c r="AS99" s="374"/>
      <c r="AT99" s="495" t="s">
        <v>194</v>
      </c>
      <c r="AU99" s="374"/>
      <c r="AV99" s="374"/>
      <c r="AW99" s="260"/>
      <c r="AX99" s="260"/>
      <c r="AY99" s="480" t="s">
        <v>515</v>
      </c>
      <c r="AZ99" s="440" t="s">
        <v>370</v>
      </c>
      <c r="BA99" s="259" t="s">
        <v>399</v>
      </c>
      <c r="BB99" s="259" t="s">
        <v>565</v>
      </c>
      <c r="BC99" s="259" t="s">
        <v>565</v>
      </c>
      <c r="BD99" s="259" t="s">
        <v>372</v>
      </c>
      <c r="BE99" s="374">
        <f t="shared" si="77"/>
        <v>91</v>
      </c>
      <c r="BF99" s="374"/>
      <c r="BG99" s="374"/>
    </row>
    <row r="100" spans="1:59" hidden="1">
      <c r="A100" s="318">
        <f t="shared" si="87"/>
        <v>0</v>
      </c>
      <c r="B100" s="318">
        <f t="shared" si="90"/>
        <v>0</v>
      </c>
      <c r="C100" s="318">
        <f t="shared" si="88"/>
        <v>0</v>
      </c>
      <c r="E100" s="329">
        <f t="shared" ref="E100:L100" si="91">+MAX(E99,E101)</f>
        <v>17050</v>
      </c>
      <c r="F100" s="329">
        <f t="shared" si="91"/>
        <v>19450</v>
      </c>
      <c r="G100" s="329">
        <f t="shared" si="91"/>
        <v>21900</v>
      </c>
      <c r="H100" s="329">
        <f t="shared" si="91"/>
        <v>24300</v>
      </c>
      <c r="I100" s="329">
        <f t="shared" si="91"/>
        <v>26250</v>
      </c>
      <c r="J100" s="329">
        <f t="shared" si="91"/>
        <v>28200</v>
      </c>
      <c r="K100" s="329">
        <f t="shared" si="91"/>
        <v>30150</v>
      </c>
      <c r="L100" s="329">
        <f t="shared" si="91"/>
        <v>32100</v>
      </c>
      <c r="N100" s="373" t="s">
        <v>1533</v>
      </c>
      <c r="O100" s="374"/>
      <c r="P100" s="374"/>
      <c r="Q100" s="374"/>
      <c r="R100" s="374"/>
      <c r="S100" s="374"/>
      <c r="T100" s="374"/>
      <c r="U100" s="374"/>
      <c r="V100" s="374"/>
      <c r="W100" s="374"/>
      <c r="X100" s="374"/>
      <c r="Y100" s="374"/>
      <c r="Z100" s="374"/>
      <c r="AA100" s="374"/>
      <c r="AB100" s="374"/>
      <c r="AC100" s="374"/>
      <c r="AD100" s="374"/>
      <c r="AE100" s="374"/>
      <c r="AF100" s="374"/>
      <c r="AG100" s="374"/>
      <c r="AH100" s="500"/>
      <c r="AI100" s="374"/>
      <c r="AJ100" s="374"/>
      <c r="AK100" s="374"/>
      <c r="AL100" s="374"/>
      <c r="AM100" s="374"/>
      <c r="AN100" s="374"/>
      <c r="AO100" s="374"/>
      <c r="AP100" s="374"/>
      <c r="AQ100" s="374"/>
      <c r="AR100" s="374"/>
      <c r="AS100" s="374"/>
      <c r="AT100" s="495" t="s">
        <v>196</v>
      </c>
      <c r="AU100" s="374"/>
      <c r="AV100" s="374"/>
      <c r="AW100" s="260"/>
      <c r="AX100" s="260"/>
      <c r="AY100" s="453" t="s">
        <v>519</v>
      </c>
      <c r="AZ100" s="440" t="s">
        <v>372</v>
      </c>
      <c r="BA100" s="259" t="s">
        <v>401</v>
      </c>
      <c r="BB100" s="259" t="s">
        <v>566</v>
      </c>
      <c r="BC100" s="259" t="s">
        <v>566</v>
      </c>
      <c r="BD100" s="259" t="s">
        <v>376</v>
      </c>
      <c r="BE100" s="374" t="e">
        <f t="shared" si="77"/>
        <v>#N/A</v>
      </c>
      <c r="BF100" s="374"/>
      <c r="BG100" s="374"/>
    </row>
    <row r="101" spans="1:59" hidden="1">
      <c r="A101" s="318">
        <f t="shared" si="87"/>
        <v>0</v>
      </c>
      <c r="B101" s="318">
        <f t="shared" si="90"/>
        <v>0</v>
      </c>
      <c r="C101" s="318">
        <f t="shared" si="88"/>
        <v>0</v>
      </c>
      <c r="E101" s="319">
        <f t="shared" ref="E101:L101" si="92">+MAX(P101,Y101,AI101)</f>
        <v>17050</v>
      </c>
      <c r="F101" s="319">
        <f t="shared" si="92"/>
        <v>19450</v>
      </c>
      <c r="G101" s="319">
        <f t="shared" si="92"/>
        <v>21900</v>
      </c>
      <c r="H101" s="319">
        <f t="shared" si="92"/>
        <v>24300</v>
      </c>
      <c r="I101" s="319">
        <f t="shared" si="92"/>
        <v>26250</v>
      </c>
      <c r="J101" s="319">
        <f t="shared" si="92"/>
        <v>28200</v>
      </c>
      <c r="K101" s="319">
        <f t="shared" si="92"/>
        <v>30150</v>
      </c>
      <c r="L101" s="319">
        <f t="shared" si="92"/>
        <v>32100</v>
      </c>
      <c r="N101" s="373" t="str">
        <f>CONCATENATE($AU$13,$B$11,N97)</f>
        <v>6/29/2010 - 5/30/2011050</v>
      </c>
      <c r="O101" s="374"/>
      <c r="P101" s="374">
        <v>17050</v>
      </c>
      <c r="Q101" s="374">
        <v>19450</v>
      </c>
      <c r="R101" s="374">
        <v>21900</v>
      </c>
      <c r="S101" s="374">
        <v>24300</v>
      </c>
      <c r="T101" s="374">
        <v>26250</v>
      </c>
      <c r="U101" s="374">
        <v>28200</v>
      </c>
      <c r="V101" s="374">
        <v>30150</v>
      </c>
      <c r="W101" s="374">
        <v>32100</v>
      </c>
      <c r="X101" s="374"/>
      <c r="Y101" s="374"/>
      <c r="Z101" s="374"/>
      <c r="AA101" s="374"/>
      <c r="AB101" s="374"/>
      <c r="AC101" s="374"/>
      <c r="AD101" s="374"/>
      <c r="AE101" s="374"/>
      <c r="AF101" s="374"/>
      <c r="AG101" s="374"/>
      <c r="AH101" s="500" t="str">
        <f>IF(AND((IF(ISNA(VLOOKUP($B$13,$AX$10:$AX$545,1,FALSE)),0,VLOOKUP($B$13,$AX$10:$AX$545,1,FALSE)))=0,AL155&gt;S155,OR($B$16=$AS$11,$B$16=$AS$15)),"Yes","No")</f>
        <v>No</v>
      </c>
      <c r="AI101" s="374">
        <f>IF($AH101="No",0,18050)</f>
        <v>0</v>
      </c>
      <c r="AJ101" s="374">
        <f>IF($AH101="No",0,20650)</f>
        <v>0</v>
      </c>
      <c r="AK101" s="374">
        <f>IF($AH101="No",0,23200)</f>
        <v>0</v>
      </c>
      <c r="AL101" s="374">
        <f>IF($AH101="No",0,25800)</f>
        <v>0</v>
      </c>
      <c r="AM101" s="374">
        <f>IF($AH101="No",0,27850)</f>
        <v>0</v>
      </c>
      <c r="AN101" s="374">
        <f>IF($AH101="No",0,29950)</f>
        <v>0</v>
      </c>
      <c r="AO101" s="374">
        <f>IF($AH101="No",0,32000)</f>
        <v>0</v>
      </c>
      <c r="AP101" s="374">
        <f>IF($AH101="No",0,34050)</f>
        <v>0</v>
      </c>
      <c r="AQ101" s="374"/>
      <c r="AR101" s="374"/>
      <c r="AS101" s="374"/>
      <c r="AT101" s="495" t="s">
        <v>198</v>
      </c>
      <c r="AU101" s="374"/>
      <c r="AV101" s="374"/>
      <c r="AW101" s="260"/>
      <c r="AX101" s="260"/>
      <c r="AY101" s="453" t="s">
        <v>521</v>
      </c>
      <c r="AZ101" s="440" t="s">
        <v>378</v>
      </c>
      <c r="BA101" s="259"/>
      <c r="BB101" s="259" t="s">
        <v>567</v>
      </c>
      <c r="BC101" s="259" t="s">
        <v>567</v>
      </c>
      <c r="BD101" s="259" t="s">
        <v>378</v>
      </c>
      <c r="BE101" s="374">
        <f t="shared" si="77"/>
        <v>92</v>
      </c>
      <c r="BF101" s="374"/>
      <c r="BG101" s="374"/>
    </row>
    <row r="102" spans="1:59" hidden="1">
      <c r="A102" s="318">
        <f t="shared" si="87"/>
        <v>0</v>
      </c>
      <c r="B102" s="318">
        <f t="shared" si="90"/>
        <v>0</v>
      </c>
      <c r="C102" s="318">
        <f t="shared" si="88"/>
        <v>0</v>
      </c>
      <c r="E102" s="329">
        <f t="shared" ref="E102:L102" si="93">+MAX(E101,E103)</f>
        <v>17800</v>
      </c>
      <c r="F102" s="329">
        <f t="shared" si="93"/>
        <v>20350</v>
      </c>
      <c r="G102" s="329">
        <f t="shared" si="93"/>
        <v>22900</v>
      </c>
      <c r="H102" s="329">
        <f t="shared" si="93"/>
        <v>25400</v>
      </c>
      <c r="I102" s="329">
        <f t="shared" si="93"/>
        <v>27450</v>
      </c>
      <c r="J102" s="329">
        <f t="shared" si="93"/>
        <v>29500</v>
      </c>
      <c r="K102" s="329">
        <f t="shared" si="93"/>
        <v>31500</v>
      </c>
      <c r="L102" s="329">
        <f t="shared" si="93"/>
        <v>33550</v>
      </c>
      <c r="N102" s="373" t="s">
        <v>1533</v>
      </c>
      <c r="O102" s="374"/>
      <c r="P102" s="374"/>
      <c r="Q102" s="374"/>
      <c r="R102" s="374"/>
      <c r="S102" s="374"/>
      <c r="T102" s="374"/>
      <c r="U102" s="374"/>
      <c r="V102" s="374"/>
      <c r="W102" s="374"/>
      <c r="X102" s="374"/>
      <c r="Y102" s="374"/>
      <c r="Z102" s="374"/>
      <c r="AA102" s="374"/>
      <c r="AB102" s="374"/>
      <c r="AC102" s="374"/>
      <c r="AD102" s="374"/>
      <c r="AE102" s="374"/>
      <c r="AF102" s="374"/>
      <c r="AG102" s="374"/>
      <c r="AH102" s="500"/>
      <c r="AI102" s="374"/>
      <c r="AJ102" s="374"/>
      <c r="AK102" s="374"/>
      <c r="AL102" s="374"/>
      <c r="AM102" s="374"/>
      <c r="AN102" s="374"/>
      <c r="AO102" s="374"/>
      <c r="AP102" s="374"/>
      <c r="AQ102" s="374"/>
      <c r="AR102" s="374"/>
      <c r="AS102" s="374"/>
      <c r="AT102" s="495" t="s">
        <v>200</v>
      </c>
      <c r="AU102" s="374"/>
      <c r="AV102" s="374"/>
      <c r="AW102" s="260"/>
      <c r="AX102" s="260"/>
      <c r="AY102" s="453" t="s">
        <v>525</v>
      </c>
      <c r="AZ102" s="440" t="s">
        <v>380</v>
      </c>
      <c r="BA102" s="259" t="s">
        <v>409</v>
      </c>
      <c r="BB102" s="259" t="s">
        <v>568</v>
      </c>
      <c r="BC102" s="259" t="s">
        <v>568</v>
      </c>
      <c r="BD102" s="259" t="s">
        <v>380</v>
      </c>
      <c r="BE102" s="374">
        <f t="shared" si="77"/>
        <v>93</v>
      </c>
      <c r="BF102" s="374"/>
      <c r="BG102" s="374"/>
    </row>
    <row r="103" spans="1:59" ht="15" hidden="1" customHeight="1">
      <c r="A103" s="318">
        <f t="shared" si="87"/>
        <v>0</v>
      </c>
      <c r="B103" s="318">
        <f t="shared" si="90"/>
        <v>0</v>
      </c>
      <c r="C103" s="318">
        <f t="shared" si="88"/>
        <v>0</v>
      </c>
      <c r="E103" s="319">
        <f t="shared" ref="E103:L103" si="94">+MAX(P103,Y103,AI103)</f>
        <v>17800</v>
      </c>
      <c r="F103" s="319">
        <f t="shared" si="94"/>
        <v>20350</v>
      </c>
      <c r="G103" s="319">
        <f t="shared" si="94"/>
        <v>22900</v>
      </c>
      <c r="H103" s="319">
        <f t="shared" si="94"/>
        <v>25400</v>
      </c>
      <c r="I103" s="319">
        <f t="shared" si="94"/>
        <v>27450</v>
      </c>
      <c r="J103" s="319">
        <f t="shared" si="94"/>
        <v>29500</v>
      </c>
      <c r="K103" s="319">
        <f t="shared" si="94"/>
        <v>31500</v>
      </c>
      <c r="L103" s="319">
        <f t="shared" si="94"/>
        <v>33550</v>
      </c>
      <c r="N103" s="373" t="str">
        <f>CONCATENATE(AU15,$B$11)</f>
        <v>7/16/2011 - 11/31/20110</v>
      </c>
      <c r="O103" s="374"/>
      <c r="P103" s="374">
        <v>17800</v>
      </c>
      <c r="Q103" s="374">
        <v>20350</v>
      </c>
      <c r="R103" s="374">
        <v>22900</v>
      </c>
      <c r="S103" s="374">
        <v>25400</v>
      </c>
      <c r="T103" s="374">
        <v>27450</v>
      </c>
      <c r="U103" s="374">
        <v>29500</v>
      </c>
      <c r="V103" s="374">
        <v>31500</v>
      </c>
      <c r="W103" s="374">
        <v>33550</v>
      </c>
      <c r="X103" s="374"/>
      <c r="Y103" s="374">
        <v>0</v>
      </c>
      <c r="Z103" s="374">
        <v>0</v>
      </c>
      <c r="AA103" s="374">
        <v>0</v>
      </c>
      <c r="AB103" s="374">
        <v>0</v>
      </c>
      <c r="AC103" s="374">
        <v>0</v>
      </c>
      <c r="AD103" s="374">
        <v>0</v>
      </c>
      <c r="AE103" s="374">
        <v>0</v>
      </c>
      <c r="AF103" s="374">
        <v>0</v>
      </c>
      <c r="AG103" s="374"/>
      <c r="AH103" s="500" t="str">
        <f>IF(AND((IF(ISNA(VLOOKUP($B$13,$AY$10:$AY$545,1,FALSE)),0,VLOOKUP($B$13,$AY$10:$AY$545,1,FALSE)))=0,AL157&gt;S157,OR($B$16=$AS$11,$B$16=$AS$15)),"Yes","No")</f>
        <v>No</v>
      </c>
      <c r="AI103" s="374">
        <f>IF($AH103="No",0,18050)</f>
        <v>0</v>
      </c>
      <c r="AJ103" s="374">
        <f>IF($AH103="No",0,20650)</f>
        <v>0</v>
      </c>
      <c r="AK103" s="374">
        <f>IF($AH103="No",0,23200)</f>
        <v>0</v>
      </c>
      <c r="AL103" s="374">
        <f>IF($AH103="No",0,25800)</f>
        <v>0</v>
      </c>
      <c r="AM103" s="374">
        <f>IF($AH103="No",0,27850)</f>
        <v>0</v>
      </c>
      <c r="AN103" s="374">
        <f>IF($AH103="No",0,29950)</f>
        <v>0</v>
      </c>
      <c r="AO103" s="374">
        <f>IF($AH103="No",0,32000)</f>
        <v>0</v>
      </c>
      <c r="AP103" s="374">
        <f>IF($AH103="No",0,34050)</f>
        <v>0</v>
      </c>
      <c r="AQ103" s="374"/>
      <c r="AR103" s="374"/>
      <c r="AS103" s="374"/>
      <c r="AT103" s="495" t="s">
        <v>201</v>
      </c>
      <c r="AU103" s="374"/>
      <c r="AV103" s="374"/>
      <c r="AW103" s="260"/>
      <c r="AX103" s="260"/>
      <c r="AY103" s="453" t="s">
        <v>167</v>
      </c>
      <c r="AZ103" s="440" t="s">
        <v>386</v>
      </c>
      <c r="BA103" s="259" t="s">
        <v>414</v>
      </c>
      <c r="BB103" s="259" t="s">
        <v>573</v>
      </c>
      <c r="BC103" s="259" t="s">
        <v>573</v>
      </c>
      <c r="BD103" s="259" t="s">
        <v>386</v>
      </c>
      <c r="BE103" s="374">
        <f t="shared" si="77"/>
        <v>94</v>
      </c>
      <c r="BF103" s="374"/>
      <c r="BG103" s="374"/>
    </row>
    <row r="104" spans="1:59" ht="15" hidden="1" customHeight="1">
      <c r="A104" s="318">
        <f t="shared" si="87"/>
        <v>0</v>
      </c>
      <c r="B104" s="318">
        <f t="shared" si="90"/>
        <v>0</v>
      </c>
      <c r="C104" s="318">
        <f t="shared" si="88"/>
        <v>0</v>
      </c>
      <c r="E104" s="329">
        <f t="shared" ref="E104:L104" si="95">+MAX(E103,E105)</f>
        <v>18050</v>
      </c>
      <c r="F104" s="329">
        <f t="shared" si="95"/>
        <v>20600</v>
      </c>
      <c r="G104" s="329">
        <f t="shared" si="95"/>
        <v>23200</v>
      </c>
      <c r="H104" s="329">
        <f t="shared" si="95"/>
        <v>25750</v>
      </c>
      <c r="I104" s="329">
        <f t="shared" si="95"/>
        <v>27850</v>
      </c>
      <c r="J104" s="329">
        <f t="shared" si="95"/>
        <v>29900</v>
      </c>
      <c r="K104" s="329">
        <f t="shared" si="95"/>
        <v>31950</v>
      </c>
      <c r="L104" s="329">
        <f t="shared" si="95"/>
        <v>34000</v>
      </c>
      <c r="N104" s="373" t="s">
        <v>1533</v>
      </c>
      <c r="O104" s="374"/>
      <c r="P104" s="374"/>
      <c r="Q104" s="374"/>
      <c r="R104" s="374"/>
      <c r="S104" s="374"/>
      <c r="T104" s="374"/>
      <c r="U104" s="374"/>
      <c r="V104" s="374"/>
      <c r="W104" s="374"/>
      <c r="X104" s="374"/>
      <c r="Y104" s="374"/>
      <c r="Z104" s="374"/>
      <c r="AA104" s="374"/>
      <c r="AB104" s="374"/>
      <c r="AC104" s="374"/>
      <c r="AD104" s="374"/>
      <c r="AE104" s="374"/>
      <c r="AF104" s="374"/>
      <c r="AG104" s="374"/>
      <c r="AH104" s="500"/>
      <c r="AI104" s="374"/>
      <c r="AJ104" s="374"/>
      <c r="AK104" s="374"/>
      <c r="AL104" s="374"/>
      <c r="AM104" s="374"/>
      <c r="AN104" s="374"/>
      <c r="AO104" s="374"/>
      <c r="AP104" s="374"/>
      <c r="AQ104" s="374"/>
      <c r="AR104" s="374"/>
      <c r="AS104" s="374"/>
      <c r="AT104" s="495" t="s">
        <v>203</v>
      </c>
      <c r="AU104" s="374"/>
      <c r="AV104" s="374"/>
      <c r="AW104" s="260"/>
      <c r="AX104" s="260"/>
      <c r="AY104" s="453" t="s">
        <v>535</v>
      </c>
      <c r="AZ104" s="440" t="s">
        <v>390</v>
      </c>
      <c r="BA104" s="259" t="s">
        <v>416</v>
      </c>
      <c r="BB104" s="259" t="s">
        <v>192</v>
      </c>
      <c r="BC104" s="259" t="s">
        <v>192</v>
      </c>
      <c r="BD104" s="259" t="s">
        <v>390</v>
      </c>
      <c r="BE104" s="374">
        <f t="shared" si="77"/>
        <v>95</v>
      </c>
      <c r="BF104" s="374"/>
      <c r="BG104" s="374"/>
    </row>
    <row r="105" spans="1:59" hidden="1">
      <c r="A105" s="318">
        <f t="shared" si="87"/>
        <v>0</v>
      </c>
      <c r="B105" s="318">
        <f t="shared" si="90"/>
        <v>0</v>
      </c>
      <c r="C105" s="318">
        <f t="shared" si="88"/>
        <v>0</v>
      </c>
      <c r="E105" s="319">
        <f t="shared" ref="E105:L105" si="96">+MAX(P105,Y105,AI105)</f>
        <v>18050</v>
      </c>
      <c r="F105" s="319">
        <f t="shared" si="96"/>
        <v>20600</v>
      </c>
      <c r="G105" s="319">
        <f t="shared" si="96"/>
        <v>23200</v>
      </c>
      <c r="H105" s="319">
        <f t="shared" si="96"/>
        <v>25750</v>
      </c>
      <c r="I105" s="319">
        <f t="shared" si="96"/>
        <v>27850</v>
      </c>
      <c r="J105" s="319">
        <f t="shared" si="96"/>
        <v>29900</v>
      </c>
      <c r="K105" s="319">
        <f t="shared" si="96"/>
        <v>31950</v>
      </c>
      <c r="L105" s="319">
        <f t="shared" si="96"/>
        <v>34000</v>
      </c>
      <c r="N105" s="373" t="str">
        <f>CONCATENATE(AU17,$B$11)</f>
        <v>1/16/2012 - 12/3/20120</v>
      </c>
      <c r="O105" s="374"/>
      <c r="P105" s="374">
        <v>18050</v>
      </c>
      <c r="Q105" s="374">
        <v>20600</v>
      </c>
      <c r="R105" s="374">
        <v>23200</v>
      </c>
      <c r="S105" s="374">
        <v>25750</v>
      </c>
      <c r="T105" s="374">
        <v>27850</v>
      </c>
      <c r="U105" s="374">
        <v>29900</v>
      </c>
      <c r="V105" s="374">
        <v>31950</v>
      </c>
      <c r="W105" s="374">
        <v>34000</v>
      </c>
      <c r="X105" s="374"/>
      <c r="Y105" s="374">
        <v>0</v>
      </c>
      <c r="Z105" s="374">
        <v>0</v>
      </c>
      <c r="AA105" s="374">
        <v>0</v>
      </c>
      <c r="AB105" s="374">
        <v>0</v>
      </c>
      <c r="AC105" s="374">
        <v>0</v>
      </c>
      <c r="AD105" s="374">
        <v>0</v>
      </c>
      <c r="AE105" s="374">
        <v>0</v>
      </c>
      <c r="AF105" s="374">
        <v>0</v>
      </c>
      <c r="AG105" s="374"/>
      <c r="AH105" s="500" t="str">
        <f>IF(AND((IF(ISNA(VLOOKUP($B$13,$AZ$10:$AZ$545,1,FALSE)),0,VLOOKUP($B$13,$AZ$10:$AZ$545,1,FALSE)))=0,AL159&gt;S159,OR($B$16=$AS$11,$B$16=$AS$15)),"Yes","No")</f>
        <v>No</v>
      </c>
      <c r="AI105" s="374">
        <f>IF($AH105="No",0,18350)</f>
        <v>0</v>
      </c>
      <c r="AJ105" s="374">
        <f>IF($AH105="No",0,20950)</f>
        <v>0</v>
      </c>
      <c r="AK105" s="374">
        <f>IF($AH105="No",0,23600)</f>
        <v>0</v>
      </c>
      <c r="AL105" s="374">
        <f>IF($AH105="No",0,26200)</f>
        <v>0</v>
      </c>
      <c r="AM105" s="374">
        <f>IF($AH105="No",0,28300)</f>
        <v>0</v>
      </c>
      <c r="AN105" s="374">
        <f>IF($AH105="No",0,30400)</f>
        <v>0</v>
      </c>
      <c r="AO105" s="374">
        <f>IF($AH105="No",0,32500)</f>
        <v>0</v>
      </c>
      <c r="AP105" s="374">
        <f>IF($AH105="No",0,34600)</f>
        <v>0</v>
      </c>
      <c r="AQ105" s="374"/>
      <c r="AR105" s="374"/>
      <c r="AS105" s="374"/>
      <c r="AT105" s="495" t="s">
        <v>205</v>
      </c>
      <c r="AU105" s="374"/>
      <c r="AV105" s="374"/>
      <c r="AW105" s="260"/>
      <c r="AX105" s="260"/>
      <c r="AY105" s="453" t="s">
        <v>537</v>
      </c>
      <c r="AZ105" s="440" t="s">
        <v>392</v>
      </c>
      <c r="BA105" s="259" t="s">
        <v>418</v>
      </c>
      <c r="BB105" s="259" t="s">
        <v>578</v>
      </c>
      <c r="BC105" s="259" t="s">
        <v>578</v>
      </c>
      <c r="BD105" s="259" t="s">
        <v>392</v>
      </c>
      <c r="BE105" s="374">
        <f t="shared" si="77"/>
        <v>96</v>
      </c>
      <c r="BF105" s="374"/>
      <c r="BG105" s="374"/>
    </row>
    <row r="106" spans="1:59" hidden="1">
      <c r="A106" s="318">
        <f t="shared" si="87"/>
        <v>0</v>
      </c>
      <c r="B106" s="318">
        <f t="shared" si="90"/>
        <v>0</v>
      </c>
      <c r="C106" s="318">
        <f t="shared" si="88"/>
        <v>0</v>
      </c>
      <c r="E106" s="329">
        <f t="shared" ref="E106:L106" si="97">+MAX(E105,E107)</f>
        <v>18300</v>
      </c>
      <c r="F106" s="329">
        <f t="shared" si="97"/>
        <v>20900</v>
      </c>
      <c r="G106" s="329">
        <f t="shared" si="97"/>
        <v>23500</v>
      </c>
      <c r="H106" s="329">
        <f t="shared" si="97"/>
        <v>26100</v>
      </c>
      <c r="I106" s="329">
        <f t="shared" si="97"/>
        <v>28200</v>
      </c>
      <c r="J106" s="329">
        <f t="shared" si="97"/>
        <v>30300</v>
      </c>
      <c r="K106" s="329">
        <f t="shared" si="97"/>
        <v>32400</v>
      </c>
      <c r="L106" s="329">
        <f t="shared" si="97"/>
        <v>34500</v>
      </c>
      <c r="N106" s="373" t="s">
        <v>1533</v>
      </c>
      <c r="O106" s="374"/>
      <c r="P106" s="374"/>
      <c r="Q106" s="374"/>
      <c r="R106" s="374"/>
      <c r="S106" s="374"/>
      <c r="T106" s="374"/>
      <c r="U106" s="374"/>
      <c r="V106" s="374"/>
      <c r="W106" s="374"/>
      <c r="X106" s="374"/>
      <c r="Y106" s="374"/>
      <c r="Z106" s="374"/>
      <c r="AA106" s="374"/>
      <c r="AB106" s="374"/>
      <c r="AC106" s="374"/>
      <c r="AD106" s="374"/>
      <c r="AE106" s="374"/>
      <c r="AF106" s="374"/>
      <c r="AG106" s="374"/>
      <c r="AH106" s="500"/>
      <c r="AI106" s="374"/>
      <c r="AJ106" s="374"/>
      <c r="AK106" s="374"/>
      <c r="AL106" s="374"/>
      <c r="AM106" s="374"/>
      <c r="AN106" s="374"/>
      <c r="AO106" s="374"/>
      <c r="AP106" s="374"/>
      <c r="AQ106" s="374"/>
      <c r="AR106" s="374"/>
      <c r="AS106" s="374"/>
      <c r="AT106" s="495" t="s">
        <v>207</v>
      </c>
      <c r="AU106" s="374"/>
      <c r="AV106" s="374"/>
      <c r="AW106" s="260"/>
      <c r="AX106" s="260"/>
      <c r="AY106" s="453"/>
      <c r="AZ106" s="440"/>
      <c r="BA106" s="259"/>
      <c r="BB106" s="259" t="s">
        <v>579</v>
      </c>
      <c r="BC106" s="259" t="s">
        <v>579</v>
      </c>
      <c r="BD106" s="259" t="s">
        <v>399</v>
      </c>
      <c r="BE106" s="374"/>
      <c r="BF106" s="374"/>
      <c r="BG106" s="374"/>
    </row>
    <row r="107" spans="1:59" ht="15" hidden="1" customHeight="1">
      <c r="A107" s="318">
        <f t="shared" si="87"/>
        <v>0</v>
      </c>
      <c r="B107" s="318">
        <f t="shared" si="90"/>
        <v>0</v>
      </c>
      <c r="C107" s="318">
        <f t="shared" si="88"/>
        <v>0</v>
      </c>
      <c r="E107" s="319">
        <f t="shared" ref="E107:L107" si="98">+MAX(P107,Y107,AI107)</f>
        <v>18300</v>
      </c>
      <c r="F107" s="319">
        <f t="shared" si="98"/>
        <v>20900</v>
      </c>
      <c r="G107" s="319">
        <f t="shared" si="98"/>
        <v>23500</v>
      </c>
      <c r="H107" s="319">
        <f t="shared" si="98"/>
        <v>26100</v>
      </c>
      <c r="I107" s="319">
        <f t="shared" si="98"/>
        <v>28200</v>
      </c>
      <c r="J107" s="319">
        <f t="shared" si="98"/>
        <v>30300</v>
      </c>
      <c r="K107" s="319">
        <f t="shared" si="98"/>
        <v>32400</v>
      </c>
      <c r="L107" s="319">
        <f t="shared" si="98"/>
        <v>34500</v>
      </c>
      <c r="N107" s="373" t="str">
        <f>CONCATENATE(AU19,$B$11)</f>
        <v>1/18/2013 - 12/17/20130</v>
      </c>
      <c r="O107" s="374"/>
      <c r="P107" s="374">
        <v>18300</v>
      </c>
      <c r="Q107" s="374">
        <v>20900</v>
      </c>
      <c r="R107" s="374">
        <v>23500</v>
      </c>
      <c r="S107" s="374">
        <v>26100</v>
      </c>
      <c r="T107" s="374">
        <v>28200</v>
      </c>
      <c r="U107" s="374">
        <v>30300</v>
      </c>
      <c r="V107" s="374">
        <v>32400</v>
      </c>
      <c r="W107" s="374">
        <v>34500</v>
      </c>
      <c r="X107" s="374"/>
      <c r="Y107" s="374">
        <v>0</v>
      </c>
      <c r="Z107" s="374">
        <v>0</v>
      </c>
      <c r="AA107" s="374">
        <v>0</v>
      </c>
      <c r="AB107" s="374">
        <v>0</v>
      </c>
      <c r="AC107" s="374">
        <v>0</v>
      </c>
      <c r="AD107" s="374">
        <v>0</v>
      </c>
      <c r="AE107" s="374">
        <v>0</v>
      </c>
      <c r="AF107" s="374">
        <v>0</v>
      </c>
      <c r="AG107" s="374"/>
      <c r="AH107" s="500" t="str">
        <f>IF(AND((IF(ISNA(VLOOKUP($B$13,$AZ$10:$AZ$545,1,FALSE)),0,VLOOKUP($B$13,$AZ$10:$AZ$545,1,FALSE)))=0,AL161&gt;S161,OR($B$16=$AS$11,$B$16=$AS$15)),"Yes","No")</f>
        <v>No</v>
      </c>
      <c r="AI107" s="374">
        <f>IF($AH107="No",0,18350)</f>
        <v>0</v>
      </c>
      <c r="AJ107" s="374">
        <f>IF($AH107="No",0,20950)</f>
        <v>0</v>
      </c>
      <c r="AK107" s="374">
        <f>IF($AH107="No",0,23600)</f>
        <v>0</v>
      </c>
      <c r="AL107" s="374">
        <f>IF($AH107="No",0,26200)</f>
        <v>0</v>
      </c>
      <c r="AM107" s="374">
        <f>IF($AH107="No",0,28300)</f>
        <v>0</v>
      </c>
      <c r="AN107" s="374">
        <f>IF($AH107="No",0,30400)</f>
        <v>0</v>
      </c>
      <c r="AO107" s="374">
        <f>IF($AH107="No",0,32500)</f>
        <v>0</v>
      </c>
      <c r="AP107" s="374">
        <f>IF($AH107="No",0,34600)</f>
        <v>0</v>
      </c>
      <c r="AQ107" s="374"/>
      <c r="AR107" s="374"/>
      <c r="AS107" s="374"/>
      <c r="AT107" s="495" t="s">
        <v>208</v>
      </c>
      <c r="AU107" s="374"/>
      <c r="AV107" s="374"/>
      <c r="AW107" s="260"/>
      <c r="AX107" s="260"/>
      <c r="AY107" s="453"/>
      <c r="AZ107" s="440"/>
      <c r="BA107" s="259"/>
      <c r="BB107" s="259" t="s">
        <v>581</v>
      </c>
      <c r="BC107" s="259" t="s">
        <v>581</v>
      </c>
      <c r="BD107" s="259" t="s">
        <v>401</v>
      </c>
      <c r="BE107" s="374"/>
      <c r="BF107" s="374"/>
      <c r="BG107" s="374"/>
    </row>
    <row r="108" spans="1:59" ht="15" hidden="1" customHeight="1">
      <c r="A108" s="332">
        <f t="shared" ref="A108:A113" si="99">IF($A$26=$AU22,1,0)</f>
        <v>0</v>
      </c>
      <c r="B108" s="332">
        <f>IF(OR(B71=1,$B$18=$AU22),1,0)</f>
        <v>0</v>
      </c>
      <c r="C108" s="332">
        <f t="shared" si="88"/>
        <v>0</v>
      </c>
      <c r="E108" s="329">
        <f t="shared" ref="E108:L108" si="100">+MAX(E107,E109)</f>
        <v>18600</v>
      </c>
      <c r="F108" s="329">
        <f t="shared" si="100"/>
        <v>21250</v>
      </c>
      <c r="G108" s="329">
        <f t="shared" si="100"/>
        <v>23900</v>
      </c>
      <c r="H108" s="329">
        <f t="shared" si="100"/>
        <v>26550</v>
      </c>
      <c r="I108" s="329">
        <f t="shared" si="100"/>
        <v>28700</v>
      </c>
      <c r="J108" s="329">
        <f t="shared" si="100"/>
        <v>30800</v>
      </c>
      <c r="K108" s="329">
        <f t="shared" si="100"/>
        <v>32950</v>
      </c>
      <c r="L108" s="329">
        <f t="shared" si="100"/>
        <v>35050</v>
      </c>
      <c r="N108" s="373" t="s">
        <v>1533</v>
      </c>
      <c r="O108" s="374"/>
      <c r="P108" s="374"/>
      <c r="Q108" s="374"/>
      <c r="R108" s="374"/>
      <c r="S108" s="374"/>
      <c r="T108" s="374"/>
      <c r="U108" s="374"/>
      <c r="V108" s="374"/>
      <c r="W108" s="374"/>
      <c r="X108" s="374"/>
      <c r="Y108" s="374"/>
      <c r="Z108" s="374"/>
      <c r="AA108" s="374"/>
      <c r="AB108" s="374"/>
      <c r="AC108" s="374"/>
      <c r="AD108" s="374"/>
      <c r="AE108" s="374"/>
      <c r="AF108" s="374"/>
      <c r="AG108" s="374"/>
      <c r="AH108" s="500"/>
      <c r="AI108" s="374"/>
      <c r="AJ108" s="374"/>
      <c r="AK108" s="374"/>
      <c r="AL108" s="374"/>
      <c r="AM108" s="374"/>
      <c r="AN108" s="374"/>
      <c r="AO108" s="374"/>
      <c r="AP108" s="374"/>
      <c r="AQ108" s="374"/>
      <c r="AR108" s="374"/>
      <c r="AS108" s="374"/>
      <c r="AT108" s="495" t="s">
        <v>209</v>
      </c>
      <c r="AU108" s="374"/>
      <c r="AV108" s="374"/>
      <c r="AW108" s="260"/>
      <c r="AX108" s="260"/>
      <c r="AY108" s="453" t="s">
        <v>538</v>
      </c>
      <c r="AZ108" s="440" t="s">
        <v>399</v>
      </c>
      <c r="BA108" s="259" t="s">
        <v>420</v>
      </c>
      <c r="BB108" s="259" t="s">
        <v>586</v>
      </c>
      <c r="BC108" s="259" t="s">
        <v>586</v>
      </c>
      <c r="BD108" s="259" t="s">
        <v>407</v>
      </c>
      <c r="BE108" s="374">
        <f t="shared" ref="BE108:BE121" si="101">+MATCH(BD$10:BD$548,AZ$10:AZ$540,0)</f>
        <v>101</v>
      </c>
      <c r="BF108" s="374"/>
      <c r="BG108" s="374"/>
    </row>
    <row r="109" spans="1:59" ht="15" hidden="1" customHeight="1">
      <c r="A109" s="332">
        <f t="shared" si="99"/>
        <v>0</v>
      </c>
      <c r="B109" s="332">
        <f>IF(OR(B72=1,$B$18=$AU23),1,0)</f>
        <v>0</v>
      </c>
      <c r="C109" s="332">
        <f t="shared" si="88"/>
        <v>0</v>
      </c>
      <c r="E109" s="319">
        <f t="shared" ref="E109:L109" si="102">+MAX(P109,Y109,AI109)</f>
        <v>18600</v>
      </c>
      <c r="F109" s="319">
        <f t="shared" si="102"/>
        <v>21250</v>
      </c>
      <c r="G109" s="319">
        <f t="shared" si="102"/>
        <v>23900</v>
      </c>
      <c r="H109" s="319">
        <f t="shared" si="102"/>
        <v>26550</v>
      </c>
      <c r="I109" s="319">
        <f t="shared" si="102"/>
        <v>28700</v>
      </c>
      <c r="J109" s="319">
        <f t="shared" si="102"/>
        <v>30800</v>
      </c>
      <c r="K109" s="319">
        <f t="shared" si="102"/>
        <v>32950</v>
      </c>
      <c r="L109" s="319">
        <f t="shared" si="102"/>
        <v>35050</v>
      </c>
      <c r="N109" s="373" t="str">
        <f>CONCATENATE(AU23,$B$11)</f>
        <v>2/1/2014 - 3/5/20150</v>
      </c>
      <c r="O109" s="374"/>
      <c r="P109" s="374">
        <v>18600</v>
      </c>
      <c r="Q109" s="374">
        <v>21250</v>
      </c>
      <c r="R109" s="374">
        <v>23900</v>
      </c>
      <c r="S109" s="374">
        <v>26550</v>
      </c>
      <c r="T109" s="374">
        <v>28700</v>
      </c>
      <c r="U109" s="374">
        <v>30800</v>
      </c>
      <c r="V109" s="374">
        <v>32950</v>
      </c>
      <c r="W109" s="374">
        <v>35050</v>
      </c>
      <c r="X109" s="374"/>
      <c r="Y109" s="374">
        <v>0</v>
      </c>
      <c r="Z109" s="374">
        <v>0</v>
      </c>
      <c r="AA109" s="374">
        <v>0</v>
      </c>
      <c r="AB109" s="374">
        <v>0</v>
      </c>
      <c r="AC109" s="374">
        <v>0</v>
      </c>
      <c r="AD109" s="374">
        <v>0</v>
      </c>
      <c r="AE109" s="374">
        <v>0</v>
      </c>
      <c r="AF109" s="374">
        <v>0</v>
      </c>
      <c r="AG109" s="374"/>
      <c r="AH109" s="500" t="str">
        <f>IF(AND((IF(ISNA(VLOOKUP($B$13,$BA$10:$BA$545,1,FALSE)),0,VLOOKUP($B$13,$BA$10:$BA$545,1,FALSE)))=0,AL163&gt;S163,OR($B$16=$AS$11,$B$16=$AS$15)),"Yes","No")</f>
        <v>No</v>
      </c>
      <c r="AI109" s="374">
        <f>IF($AH109="No",0,18400)</f>
        <v>0</v>
      </c>
      <c r="AJ109" s="374">
        <f>IF($AH109="No",0,21000)</f>
        <v>0</v>
      </c>
      <c r="AK109" s="374">
        <f>IF($AH109="No",0,23650)</f>
        <v>0</v>
      </c>
      <c r="AL109" s="374">
        <f>IF($AH109="No",0,26250)</f>
        <v>0</v>
      </c>
      <c r="AM109" s="374">
        <f>IF($AH109="No",0,28350)</f>
        <v>0</v>
      </c>
      <c r="AN109" s="374">
        <f>IF($AH109="No",0,30450)</f>
        <v>0</v>
      </c>
      <c r="AO109" s="374">
        <f>IF($AH109="No",0,32550)</f>
        <v>0</v>
      </c>
      <c r="AP109" s="374">
        <f>IF($AH109="No",0,34650)</f>
        <v>0</v>
      </c>
      <c r="AQ109" s="374"/>
      <c r="AR109" s="374"/>
      <c r="AS109" s="374"/>
      <c r="AT109" s="495" t="s">
        <v>211</v>
      </c>
      <c r="AU109" s="374"/>
      <c r="AV109" s="374"/>
      <c r="AW109" s="260"/>
      <c r="AX109" s="260"/>
      <c r="AY109" s="453" t="s">
        <v>540</v>
      </c>
      <c r="AZ109" s="440" t="s">
        <v>401</v>
      </c>
      <c r="BA109" s="259" t="s">
        <v>422</v>
      </c>
      <c r="BB109" s="259" t="s">
        <v>587</v>
      </c>
      <c r="BC109" s="259" t="s">
        <v>587</v>
      </c>
      <c r="BD109" s="259" t="s">
        <v>409</v>
      </c>
      <c r="BE109" s="374">
        <f t="shared" si="101"/>
        <v>102</v>
      </c>
      <c r="BF109" s="374"/>
      <c r="BG109" s="374"/>
    </row>
    <row r="110" spans="1:59" ht="15" hidden="1" customHeight="1">
      <c r="A110" s="332">
        <f t="shared" si="99"/>
        <v>0</v>
      </c>
      <c r="B110" s="332">
        <f>IF(OR(B73=1,$B$18=$AU24),1,0)</f>
        <v>0</v>
      </c>
      <c r="C110" s="332">
        <f t="shared" si="88"/>
        <v>0</v>
      </c>
      <c r="E110" s="329">
        <f t="shared" ref="E110:L110" si="103">+MAX(E109,E111)</f>
        <v>18750</v>
      </c>
      <c r="F110" s="329">
        <f t="shared" si="103"/>
        <v>21400</v>
      </c>
      <c r="G110" s="329">
        <f t="shared" si="103"/>
        <v>24100</v>
      </c>
      <c r="H110" s="329">
        <f t="shared" si="103"/>
        <v>26750</v>
      </c>
      <c r="I110" s="329">
        <f t="shared" si="103"/>
        <v>28900</v>
      </c>
      <c r="J110" s="329">
        <f t="shared" si="103"/>
        <v>31050</v>
      </c>
      <c r="K110" s="329">
        <f t="shared" si="103"/>
        <v>33200</v>
      </c>
      <c r="L110" s="329">
        <f t="shared" si="103"/>
        <v>35350</v>
      </c>
      <c r="N110" s="373" t="s">
        <v>1533</v>
      </c>
      <c r="O110" s="374"/>
      <c r="P110" s="374"/>
      <c r="Q110" s="374"/>
      <c r="R110" s="374"/>
      <c r="S110" s="374"/>
      <c r="T110" s="374"/>
      <c r="U110" s="374"/>
      <c r="V110" s="374"/>
      <c r="W110" s="374"/>
      <c r="X110" s="374"/>
      <c r="Y110" s="374"/>
      <c r="Z110" s="374"/>
      <c r="AA110" s="374"/>
      <c r="AB110" s="374"/>
      <c r="AC110" s="374"/>
      <c r="AD110" s="374"/>
      <c r="AE110" s="374"/>
      <c r="AF110" s="374"/>
      <c r="AG110" s="374"/>
      <c r="AH110" s="500"/>
      <c r="AI110" s="374"/>
      <c r="AJ110" s="374"/>
      <c r="AK110" s="374"/>
      <c r="AL110" s="374"/>
      <c r="AM110" s="374"/>
      <c r="AN110" s="374"/>
      <c r="AO110" s="374"/>
      <c r="AP110" s="374"/>
      <c r="AQ110" s="374"/>
      <c r="AR110" s="374"/>
      <c r="AS110" s="374"/>
      <c r="AT110" s="495" t="s">
        <v>213</v>
      </c>
      <c r="AU110" s="374"/>
      <c r="AV110" s="374"/>
      <c r="AW110" s="260"/>
      <c r="AX110" s="260"/>
      <c r="AY110" s="453" t="s">
        <v>543</v>
      </c>
      <c r="AZ110" s="440" t="s">
        <v>407</v>
      </c>
      <c r="BA110" s="259" t="s">
        <v>1450</v>
      </c>
      <c r="BB110" s="259" t="s">
        <v>591</v>
      </c>
      <c r="BC110" s="259" t="s">
        <v>591</v>
      </c>
      <c r="BD110" s="259" t="s">
        <v>414</v>
      </c>
      <c r="BE110" s="374">
        <f t="shared" si="101"/>
        <v>103</v>
      </c>
      <c r="BF110" s="374"/>
      <c r="BG110" s="374"/>
    </row>
    <row r="111" spans="1:59" ht="15" hidden="1" customHeight="1">
      <c r="A111" s="332">
        <f t="shared" si="99"/>
        <v>0</v>
      </c>
      <c r="B111" s="332">
        <f>IF(OR(B74=1,$B$18=$AU25),1,0)</f>
        <v>0</v>
      </c>
      <c r="C111" s="332">
        <f t="shared" si="88"/>
        <v>0</v>
      </c>
      <c r="E111" s="336">
        <f t="shared" ref="E111:L111" si="104">+MAX(P111,Y111,AI111)</f>
        <v>18750</v>
      </c>
      <c r="F111" s="336">
        <f t="shared" si="104"/>
        <v>21400</v>
      </c>
      <c r="G111" s="336">
        <f t="shared" si="104"/>
        <v>24100</v>
      </c>
      <c r="H111" s="336">
        <f t="shared" si="104"/>
        <v>26750</v>
      </c>
      <c r="I111" s="336">
        <f t="shared" si="104"/>
        <v>28900</v>
      </c>
      <c r="J111" s="336">
        <f t="shared" si="104"/>
        <v>31050</v>
      </c>
      <c r="K111" s="336">
        <f t="shared" si="104"/>
        <v>33200</v>
      </c>
      <c r="L111" s="336">
        <f t="shared" si="104"/>
        <v>35350</v>
      </c>
      <c r="N111" s="373" t="str">
        <f>CONCATENATE(AU25,$B$11)</f>
        <v>4/21/2015 - 3/27/20160</v>
      </c>
      <c r="O111" s="374"/>
      <c r="P111" s="374">
        <v>18750</v>
      </c>
      <c r="Q111" s="374">
        <v>21400</v>
      </c>
      <c r="R111" s="374">
        <v>24100</v>
      </c>
      <c r="S111" s="374">
        <v>26750</v>
      </c>
      <c r="T111" s="374">
        <v>28900</v>
      </c>
      <c r="U111" s="374">
        <v>31050</v>
      </c>
      <c r="V111" s="374">
        <v>33200</v>
      </c>
      <c r="W111" s="374">
        <v>35350</v>
      </c>
      <c r="X111" s="374"/>
      <c r="Y111" s="374">
        <v>0</v>
      </c>
      <c r="Z111" s="374">
        <v>0</v>
      </c>
      <c r="AA111" s="374">
        <v>0</v>
      </c>
      <c r="AB111" s="374">
        <v>0</v>
      </c>
      <c r="AC111" s="374">
        <v>0</v>
      </c>
      <c r="AD111" s="374">
        <v>0</v>
      </c>
      <c r="AE111" s="374">
        <v>0</v>
      </c>
      <c r="AF111" s="374">
        <v>0</v>
      </c>
      <c r="AG111" s="374"/>
      <c r="AH111" s="500" t="str">
        <f>IF(AND((IF(ISNA(VLOOKUP($B$13,$BB$10:$BB$545,1,FALSE)),0,VLOOKUP($B$13,$BB$10:$BB$545,1,FALSE)))=0,AL165&gt;S165,OR($B$16=$AS$11,$B$16=$AS$15)),"Yes","No")</f>
        <v>No</v>
      </c>
      <c r="AI111" s="374">
        <f>IF($AH111="No",0,18950)</f>
        <v>0</v>
      </c>
      <c r="AJ111" s="374">
        <f>IF($AH111="No",0,21650)</f>
        <v>0</v>
      </c>
      <c r="AK111" s="374">
        <f>IF($AH111="No",0,24350)</f>
        <v>0</v>
      </c>
      <c r="AL111" s="374">
        <f>IF($AH111="No",0,27050)</f>
        <v>0</v>
      </c>
      <c r="AM111" s="374">
        <f>IF($AH111="No",0,29200)</f>
        <v>0</v>
      </c>
      <c r="AN111" s="374">
        <f>IF($AH111="No",0,31400)</f>
        <v>0</v>
      </c>
      <c r="AO111" s="374">
        <f>IF($AH111="No",0,33550)</f>
        <v>0</v>
      </c>
      <c r="AP111" s="374">
        <f>IF($AH111="No",0,35700)</f>
        <v>0</v>
      </c>
      <c r="AQ111" s="374"/>
      <c r="AR111" s="374"/>
      <c r="AS111" s="374"/>
      <c r="AT111" s="495" t="s">
        <v>215</v>
      </c>
      <c r="AU111" s="374"/>
      <c r="AV111" s="374"/>
      <c r="AW111" s="260"/>
      <c r="AX111" s="260"/>
      <c r="AY111" s="453" t="s">
        <v>547</v>
      </c>
      <c r="AZ111" s="440" t="s">
        <v>409</v>
      </c>
      <c r="BA111" s="259" t="s">
        <v>425</v>
      </c>
      <c r="BB111" s="259" t="s">
        <v>598</v>
      </c>
      <c r="BC111" s="259" t="s">
        <v>598</v>
      </c>
      <c r="BD111" s="259" t="s">
        <v>416</v>
      </c>
      <c r="BE111" s="374">
        <f t="shared" si="101"/>
        <v>104</v>
      </c>
      <c r="BF111" s="374"/>
      <c r="BG111" s="374"/>
    </row>
    <row r="112" spans="1:59" ht="15" hidden="1" customHeight="1">
      <c r="A112" s="337">
        <f t="shared" si="99"/>
        <v>0</v>
      </c>
      <c r="B112" s="337">
        <f>IF(OR(B75=1,$B$18=$AU26),1,0)</f>
        <v>0</v>
      </c>
      <c r="C112" s="337">
        <f t="shared" si="88"/>
        <v>0</v>
      </c>
      <c r="E112" s="329">
        <f t="shared" ref="E112:L112" si="105">+MAX(E111,E113)</f>
        <v>18750</v>
      </c>
      <c r="F112" s="329">
        <f t="shared" si="105"/>
        <v>21400</v>
      </c>
      <c r="G112" s="329">
        <f t="shared" si="105"/>
        <v>24100</v>
      </c>
      <c r="H112" s="329">
        <f t="shared" si="105"/>
        <v>26750</v>
      </c>
      <c r="I112" s="329">
        <f t="shared" si="105"/>
        <v>28900</v>
      </c>
      <c r="J112" s="329">
        <f t="shared" si="105"/>
        <v>31050</v>
      </c>
      <c r="K112" s="329">
        <f t="shared" si="105"/>
        <v>33200</v>
      </c>
      <c r="L112" s="329">
        <f t="shared" si="105"/>
        <v>35350</v>
      </c>
      <c r="N112" s="373" t="s">
        <v>1533</v>
      </c>
      <c r="O112" s="374"/>
      <c r="P112" s="374"/>
      <c r="Q112" s="374"/>
      <c r="R112" s="374"/>
      <c r="S112" s="374"/>
      <c r="T112" s="374"/>
      <c r="U112" s="374"/>
      <c r="V112" s="374"/>
      <c r="W112" s="374"/>
      <c r="X112" s="374"/>
      <c r="Y112" s="374"/>
      <c r="Z112" s="374"/>
      <c r="AA112" s="374"/>
      <c r="AB112" s="374"/>
      <c r="AC112" s="374"/>
      <c r="AD112" s="374"/>
      <c r="AE112" s="374"/>
      <c r="AF112" s="374"/>
      <c r="AG112" s="374"/>
      <c r="AH112" s="500"/>
      <c r="AI112" s="374"/>
      <c r="AJ112" s="374"/>
      <c r="AK112" s="374"/>
      <c r="AL112" s="374"/>
      <c r="AM112" s="374"/>
      <c r="AN112" s="374"/>
      <c r="AO112" s="374"/>
      <c r="AP112" s="374"/>
      <c r="AQ112" s="374"/>
      <c r="AR112" s="374"/>
      <c r="AS112" s="374"/>
      <c r="AT112" s="495" t="s">
        <v>217</v>
      </c>
      <c r="AU112" s="374"/>
      <c r="AV112" s="374"/>
      <c r="AW112" s="260"/>
      <c r="AX112" s="260"/>
      <c r="AY112" s="453" t="s">
        <v>549</v>
      </c>
      <c r="AZ112" s="440" t="s">
        <v>414</v>
      </c>
      <c r="BA112" s="259" t="s">
        <v>431</v>
      </c>
      <c r="BB112" s="259" t="s">
        <v>599</v>
      </c>
      <c r="BC112" s="259" t="s">
        <v>599</v>
      </c>
      <c r="BD112" s="259" t="s">
        <v>418</v>
      </c>
      <c r="BE112" s="374">
        <f t="shared" si="101"/>
        <v>105</v>
      </c>
      <c r="BF112" s="374"/>
      <c r="BG112" s="374"/>
    </row>
    <row r="113" spans="1:59" ht="15" hidden="1" customHeight="1">
      <c r="A113" s="338">
        <f t="shared" si="99"/>
        <v>0</v>
      </c>
      <c r="B113" s="338">
        <f>IF(OR(B78=1,$B$18=$AU27),1,0)</f>
        <v>0</v>
      </c>
      <c r="C113" s="338">
        <f t="shared" si="88"/>
        <v>0</v>
      </c>
      <c r="E113" s="346">
        <f t="shared" ref="E113:L113" si="106">+MAX(P113,Y113,AI113)</f>
        <v>18350</v>
      </c>
      <c r="F113" s="346">
        <f t="shared" si="106"/>
        <v>21000</v>
      </c>
      <c r="G113" s="346">
        <f t="shared" si="106"/>
        <v>23600</v>
      </c>
      <c r="H113" s="346">
        <f t="shared" si="106"/>
        <v>26200</v>
      </c>
      <c r="I113" s="346">
        <f t="shared" si="106"/>
        <v>28300</v>
      </c>
      <c r="J113" s="346">
        <f t="shared" si="106"/>
        <v>30400</v>
      </c>
      <c r="K113" s="346">
        <f t="shared" si="106"/>
        <v>32500</v>
      </c>
      <c r="L113" s="346">
        <f t="shared" si="106"/>
        <v>34600</v>
      </c>
      <c r="N113" s="373" t="str">
        <f>CONCATENATE(AU27,$B$11)</f>
        <v>On or After  5/13/20160</v>
      </c>
      <c r="O113" s="374"/>
      <c r="P113" s="374">
        <v>18350</v>
      </c>
      <c r="Q113" s="374">
        <v>21000</v>
      </c>
      <c r="R113" s="374">
        <v>23600</v>
      </c>
      <c r="S113" s="374">
        <v>26200</v>
      </c>
      <c r="T113" s="374">
        <v>28300</v>
      </c>
      <c r="U113" s="374">
        <v>30400</v>
      </c>
      <c r="V113" s="374">
        <v>32500</v>
      </c>
      <c r="W113" s="374">
        <v>34600</v>
      </c>
      <c r="X113" s="374"/>
      <c r="Y113" s="374">
        <v>0</v>
      </c>
      <c r="Z113" s="374">
        <v>0</v>
      </c>
      <c r="AA113" s="374">
        <v>0</v>
      </c>
      <c r="AB113" s="374">
        <v>0</v>
      </c>
      <c r="AC113" s="374">
        <v>0</v>
      </c>
      <c r="AD113" s="374">
        <v>0</v>
      </c>
      <c r="AE113" s="374">
        <v>0</v>
      </c>
      <c r="AF113" s="374">
        <v>0</v>
      </c>
      <c r="AG113" s="374"/>
      <c r="AH113" s="500" t="str">
        <f>IF(AND((IF(ISNA(VLOOKUP($B$13,$BC$10:$BC$545,1,FALSE)),0,VLOOKUP($B$13,$BC$10:$BC$545,1,FALSE)))=0,AL167&gt;S167,OR($B$16=$AS$11,$B$16=$AS$15)),"Yes","No")</f>
        <v>No</v>
      </c>
      <c r="AI113" s="374">
        <f>IF($AH113="No",0,18700)</f>
        <v>0</v>
      </c>
      <c r="AJ113" s="374">
        <f>IF($AH113="No",0,21350)</f>
        <v>0</v>
      </c>
      <c r="AK113" s="374">
        <f>IF($AH113="No",0,24000)</f>
        <v>0</v>
      </c>
      <c r="AL113" s="374">
        <f>IF($AH113="No",0,26650)</f>
        <v>0</v>
      </c>
      <c r="AM113" s="374">
        <f>IF($AH113="No",0,28800)</f>
        <v>0</v>
      </c>
      <c r="AN113" s="374">
        <f>IF($AH113="No",0,30950)</f>
        <v>0</v>
      </c>
      <c r="AO113" s="374">
        <f>IF($AH113="No",0,33050)</f>
        <v>0</v>
      </c>
      <c r="AP113" s="374">
        <f>IF($AH113="No",0,35200)</f>
        <v>0</v>
      </c>
      <c r="AQ113" s="374"/>
      <c r="AR113" s="374"/>
      <c r="AS113" s="374"/>
      <c r="AT113" s="495" t="s">
        <v>219</v>
      </c>
      <c r="AU113" s="374"/>
      <c r="AV113" s="374"/>
      <c r="AW113" s="260"/>
      <c r="AX113" s="260"/>
      <c r="AY113" s="453" t="s">
        <v>553</v>
      </c>
      <c r="AZ113" s="440" t="s">
        <v>416</v>
      </c>
      <c r="BA113" s="259" t="s">
        <v>452</v>
      </c>
      <c r="BB113" s="259" t="s">
        <v>600</v>
      </c>
      <c r="BC113" s="259" t="s">
        <v>600</v>
      </c>
      <c r="BD113" s="259" t="s">
        <v>420</v>
      </c>
      <c r="BE113" s="374">
        <f t="shared" si="101"/>
        <v>106</v>
      </c>
      <c r="BF113" s="374"/>
      <c r="BG113" s="374"/>
    </row>
    <row r="114" spans="1:59" ht="15.75" hidden="1" customHeight="1">
      <c r="A114" s="340"/>
      <c r="B114" s="341"/>
      <c r="C114" s="342"/>
      <c r="D114" s="341"/>
      <c r="E114" s="341"/>
      <c r="F114" s="341"/>
      <c r="G114" s="341"/>
      <c r="H114" s="341"/>
      <c r="I114" s="341"/>
      <c r="J114" s="341"/>
      <c r="K114" s="341"/>
      <c r="L114" s="341"/>
      <c r="M114" s="341"/>
      <c r="N114" s="374"/>
      <c r="O114" s="374"/>
      <c r="P114" s="374"/>
      <c r="Q114" s="374"/>
      <c r="R114" s="374"/>
      <c r="S114" s="374"/>
      <c r="T114" s="374"/>
      <c r="U114" s="374"/>
      <c r="V114" s="374"/>
      <c r="W114" s="374"/>
      <c r="X114" s="374"/>
      <c r="Y114" s="374"/>
      <c r="Z114" s="374"/>
      <c r="AA114" s="374"/>
      <c r="AB114" s="374"/>
      <c r="AC114" s="374"/>
      <c r="AD114" s="374"/>
      <c r="AE114" s="374"/>
      <c r="AF114" s="374"/>
      <c r="AG114" s="374"/>
      <c r="AH114" s="374"/>
      <c r="AI114" s="374"/>
      <c r="AJ114" s="374"/>
      <c r="AK114" s="374"/>
      <c r="AL114" s="374"/>
      <c r="AM114" s="374"/>
      <c r="AN114" s="374"/>
      <c r="AO114" s="374"/>
      <c r="AP114" s="374"/>
      <c r="AQ114" s="499" t="s">
        <v>1536</v>
      </c>
      <c r="AR114" s="374"/>
      <c r="AS114" s="374"/>
      <c r="AT114" s="495" t="s">
        <v>221</v>
      </c>
      <c r="AU114" s="374"/>
      <c r="AV114" s="374"/>
      <c r="AW114" s="260"/>
      <c r="AX114" s="260"/>
      <c r="AY114" s="453" t="s">
        <v>555</v>
      </c>
      <c r="AZ114" s="440" t="s">
        <v>418</v>
      </c>
      <c r="BA114" s="259" t="s">
        <v>460</v>
      </c>
      <c r="BB114" s="259" t="s">
        <v>604</v>
      </c>
      <c r="BC114" s="259" t="s">
        <v>604</v>
      </c>
      <c r="BD114" s="259" t="s">
        <v>422</v>
      </c>
      <c r="BE114" s="374">
        <f t="shared" si="101"/>
        <v>107</v>
      </c>
      <c r="BF114" s="374"/>
      <c r="BG114" s="374"/>
    </row>
    <row r="115" spans="1:59" ht="15.75" hidden="1">
      <c r="A115" s="312" t="s">
        <v>1526</v>
      </c>
      <c r="B115" s="313" t="s">
        <v>1527</v>
      </c>
      <c r="C115" s="314" t="s">
        <v>1528</v>
      </c>
      <c r="E115" s="315">
        <v>1</v>
      </c>
      <c r="F115" s="315">
        <v>2</v>
      </c>
      <c r="G115" s="315">
        <v>3</v>
      </c>
      <c r="H115" s="315">
        <v>4</v>
      </c>
      <c r="I115" s="315">
        <v>5</v>
      </c>
      <c r="J115" s="315">
        <v>6</v>
      </c>
      <c r="K115" s="315">
        <v>7</v>
      </c>
      <c r="L115" s="315">
        <v>8</v>
      </c>
      <c r="M115" s="228"/>
      <c r="N115" s="497">
        <v>60</v>
      </c>
      <c r="O115" s="374"/>
      <c r="P115" s="1539" t="s">
        <v>1529</v>
      </c>
      <c r="Q115" s="1539"/>
      <c r="R115" s="1539"/>
      <c r="S115" s="1539"/>
      <c r="T115" s="1539"/>
      <c r="U115" s="1539"/>
      <c r="V115" s="1539"/>
      <c r="W115" s="1539"/>
      <c r="X115" s="374"/>
      <c r="Y115" s="1539" t="s">
        <v>1530</v>
      </c>
      <c r="Z115" s="1539"/>
      <c r="AA115" s="1539"/>
      <c r="AB115" s="1539"/>
      <c r="AC115" s="1539"/>
      <c r="AD115" s="1539"/>
      <c r="AE115" s="1539"/>
      <c r="AF115" s="1539"/>
      <c r="AG115" s="374"/>
      <c r="AH115" s="374"/>
      <c r="AI115" s="1539" t="s">
        <v>1532</v>
      </c>
      <c r="AJ115" s="1539"/>
      <c r="AK115" s="1539"/>
      <c r="AL115" s="1539"/>
      <c r="AM115" s="1539"/>
      <c r="AN115" s="1539"/>
      <c r="AO115" s="1539"/>
      <c r="AP115" s="1539"/>
      <c r="AQ115" s="374"/>
      <c r="AR115" s="374"/>
      <c r="AS115" s="374"/>
      <c r="AT115" s="495" t="s">
        <v>223</v>
      </c>
      <c r="AU115" s="374"/>
      <c r="AV115" s="374"/>
      <c r="AW115" s="260"/>
      <c r="AX115" s="260"/>
      <c r="AY115" s="453" t="s">
        <v>558</v>
      </c>
      <c r="AZ115" s="440" t="s">
        <v>420</v>
      </c>
      <c r="BA115" s="259" t="s">
        <v>464</v>
      </c>
      <c r="BB115" s="259" t="s">
        <v>609</v>
      </c>
      <c r="BC115" s="259" t="s">
        <v>609</v>
      </c>
      <c r="BD115" s="259" t="s">
        <v>1450</v>
      </c>
      <c r="BE115" s="374">
        <f t="shared" si="101"/>
        <v>108</v>
      </c>
      <c r="BF115" s="374"/>
      <c r="BG115" s="374"/>
    </row>
    <row r="116" spans="1:59" hidden="1">
      <c r="A116" s="318">
        <f t="shared" ref="A116:A125" si="107">IF($A$26=$AU10,1,0)</f>
        <v>0</v>
      </c>
      <c r="B116" s="318">
        <f>IF($B$18=$AU10,1,0)</f>
        <v>0</v>
      </c>
      <c r="C116" s="318">
        <f t="shared" ref="C116:C131" si="108">+IF((A62+B62)=2,1,A62+B62)</f>
        <v>0</v>
      </c>
      <c r="E116" s="319">
        <f t="shared" ref="E116:L117" si="109">+MAX(P116,Y116,AI116)</f>
        <v>20460</v>
      </c>
      <c r="F116" s="319">
        <f t="shared" si="109"/>
        <v>23340</v>
      </c>
      <c r="G116" s="319">
        <f t="shared" si="109"/>
        <v>26280</v>
      </c>
      <c r="H116" s="319">
        <f t="shared" si="109"/>
        <v>29160</v>
      </c>
      <c r="I116" s="319">
        <f t="shared" si="109"/>
        <v>31500</v>
      </c>
      <c r="J116" s="319">
        <f t="shared" si="109"/>
        <v>33840</v>
      </c>
      <c r="K116" s="319">
        <f t="shared" si="109"/>
        <v>36180</v>
      </c>
      <c r="L116" s="319">
        <f t="shared" si="109"/>
        <v>38520</v>
      </c>
      <c r="N116" s="373" t="str">
        <f>CONCATENATE($AU$10,$B$11,$N$115)</f>
        <v>Before 12-31-2008060</v>
      </c>
      <c r="O116" s="374"/>
      <c r="P116" s="374">
        <v>20460</v>
      </c>
      <c r="Q116" s="374">
        <v>23340</v>
      </c>
      <c r="R116" s="374">
        <v>26280</v>
      </c>
      <c r="S116" s="374">
        <v>29160</v>
      </c>
      <c r="T116" s="374">
        <v>31500</v>
      </c>
      <c r="U116" s="374">
        <v>33840</v>
      </c>
      <c r="V116" s="374">
        <v>36180</v>
      </c>
      <c r="W116" s="374">
        <v>38520</v>
      </c>
      <c r="X116" s="374"/>
      <c r="Y116" s="374"/>
      <c r="Z116" s="374"/>
      <c r="AA116" s="374"/>
      <c r="AB116" s="374"/>
      <c r="AC116" s="374"/>
      <c r="AD116" s="374"/>
      <c r="AE116" s="374"/>
      <c r="AF116" s="374"/>
      <c r="AG116" s="374"/>
      <c r="AH116" s="374"/>
      <c r="AI116" s="374"/>
      <c r="AJ116" s="374"/>
      <c r="AK116" s="374"/>
      <c r="AL116" s="374"/>
      <c r="AM116" s="374"/>
      <c r="AN116" s="374"/>
      <c r="AO116" s="374"/>
      <c r="AP116" s="374"/>
      <c r="AQ116" s="374"/>
      <c r="AR116" s="374"/>
      <c r="AS116" s="374"/>
      <c r="AT116" s="495" t="s">
        <v>224</v>
      </c>
      <c r="AU116" s="374"/>
      <c r="AV116" s="374"/>
      <c r="AW116" s="260"/>
      <c r="AX116" s="260"/>
      <c r="AY116" s="453" t="s">
        <v>560</v>
      </c>
      <c r="AZ116" s="440" t="s">
        <v>422</v>
      </c>
      <c r="BA116" s="259" t="s">
        <v>466</v>
      </c>
      <c r="BB116" s="259" t="s">
        <v>611</v>
      </c>
      <c r="BC116" s="259" t="s">
        <v>611</v>
      </c>
      <c r="BD116" s="259" t="s">
        <v>425</v>
      </c>
      <c r="BE116" s="374">
        <f t="shared" si="101"/>
        <v>109</v>
      </c>
      <c r="BF116" s="374"/>
      <c r="BG116" s="374"/>
    </row>
    <row r="117" spans="1:59" ht="15" hidden="1" customHeight="1">
      <c r="A117" s="318">
        <f t="shared" si="107"/>
        <v>0</v>
      </c>
      <c r="B117" s="318">
        <f t="shared" ref="B117:B125" si="110">IF(OR(B62=1,$B$18=$AU11),1,0)</f>
        <v>0</v>
      </c>
      <c r="C117" s="318">
        <f t="shared" si="108"/>
        <v>0</v>
      </c>
      <c r="E117" s="319">
        <f t="shared" si="109"/>
        <v>20460</v>
      </c>
      <c r="F117" s="319">
        <f t="shared" si="109"/>
        <v>23340</v>
      </c>
      <c r="G117" s="319">
        <f t="shared" si="109"/>
        <v>26280</v>
      </c>
      <c r="H117" s="319">
        <f t="shared" si="109"/>
        <v>29160</v>
      </c>
      <c r="I117" s="319">
        <f t="shared" si="109"/>
        <v>31500</v>
      </c>
      <c r="J117" s="319">
        <f t="shared" si="109"/>
        <v>33840</v>
      </c>
      <c r="K117" s="319">
        <f t="shared" si="109"/>
        <v>36180</v>
      </c>
      <c r="L117" s="319">
        <f t="shared" si="109"/>
        <v>38520</v>
      </c>
      <c r="N117" s="373" t="str">
        <f>CONCATENATE($AU$11,$B$11,$N$115)</f>
        <v>1/1/2009 - 5/13/2010060</v>
      </c>
      <c r="O117" s="374"/>
      <c r="P117" s="374">
        <v>20460</v>
      </c>
      <c r="Q117" s="374">
        <v>23340</v>
      </c>
      <c r="R117" s="374">
        <v>26280</v>
      </c>
      <c r="S117" s="374">
        <v>29160</v>
      </c>
      <c r="T117" s="374">
        <v>31500</v>
      </c>
      <c r="U117" s="374">
        <v>33840</v>
      </c>
      <c r="V117" s="374">
        <v>36180</v>
      </c>
      <c r="W117" s="374">
        <v>38520</v>
      </c>
      <c r="X117" s="374"/>
      <c r="Y117" s="374"/>
      <c r="Z117" s="374"/>
      <c r="AA117" s="374"/>
      <c r="AB117" s="374"/>
      <c r="AC117" s="374"/>
      <c r="AD117" s="374"/>
      <c r="AE117" s="374"/>
      <c r="AF117" s="374"/>
      <c r="AG117" s="374"/>
      <c r="AH117" s="374"/>
      <c r="AI117" s="374">
        <f t="shared" ref="AI117:AP117" si="111">+AI99/5*6</f>
        <v>0</v>
      </c>
      <c r="AJ117" s="374">
        <f t="shared" si="111"/>
        <v>0</v>
      </c>
      <c r="AK117" s="374">
        <f t="shared" si="111"/>
        <v>0</v>
      </c>
      <c r="AL117" s="374">
        <f t="shared" si="111"/>
        <v>0</v>
      </c>
      <c r="AM117" s="374">
        <f t="shared" si="111"/>
        <v>0</v>
      </c>
      <c r="AN117" s="374">
        <f t="shared" si="111"/>
        <v>0</v>
      </c>
      <c r="AO117" s="374">
        <f t="shared" si="111"/>
        <v>0</v>
      </c>
      <c r="AP117" s="374">
        <f t="shared" si="111"/>
        <v>0</v>
      </c>
      <c r="AQ117" s="374"/>
      <c r="AR117" s="374"/>
      <c r="AS117" s="374"/>
      <c r="AT117" s="495" t="s">
        <v>226</v>
      </c>
      <c r="AU117" s="374"/>
      <c r="AV117" s="374"/>
      <c r="AW117" s="260"/>
      <c r="AX117" s="260"/>
      <c r="AY117" s="453" t="s">
        <v>562</v>
      </c>
      <c r="AZ117" s="440" t="s">
        <v>1450</v>
      </c>
      <c r="BA117" s="259" t="s">
        <v>143</v>
      </c>
      <c r="BB117" s="259" t="s">
        <v>612</v>
      </c>
      <c r="BC117" s="259" t="s">
        <v>612</v>
      </c>
      <c r="BD117" s="259" t="s">
        <v>431</v>
      </c>
      <c r="BE117" s="374">
        <f t="shared" si="101"/>
        <v>110</v>
      </c>
      <c r="BF117" s="374"/>
      <c r="BG117" s="374"/>
    </row>
    <row r="118" spans="1:59" ht="15" hidden="1" customHeight="1">
      <c r="A118" s="318">
        <f t="shared" si="107"/>
        <v>0</v>
      </c>
      <c r="B118" s="318">
        <f t="shared" si="110"/>
        <v>0</v>
      </c>
      <c r="C118" s="318">
        <f t="shared" si="108"/>
        <v>0</v>
      </c>
      <c r="E118" s="329">
        <f t="shared" ref="E118:L118" si="112">+MAX(E117,E119)</f>
        <v>20460</v>
      </c>
      <c r="F118" s="329">
        <f t="shared" si="112"/>
        <v>23340</v>
      </c>
      <c r="G118" s="329">
        <f t="shared" si="112"/>
        <v>26280</v>
      </c>
      <c r="H118" s="329">
        <f t="shared" si="112"/>
        <v>29160</v>
      </c>
      <c r="I118" s="329">
        <f t="shared" si="112"/>
        <v>31500</v>
      </c>
      <c r="J118" s="329">
        <f t="shared" si="112"/>
        <v>33840</v>
      </c>
      <c r="K118" s="329">
        <f t="shared" si="112"/>
        <v>36180</v>
      </c>
      <c r="L118" s="329">
        <f t="shared" si="112"/>
        <v>38520</v>
      </c>
      <c r="N118" s="373" t="s">
        <v>1533</v>
      </c>
      <c r="O118" s="374"/>
      <c r="P118" s="374"/>
      <c r="Q118" s="374"/>
      <c r="R118" s="374"/>
      <c r="S118" s="374"/>
      <c r="T118" s="374"/>
      <c r="U118" s="374"/>
      <c r="V118" s="374"/>
      <c r="W118" s="374"/>
      <c r="X118" s="374"/>
      <c r="Y118" s="374"/>
      <c r="Z118" s="374"/>
      <c r="AA118" s="374"/>
      <c r="AB118" s="374"/>
      <c r="AC118" s="374"/>
      <c r="AD118" s="374"/>
      <c r="AE118" s="374"/>
      <c r="AF118" s="374"/>
      <c r="AG118" s="374"/>
      <c r="AH118" s="374"/>
      <c r="AI118" s="374"/>
      <c r="AJ118" s="374"/>
      <c r="AK118" s="374"/>
      <c r="AL118" s="374"/>
      <c r="AM118" s="374"/>
      <c r="AN118" s="374"/>
      <c r="AO118" s="374"/>
      <c r="AP118" s="374"/>
      <c r="AQ118" s="374"/>
      <c r="AR118" s="374"/>
      <c r="AS118" s="374"/>
      <c r="AT118" s="495" t="s">
        <v>228</v>
      </c>
      <c r="AU118" s="374"/>
      <c r="AV118" s="374"/>
      <c r="AW118" s="260"/>
      <c r="AX118" s="260"/>
      <c r="AY118" s="453" t="s">
        <v>563</v>
      </c>
      <c r="AZ118" s="440" t="s">
        <v>425</v>
      </c>
      <c r="BA118" s="259" t="s">
        <v>471</v>
      </c>
      <c r="BB118" s="259" t="s">
        <v>620</v>
      </c>
      <c r="BC118" s="259" t="s">
        <v>620</v>
      </c>
      <c r="BD118" s="259" t="s">
        <v>435</v>
      </c>
      <c r="BE118" s="374">
        <f t="shared" si="101"/>
        <v>111</v>
      </c>
      <c r="BF118" s="374"/>
      <c r="BG118" s="374"/>
    </row>
    <row r="119" spans="1:59" hidden="1">
      <c r="A119" s="318">
        <f t="shared" si="107"/>
        <v>0</v>
      </c>
      <c r="B119" s="318">
        <f t="shared" si="110"/>
        <v>0</v>
      </c>
      <c r="C119" s="318">
        <f t="shared" si="108"/>
        <v>0</v>
      </c>
      <c r="E119" s="319">
        <f t="shared" ref="E119:L119" si="113">+MAX(P119,Y119,AI119)</f>
        <v>20460</v>
      </c>
      <c r="F119" s="319">
        <f t="shared" si="113"/>
        <v>23340</v>
      </c>
      <c r="G119" s="319">
        <f t="shared" si="113"/>
        <v>26280</v>
      </c>
      <c r="H119" s="319">
        <f t="shared" si="113"/>
        <v>29160</v>
      </c>
      <c r="I119" s="319">
        <f t="shared" si="113"/>
        <v>31500</v>
      </c>
      <c r="J119" s="319">
        <f t="shared" si="113"/>
        <v>33840</v>
      </c>
      <c r="K119" s="319">
        <f t="shared" si="113"/>
        <v>36180</v>
      </c>
      <c r="L119" s="319">
        <f t="shared" si="113"/>
        <v>38520</v>
      </c>
      <c r="N119" s="373" t="str">
        <f>CONCATENATE($AU$13,$B$11,$N$115)</f>
        <v>6/29/2010 - 5/30/2011060</v>
      </c>
      <c r="O119" s="374"/>
      <c r="P119" s="374">
        <v>20460</v>
      </c>
      <c r="Q119" s="374">
        <v>23340</v>
      </c>
      <c r="R119" s="374">
        <v>26280</v>
      </c>
      <c r="S119" s="374">
        <v>29160</v>
      </c>
      <c r="T119" s="374">
        <v>31500</v>
      </c>
      <c r="U119" s="374">
        <v>33840</v>
      </c>
      <c r="V119" s="374">
        <v>36180</v>
      </c>
      <c r="W119" s="374">
        <v>38520</v>
      </c>
      <c r="X119" s="374"/>
      <c r="Y119" s="374"/>
      <c r="Z119" s="374"/>
      <c r="AA119" s="374"/>
      <c r="AB119" s="374"/>
      <c r="AC119" s="374"/>
      <c r="AD119" s="374"/>
      <c r="AE119" s="374"/>
      <c r="AF119" s="374"/>
      <c r="AG119" s="374"/>
      <c r="AH119" s="374"/>
      <c r="AI119" s="374">
        <f t="shared" ref="AI119:AP119" si="114">+AI101/5*6</f>
        <v>0</v>
      </c>
      <c r="AJ119" s="374">
        <f t="shared" si="114"/>
        <v>0</v>
      </c>
      <c r="AK119" s="374">
        <f t="shared" si="114"/>
        <v>0</v>
      </c>
      <c r="AL119" s="374">
        <f t="shared" si="114"/>
        <v>0</v>
      </c>
      <c r="AM119" s="374">
        <f t="shared" si="114"/>
        <v>0</v>
      </c>
      <c r="AN119" s="374">
        <f t="shared" si="114"/>
        <v>0</v>
      </c>
      <c r="AO119" s="374">
        <f t="shared" si="114"/>
        <v>0</v>
      </c>
      <c r="AP119" s="374">
        <f t="shared" si="114"/>
        <v>0</v>
      </c>
      <c r="AQ119" s="374"/>
      <c r="AR119" s="374"/>
      <c r="AS119" s="374"/>
      <c r="AT119" s="495" t="s">
        <v>230</v>
      </c>
      <c r="AU119" s="374"/>
      <c r="AV119" s="374"/>
      <c r="AW119" s="260"/>
      <c r="AX119" s="260"/>
      <c r="AY119" s="453" t="s">
        <v>565</v>
      </c>
      <c r="AZ119" s="440" t="s">
        <v>431</v>
      </c>
      <c r="BA119" s="259" t="s">
        <v>488</v>
      </c>
      <c r="BB119" s="259" t="s">
        <v>233</v>
      </c>
      <c r="BC119" s="259" t="s">
        <v>233</v>
      </c>
      <c r="BD119" s="259" t="s">
        <v>441</v>
      </c>
      <c r="BE119" s="374">
        <f t="shared" si="101"/>
        <v>112</v>
      </c>
      <c r="BF119" s="374"/>
      <c r="BG119" s="374"/>
    </row>
    <row r="120" spans="1:59" hidden="1">
      <c r="A120" s="318">
        <f t="shared" si="107"/>
        <v>0</v>
      </c>
      <c r="B120" s="318">
        <f t="shared" si="110"/>
        <v>0</v>
      </c>
      <c r="C120" s="318">
        <f t="shared" si="108"/>
        <v>0</v>
      </c>
      <c r="E120" s="329">
        <f t="shared" ref="E120:L120" si="115">+MAX(E119,E121)</f>
        <v>21360</v>
      </c>
      <c r="F120" s="329">
        <f t="shared" si="115"/>
        <v>24420</v>
      </c>
      <c r="G120" s="329">
        <f t="shared" si="115"/>
        <v>27480</v>
      </c>
      <c r="H120" s="329">
        <f t="shared" si="115"/>
        <v>30480</v>
      </c>
      <c r="I120" s="329">
        <f t="shared" si="115"/>
        <v>32940</v>
      </c>
      <c r="J120" s="329">
        <f t="shared" si="115"/>
        <v>35400</v>
      </c>
      <c r="K120" s="329">
        <f t="shared" si="115"/>
        <v>37800</v>
      </c>
      <c r="L120" s="329">
        <f t="shared" si="115"/>
        <v>40260</v>
      </c>
      <c r="N120" s="373" t="s">
        <v>1533</v>
      </c>
      <c r="O120" s="374"/>
      <c r="P120" s="374"/>
      <c r="Q120" s="374"/>
      <c r="R120" s="374"/>
      <c r="S120" s="374"/>
      <c r="T120" s="374"/>
      <c r="U120" s="374"/>
      <c r="V120" s="374"/>
      <c r="W120" s="374"/>
      <c r="X120" s="374"/>
      <c r="Y120" s="374"/>
      <c r="Z120" s="374"/>
      <c r="AA120" s="374"/>
      <c r="AB120" s="374"/>
      <c r="AC120" s="374"/>
      <c r="AD120" s="374"/>
      <c r="AE120" s="374"/>
      <c r="AF120" s="374"/>
      <c r="AG120" s="374"/>
      <c r="AH120" s="374"/>
      <c r="AI120" s="374"/>
      <c r="AJ120" s="374"/>
      <c r="AK120" s="374"/>
      <c r="AL120" s="374"/>
      <c r="AM120" s="374"/>
      <c r="AN120" s="374"/>
      <c r="AO120" s="374"/>
      <c r="AP120" s="374"/>
      <c r="AQ120" s="374"/>
      <c r="AR120" s="374"/>
      <c r="AS120" s="374"/>
      <c r="AT120" s="495" t="s">
        <v>232</v>
      </c>
      <c r="AU120" s="374"/>
      <c r="AV120" s="374"/>
      <c r="AW120" s="260"/>
      <c r="AX120" s="260"/>
      <c r="AY120" s="453" t="s">
        <v>566</v>
      </c>
      <c r="AZ120" s="440" t="s">
        <v>435</v>
      </c>
      <c r="BA120" s="259" t="s">
        <v>490</v>
      </c>
      <c r="BB120" s="259" t="s">
        <v>626</v>
      </c>
      <c r="BC120" s="259" t="s">
        <v>626</v>
      </c>
      <c r="BD120" s="259" t="s">
        <v>452</v>
      </c>
      <c r="BE120" s="374">
        <f t="shared" si="101"/>
        <v>115</v>
      </c>
      <c r="BF120" s="374"/>
      <c r="BG120" s="374"/>
    </row>
    <row r="121" spans="1:59" hidden="1">
      <c r="A121" s="318">
        <f t="shared" si="107"/>
        <v>0</v>
      </c>
      <c r="B121" s="318">
        <f t="shared" si="110"/>
        <v>0</v>
      </c>
      <c r="C121" s="318">
        <f t="shared" si="108"/>
        <v>0</v>
      </c>
      <c r="E121" s="319">
        <f t="shared" ref="E121:L121" si="116">+MAX(P121,Y121,AI121)</f>
        <v>21360</v>
      </c>
      <c r="F121" s="319">
        <f t="shared" si="116"/>
        <v>24420</v>
      </c>
      <c r="G121" s="319">
        <f t="shared" si="116"/>
        <v>27480</v>
      </c>
      <c r="H121" s="319">
        <f t="shared" si="116"/>
        <v>30480</v>
      </c>
      <c r="I121" s="319">
        <f t="shared" si="116"/>
        <v>32940</v>
      </c>
      <c r="J121" s="319">
        <f t="shared" si="116"/>
        <v>35400</v>
      </c>
      <c r="K121" s="319">
        <f t="shared" si="116"/>
        <v>37800</v>
      </c>
      <c r="L121" s="319">
        <f t="shared" si="116"/>
        <v>40260</v>
      </c>
      <c r="N121" s="373" t="str">
        <f>CONCATENATE(AU15,$B$11)</f>
        <v>7/16/2011 - 11/31/20110</v>
      </c>
      <c r="O121" s="374"/>
      <c r="P121" s="374">
        <v>21360</v>
      </c>
      <c r="Q121" s="374">
        <v>24420</v>
      </c>
      <c r="R121" s="374">
        <v>27480</v>
      </c>
      <c r="S121" s="374">
        <v>30480</v>
      </c>
      <c r="T121" s="374">
        <v>32940</v>
      </c>
      <c r="U121" s="374">
        <v>35400</v>
      </c>
      <c r="V121" s="374">
        <v>37800</v>
      </c>
      <c r="W121" s="374">
        <v>40260</v>
      </c>
      <c r="X121" s="374"/>
      <c r="Y121" s="374">
        <v>0</v>
      </c>
      <c r="Z121" s="374">
        <v>0</v>
      </c>
      <c r="AA121" s="374">
        <v>0</v>
      </c>
      <c r="AB121" s="374">
        <v>0</v>
      </c>
      <c r="AC121" s="374">
        <v>0</v>
      </c>
      <c r="AD121" s="374">
        <v>0</v>
      </c>
      <c r="AE121" s="374">
        <v>0</v>
      </c>
      <c r="AF121" s="374">
        <v>0</v>
      </c>
      <c r="AG121" s="374"/>
      <c r="AH121" s="374"/>
      <c r="AI121" s="374">
        <f t="shared" ref="AI121:AP121" si="117">+AI103/5*6</f>
        <v>0</v>
      </c>
      <c r="AJ121" s="374">
        <f t="shared" si="117"/>
        <v>0</v>
      </c>
      <c r="AK121" s="374">
        <f t="shared" si="117"/>
        <v>0</v>
      </c>
      <c r="AL121" s="374">
        <f t="shared" si="117"/>
        <v>0</v>
      </c>
      <c r="AM121" s="374">
        <f t="shared" si="117"/>
        <v>0</v>
      </c>
      <c r="AN121" s="374">
        <f t="shared" si="117"/>
        <v>0</v>
      </c>
      <c r="AO121" s="374">
        <f t="shared" si="117"/>
        <v>0</v>
      </c>
      <c r="AP121" s="374">
        <f t="shared" si="117"/>
        <v>0</v>
      </c>
      <c r="AQ121" s="374"/>
      <c r="AR121" s="374"/>
      <c r="AS121" s="374"/>
      <c r="AT121" s="495" t="s">
        <v>233</v>
      </c>
      <c r="AU121" s="374"/>
      <c r="AV121" s="374"/>
      <c r="AW121" s="260"/>
      <c r="AX121" s="260"/>
      <c r="AY121" s="453" t="s">
        <v>567</v>
      </c>
      <c r="AZ121" s="440" t="s">
        <v>441</v>
      </c>
      <c r="BA121" s="259" t="s">
        <v>492</v>
      </c>
      <c r="BB121" s="259" t="s">
        <v>235</v>
      </c>
      <c r="BC121" s="259" t="s">
        <v>235</v>
      </c>
      <c r="BD121" s="259" t="s">
        <v>456</v>
      </c>
      <c r="BE121" s="374">
        <f t="shared" si="101"/>
        <v>116</v>
      </c>
      <c r="BF121" s="374"/>
      <c r="BG121" s="374"/>
    </row>
    <row r="122" spans="1:59" hidden="1">
      <c r="A122" s="318">
        <f t="shared" si="107"/>
        <v>0</v>
      </c>
      <c r="B122" s="318">
        <f t="shared" si="110"/>
        <v>0</v>
      </c>
      <c r="C122" s="318">
        <f t="shared" si="108"/>
        <v>0</v>
      </c>
      <c r="E122" s="329">
        <f t="shared" ref="E122:L122" si="118">+MAX(E121,E123)</f>
        <v>21660</v>
      </c>
      <c r="F122" s="329">
        <f t="shared" si="118"/>
        <v>24720</v>
      </c>
      <c r="G122" s="329">
        <f t="shared" si="118"/>
        <v>27840</v>
      </c>
      <c r="H122" s="329">
        <f t="shared" si="118"/>
        <v>30900</v>
      </c>
      <c r="I122" s="329">
        <f t="shared" si="118"/>
        <v>33420</v>
      </c>
      <c r="J122" s="329">
        <f t="shared" si="118"/>
        <v>35880</v>
      </c>
      <c r="K122" s="329">
        <f t="shared" si="118"/>
        <v>38340</v>
      </c>
      <c r="L122" s="329">
        <f t="shared" si="118"/>
        <v>40800</v>
      </c>
      <c r="N122" s="373" t="s">
        <v>1533</v>
      </c>
      <c r="O122" s="374"/>
      <c r="P122" s="374"/>
      <c r="Q122" s="374"/>
      <c r="R122" s="374"/>
      <c r="S122" s="374"/>
      <c r="T122" s="374"/>
      <c r="U122" s="374"/>
      <c r="V122" s="374"/>
      <c r="W122" s="374"/>
      <c r="X122" s="374"/>
      <c r="Y122" s="374"/>
      <c r="Z122" s="374"/>
      <c r="AA122" s="374"/>
      <c r="AB122" s="374"/>
      <c r="AC122" s="374"/>
      <c r="AD122" s="374"/>
      <c r="AE122" s="374"/>
      <c r="AF122" s="374"/>
      <c r="AG122" s="374"/>
      <c r="AH122" s="374"/>
      <c r="AI122" s="374"/>
      <c r="AJ122" s="374"/>
      <c r="AK122" s="374"/>
      <c r="AL122" s="374"/>
      <c r="AM122" s="374"/>
      <c r="AN122" s="374"/>
      <c r="AO122" s="374"/>
      <c r="AP122" s="374"/>
      <c r="AQ122" s="374"/>
      <c r="AR122" s="374"/>
      <c r="AS122" s="374"/>
      <c r="AT122" s="495" t="s">
        <v>235</v>
      </c>
      <c r="AU122" s="374"/>
      <c r="AV122" s="374"/>
      <c r="AW122" s="260"/>
      <c r="AX122" s="260"/>
      <c r="AY122" s="453"/>
      <c r="AZ122" s="440"/>
      <c r="BA122" s="259"/>
      <c r="BB122" s="259" t="s">
        <v>632</v>
      </c>
      <c r="BC122" s="259" t="s">
        <v>632</v>
      </c>
      <c r="BD122" s="259" t="s">
        <v>460</v>
      </c>
      <c r="BE122" s="374"/>
      <c r="BF122" s="374"/>
      <c r="BG122" s="374"/>
    </row>
    <row r="123" spans="1:59" hidden="1">
      <c r="A123" s="318">
        <f t="shared" si="107"/>
        <v>0</v>
      </c>
      <c r="B123" s="318">
        <f t="shared" si="110"/>
        <v>0</v>
      </c>
      <c r="C123" s="318">
        <f t="shared" si="108"/>
        <v>0</v>
      </c>
      <c r="E123" s="319">
        <f t="shared" ref="E123:L123" si="119">+MAX(P123,Y123,AI123)</f>
        <v>21660</v>
      </c>
      <c r="F123" s="319">
        <f t="shared" si="119"/>
        <v>24720</v>
      </c>
      <c r="G123" s="319">
        <f t="shared" si="119"/>
        <v>27840</v>
      </c>
      <c r="H123" s="319">
        <f t="shared" si="119"/>
        <v>30900</v>
      </c>
      <c r="I123" s="319">
        <f t="shared" si="119"/>
        <v>33420</v>
      </c>
      <c r="J123" s="319">
        <f t="shared" si="119"/>
        <v>35880</v>
      </c>
      <c r="K123" s="319">
        <f t="shared" si="119"/>
        <v>38340</v>
      </c>
      <c r="L123" s="319">
        <f t="shared" si="119"/>
        <v>40800</v>
      </c>
      <c r="N123" s="373" t="str">
        <f>CONCATENATE(AU17,$B$11)</f>
        <v>1/16/2012 - 12/3/20120</v>
      </c>
      <c r="O123" s="374"/>
      <c r="P123" s="374">
        <v>21660</v>
      </c>
      <c r="Q123" s="374">
        <v>24720</v>
      </c>
      <c r="R123" s="374">
        <v>27840</v>
      </c>
      <c r="S123" s="374">
        <v>30900</v>
      </c>
      <c r="T123" s="374">
        <v>33420</v>
      </c>
      <c r="U123" s="374">
        <v>35880</v>
      </c>
      <c r="V123" s="374">
        <v>38340</v>
      </c>
      <c r="W123" s="374">
        <v>40800</v>
      </c>
      <c r="X123" s="374"/>
      <c r="Y123" s="374">
        <v>0</v>
      </c>
      <c r="Z123" s="374">
        <v>0</v>
      </c>
      <c r="AA123" s="374">
        <v>0</v>
      </c>
      <c r="AB123" s="374">
        <v>0</v>
      </c>
      <c r="AC123" s="374">
        <v>0</v>
      </c>
      <c r="AD123" s="374">
        <v>0</v>
      </c>
      <c r="AE123" s="374">
        <v>0</v>
      </c>
      <c r="AF123" s="374">
        <v>0</v>
      </c>
      <c r="AG123" s="374"/>
      <c r="AH123" s="374"/>
      <c r="AI123" s="374">
        <f t="shared" ref="AI123:AP123" si="120">+AI105/5*6</f>
        <v>0</v>
      </c>
      <c r="AJ123" s="374">
        <f t="shared" si="120"/>
        <v>0</v>
      </c>
      <c r="AK123" s="374">
        <f t="shared" si="120"/>
        <v>0</v>
      </c>
      <c r="AL123" s="374">
        <f t="shared" si="120"/>
        <v>0</v>
      </c>
      <c r="AM123" s="374">
        <f t="shared" si="120"/>
        <v>0</v>
      </c>
      <c r="AN123" s="374">
        <f t="shared" si="120"/>
        <v>0</v>
      </c>
      <c r="AO123" s="374">
        <f t="shared" si="120"/>
        <v>0</v>
      </c>
      <c r="AP123" s="374">
        <f t="shared" si="120"/>
        <v>0</v>
      </c>
      <c r="AQ123" s="374"/>
      <c r="AR123" s="374"/>
      <c r="AS123" s="374"/>
      <c r="AT123" s="495" t="s">
        <v>237</v>
      </c>
      <c r="AU123" s="374"/>
      <c r="AV123" s="374"/>
      <c r="AW123" s="260"/>
      <c r="AX123" s="260"/>
      <c r="AY123" s="453"/>
      <c r="AZ123" s="440"/>
      <c r="BA123" s="259"/>
      <c r="BB123" s="259" t="s">
        <v>633</v>
      </c>
      <c r="BC123" s="259" t="s">
        <v>633</v>
      </c>
      <c r="BD123" s="259" t="s">
        <v>464</v>
      </c>
      <c r="BE123" s="374"/>
      <c r="BF123" s="374"/>
      <c r="BG123" s="374"/>
    </row>
    <row r="124" spans="1:59" hidden="1">
      <c r="A124" s="318">
        <f t="shared" si="107"/>
        <v>0</v>
      </c>
      <c r="B124" s="318">
        <f t="shared" si="110"/>
        <v>0</v>
      </c>
      <c r="C124" s="318">
        <f t="shared" si="108"/>
        <v>0</v>
      </c>
      <c r="E124" s="329">
        <f t="shared" ref="E124:L124" si="121">+MAX(E123,E125)</f>
        <v>21960</v>
      </c>
      <c r="F124" s="329">
        <f t="shared" si="121"/>
        <v>25080</v>
      </c>
      <c r="G124" s="329">
        <f t="shared" si="121"/>
        <v>28200</v>
      </c>
      <c r="H124" s="329">
        <f t="shared" si="121"/>
        <v>31320</v>
      </c>
      <c r="I124" s="329">
        <f t="shared" si="121"/>
        <v>33840</v>
      </c>
      <c r="J124" s="329">
        <f t="shared" si="121"/>
        <v>36360</v>
      </c>
      <c r="K124" s="329">
        <f t="shared" si="121"/>
        <v>38880</v>
      </c>
      <c r="L124" s="329">
        <f t="shared" si="121"/>
        <v>41400</v>
      </c>
      <c r="N124" s="373" t="s">
        <v>1533</v>
      </c>
      <c r="O124" s="374"/>
      <c r="P124" s="374"/>
      <c r="Q124" s="374"/>
      <c r="R124" s="374"/>
      <c r="S124" s="374"/>
      <c r="T124" s="374"/>
      <c r="U124" s="374"/>
      <c r="V124" s="374"/>
      <c r="W124" s="374"/>
      <c r="X124" s="374"/>
      <c r="Y124" s="374"/>
      <c r="Z124" s="374"/>
      <c r="AA124" s="374"/>
      <c r="AB124" s="374"/>
      <c r="AC124" s="374"/>
      <c r="AD124" s="374"/>
      <c r="AE124" s="374"/>
      <c r="AF124" s="374"/>
      <c r="AG124" s="374"/>
      <c r="AH124" s="374"/>
      <c r="AI124" s="374"/>
      <c r="AJ124" s="374"/>
      <c r="AK124" s="374"/>
      <c r="AL124" s="374"/>
      <c r="AM124" s="374"/>
      <c r="AN124" s="374"/>
      <c r="AO124" s="374"/>
      <c r="AP124" s="374"/>
      <c r="AQ124" s="374"/>
      <c r="AR124" s="374"/>
      <c r="AS124" s="374"/>
      <c r="AT124" s="495" t="s">
        <v>239</v>
      </c>
      <c r="AU124" s="374"/>
      <c r="AV124" s="374"/>
      <c r="AW124" s="260"/>
      <c r="AX124" s="260"/>
      <c r="AY124" s="453" t="s">
        <v>568</v>
      </c>
      <c r="AZ124" s="440" t="s">
        <v>452</v>
      </c>
      <c r="BA124" s="259" t="s">
        <v>496</v>
      </c>
      <c r="BB124" s="259" t="s">
        <v>634</v>
      </c>
      <c r="BC124" s="259" t="s">
        <v>634</v>
      </c>
      <c r="BD124" s="259" t="s">
        <v>466</v>
      </c>
      <c r="BE124" s="374">
        <f t="shared" ref="BE124:BE137" si="122">+MATCH(BD$10:BD$548,AZ$10:AZ$540,0)</f>
        <v>119</v>
      </c>
      <c r="BF124" s="374"/>
      <c r="BG124" s="374"/>
    </row>
    <row r="125" spans="1:59" hidden="1">
      <c r="A125" s="318">
        <f t="shared" si="107"/>
        <v>0</v>
      </c>
      <c r="B125" s="318">
        <f t="shared" si="110"/>
        <v>0</v>
      </c>
      <c r="C125" s="318">
        <f t="shared" si="108"/>
        <v>0</v>
      </c>
      <c r="E125" s="319">
        <f t="shared" ref="E125:L125" si="123">+MAX(P125,Y125,AI125)</f>
        <v>21960</v>
      </c>
      <c r="F125" s="319">
        <f t="shared" si="123"/>
        <v>25080</v>
      </c>
      <c r="G125" s="319">
        <f t="shared" si="123"/>
        <v>28200</v>
      </c>
      <c r="H125" s="319">
        <f t="shared" si="123"/>
        <v>31320</v>
      </c>
      <c r="I125" s="319">
        <f t="shared" si="123"/>
        <v>33840</v>
      </c>
      <c r="J125" s="319">
        <f t="shared" si="123"/>
        <v>36360</v>
      </c>
      <c r="K125" s="319">
        <f t="shared" si="123"/>
        <v>38880</v>
      </c>
      <c r="L125" s="319">
        <f t="shared" si="123"/>
        <v>41400</v>
      </c>
      <c r="N125" s="373" t="str">
        <f>CONCATENATE(AU19,$B$11)</f>
        <v>1/18/2013 - 12/17/20130</v>
      </c>
      <c r="O125" s="374"/>
      <c r="P125" s="374">
        <v>21960</v>
      </c>
      <c r="Q125" s="374">
        <v>25080</v>
      </c>
      <c r="R125" s="374">
        <v>28200</v>
      </c>
      <c r="S125" s="374">
        <v>31320</v>
      </c>
      <c r="T125" s="374">
        <v>33840</v>
      </c>
      <c r="U125" s="374">
        <v>36360</v>
      </c>
      <c r="V125" s="374">
        <v>38880</v>
      </c>
      <c r="W125" s="374">
        <v>41400</v>
      </c>
      <c r="X125" s="374"/>
      <c r="Y125" s="374">
        <v>0</v>
      </c>
      <c r="Z125" s="374">
        <v>0</v>
      </c>
      <c r="AA125" s="374">
        <v>0</v>
      </c>
      <c r="AB125" s="374">
        <v>0</v>
      </c>
      <c r="AC125" s="374">
        <v>0</v>
      </c>
      <c r="AD125" s="374">
        <v>0</v>
      </c>
      <c r="AE125" s="374">
        <v>0</v>
      </c>
      <c r="AF125" s="374">
        <v>0</v>
      </c>
      <c r="AG125" s="374"/>
      <c r="AH125" s="374"/>
      <c r="AI125" s="374">
        <f t="shared" ref="AI125:AP125" si="124">+AI107*1.2</f>
        <v>0</v>
      </c>
      <c r="AJ125" s="374">
        <f t="shared" si="124"/>
        <v>0</v>
      </c>
      <c r="AK125" s="374">
        <f t="shared" si="124"/>
        <v>0</v>
      </c>
      <c r="AL125" s="374">
        <f t="shared" si="124"/>
        <v>0</v>
      </c>
      <c r="AM125" s="374">
        <f t="shared" si="124"/>
        <v>0</v>
      </c>
      <c r="AN125" s="374">
        <f t="shared" si="124"/>
        <v>0</v>
      </c>
      <c r="AO125" s="374">
        <f t="shared" si="124"/>
        <v>0</v>
      </c>
      <c r="AP125" s="374">
        <f t="shared" si="124"/>
        <v>0</v>
      </c>
      <c r="AQ125" s="374"/>
      <c r="AR125" s="374"/>
      <c r="AS125" s="374"/>
      <c r="AT125" s="495" t="s">
        <v>241</v>
      </c>
      <c r="AU125" s="374"/>
      <c r="AV125" s="374"/>
      <c r="AW125" s="260"/>
      <c r="AX125" s="260"/>
      <c r="AY125" s="453" t="s">
        <v>573</v>
      </c>
      <c r="AZ125" s="440" t="s">
        <v>456</v>
      </c>
      <c r="BA125" s="259" t="s">
        <v>151</v>
      </c>
      <c r="BB125" s="259" t="s">
        <v>638</v>
      </c>
      <c r="BC125" s="259" t="s">
        <v>638</v>
      </c>
      <c r="BD125" s="259" t="s">
        <v>143</v>
      </c>
      <c r="BE125" s="374">
        <f t="shared" si="122"/>
        <v>120</v>
      </c>
      <c r="BF125" s="374"/>
      <c r="BG125" s="374"/>
    </row>
    <row r="126" spans="1:59" hidden="1">
      <c r="A126" s="332">
        <f t="shared" ref="A126:A131" si="125">IF($A$26=$AU22,1,0)</f>
        <v>0</v>
      </c>
      <c r="B126" s="332">
        <f t="shared" ref="B126:B131" si="126">IF(OR(B71=1,$B$18=$AU22),1,0)</f>
        <v>0</v>
      </c>
      <c r="C126" s="332">
        <f t="shared" si="108"/>
        <v>0</v>
      </c>
      <c r="E126" s="329">
        <f t="shared" ref="E126:L126" si="127">+MAX(E125,E127)</f>
        <v>22320</v>
      </c>
      <c r="F126" s="329">
        <f t="shared" si="127"/>
        <v>25500</v>
      </c>
      <c r="G126" s="329">
        <f t="shared" si="127"/>
        <v>28680</v>
      </c>
      <c r="H126" s="329">
        <f t="shared" si="127"/>
        <v>31860</v>
      </c>
      <c r="I126" s="329">
        <f t="shared" si="127"/>
        <v>34440</v>
      </c>
      <c r="J126" s="329">
        <f t="shared" si="127"/>
        <v>36960</v>
      </c>
      <c r="K126" s="329">
        <f t="shared" si="127"/>
        <v>39540</v>
      </c>
      <c r="L126" s="329">
        <f t="shared" si="127"/>
        <v>42060</v>
      </c>
      <c r="N126" s="373" t="s">
        <v>1533</v>
      </c>
      <c r="O126" s="374"/>
      <c r="P126" s="374"/>
      <c r="Q126" s="374"/>
      <c r="R126" s="374"/>
      <c r="S126" s="374"/>
      <c r="T126" s="374"/>
      <c r="U126" s="374"/>
      <c r="V126" s="374"/>
      <c r="W126" s="374"/>
      <c r="X126" s="374"/>
      <c r="Y126" s="374"/>
      <c r="Z126" s="374"/>
      <c r="AA126" s="374"/>
      <c r="AB126" s="374"/>
      <c r="AC126" s="374"/>
      <c r="AD126" s="374"/>
      <c r="AE126" s="374"/>
      <c r="AF126" s="374"/>
      <c r="AG126" s="374"/>
      <c r="AH126" s="374"/>
      <c r="AI126" s="374"/>
      <c r="AJ126" s="374"/>
      <c r="AK126" s="374"/>
      <c r="AL126" s="374"/>
      <c r="AM126" s="374"/>
      <c r="AN126" s="374"/>
      <c r="AO126" s="374"/>
      <c r="AP126" s="374"/>
      <c r="AQ126" s="374"/>
      <c r="AR126" s="374"/>
      <c r="AS126" s="374"/>
      <c r="AT126" s="495" t="s">
        <v>243</v>
      </c>
      <c r="AU126" s="374"/>
      <c r="AV126" s="374"/>
      <c r="AW126" s="260"/>
      <c r="AX126" s="260"/>
      <c r="AY126" s="453" t="s">
        <v>192</v>
      </c>
      <c r="AZ126" s="440" t="s">
        <v>460</v>
      </c>
      <c r="BA126" s="259" t="s">
        <v>498</v>
      </c>
      <c r="BB126" s="259" t="s">
        <v>642</v>
      </c>
      <c r="BC126" s="259" t="s">
        <v>642</v>
      </c>
      <c r="BD126" s="259" t="s">
        <v>471</v>
      </c>
      <c r="BE126" s="374">
        <f t="shared" si="122"/>
        <v>121</v>
      </c>
      <c r="BF126" s="374"/>
      <c r="BG126" s="374"/>
    </row>
    <row r="127" spans="1:59" hidden="1">
      <c r="A127" s="332">
        <f t="shared" si="125"/>
        <v>0</v>
      </c>
      <c r="B127" s="332">
        <f t="shared" si="126"/>
        <v>0</v>
      </c>
      <c r="C127" s="332">
        <f t="shared" si="108"/>
        <v>0</v>
      </c>
      <c r="E127" s="319">
        <f t="shared" ref="E127:L127" si="128">+MAX(P127,Y127,AI127)</f>
        <v>22320</v>
      </c>
      <c r="F127" s="319">
        <f t="shared" si="128"/>
        <v>25500</v>
      </c>
      <c r="G127" s="319">
        <f t="shared" si="128"/>
        <v>28680</v>
      </c>
      <c r="H127" s="319">
        <f t="shared" si="128"/>
        <v>31860</v>
      </c>
      <c r="I127" s="319">
        <f t="shared" si="128"/>
        <v>34440</v>
      </c>
      <c r="J127" s="319">
        <f t="shared" si="128"/>
        <v>36960</v>
      </c>
      <c r="K127" s="319">
        <f t="shared" si="128"/>
        <v>39540</v>
      </c>
      <c r="L127" s="319">
        <f t="shared" si="128"/>
        <v>42060</v>
      </c>
      <c r="N127" s="373" t="str">
        <f>CONCATENATE(AU23,$B$11)</f>
        <v>2/1/2014 - 3/5/20150</v>
      </c>
      <c r="O127" s="374"/>
      <c r="P127" s="374">
        <v>22320</v>
      </c>
      <c r="Q127" s="374">
        <v>25500</v>
      </c>
      <c r="R127" s="374">
        <v>28680</v>
      </c>
      <c r="S127" s="374">
        <v>31860</v>
      </c>
      <c r="T127" s="374">
        <v>34440</v>
      </c>
      <c r="U127" s="374">
        <v>36960</v>
      </c>
      <c r="V127" s="374">
        <v>39540</v>
      </c>
      <c r="W127" s="374">
        <v>42060</v>
      </c>
      <c r="X127" s="374"/>
      <c r="Y127" s="374">
        <v>0</v>
      </c>
      <c r="Z127" s="374">
        <v>0</v>
      </c>
      <c r="AA127" s="374">
        <v>0</v>
      </c>
      <c r="AB127" s="374">
        <v>0</v>
      </c>
      <c r="AC127" s="374">
        <v>0</v>
      </c>
      <c r="AD127" s="374">
        <v>0</v>
      </c>
      <c r="AE127" s="374">
        <v>0</v>
      </c>
      <c r="AF127" s="374">
        <v>0</v>
      </c>
      <c r="AG127" s="374"/>
      <c r="AH127" s="374"/>
      <c r="AI127" s="374">
        <f t="shared" ref="AI127:AP127" si="129">+AI109*1.2</f>
        <v>0</v>
      </c>
      <c r="AJ127" s="374">
        <f t="shared" si="129"/>
        <v>0</v>
      </c>
      <c r="AK127" s="374">
        <f t="shared" si="129"/>
        <v>0</v>
      </c>
      <c r="AL127" s="374">
        <f t="shared" si="129"/>
        <v>0</v>
      </c>
      <c r="AM127" s="374">
        <f t="shared" si="129"/>
        <v>0</v>
      </c>
      <c r="AN127" s="374">
        <f t="shared" si="129"/>
        <v>0</v>
      </c>
      <c r="AO127" s="374">
        <f t="shared" si="129"/>
        <v>0</v>
      </c>
      <c r="AP127" s="374">
        <f t="shared" si="129"/>
        <v>0</v>
      </c>
      <c r="AQ127" s="374"/>
      <c r="AR127" s="374"/>
      <c r="AS127" s="374"/>
      <c r="AT127" s="495" t="s">
        <v>245</v>
      </c>
      <c r="AU127" s="374"/>
      <c r="AV127" s="374"/>
      <c r="AW127" s="260"/>
      <c r="AX127" s="260"/>
      <c r="AY127" s="453" t="s">
        <v>578</v>
      </c>
      <c r="AZ127" s="440" t="s">
        <v>464</v>
      </c>
      <c r="BA127" s="259" t="s">
        <v>502</v>
      </c>
      <c r="BB127" s="259" t="s">
        <v>245</v>
      </c>
      <c r="BC127" s="259" t="s">
        <v>245</v>
      </c>
      <c r="BD127" s="259" t="s">
        <v>479</v>
      </c>
      <c r="BE127" s="374">
        <f t="shared" si="122"/>
        <v>122</v>
      </c>
      <c r="BF127" s="374"/>
      <c r="BG127" s="374"/>
    </row>
    <row r="128" spans="1:59" hidden="1">
      <c r="A128" s="332">
        <f t="shared" si="125"/>
        <v>0</v>
      </c>
      <c r="B128" s="332">
        <f t="shared" si="126"/>
        <v>0</v>
      </c>
      <c r="C128" s="332">
        <f t="shared" si="108"/>
        <v>0</v>
      </c>
      <c r="E128" s="329">
        <f t="shared" ref="E128:L128" si="130">+MAX(E127,E129)</f>
        <v>22500</v>
      </c>
      <c r="F128" s="329">
        <f t="shared" si="130"/>
        <v>25680</v>
      </c>
      <c r="G128" s="329">
        <f t="shared" si="130"/>
        <v>28920</v>
      </c>
      <c r="H128" s="329">
        <f t="shared" si="130"/>
        <v>32100</v>
      </c>
      <c r="I128" s="329">
        <f t="shared" si="130"/>
        <v>34680</v>
      </c>
      <c r="J128" s="329">
        <f t="shared" si="130"/>
        <v>37260</v>
      </c>
      <c r="K128" s="329">
        <f t="shared" si="130"/>
        <v>39840</v>
      </c>
      <c r="L128" s="329">
        <f t="shared" si="130"/>
        <v>42420</v>
      </c>
      <c r="N128" s="373" t="s">
        <v>1533</v>
      </c>
      <c r="O128" s="374"/>
      <c r="P128" s="374"/>
      <c r="Q128" s="374"/>
      <c r="R128" s="374"/>
      <c r="S128" s="374"/>
      <c r="T128" s="374"/>
      <c r="U128" s="374"/>
      <c r="V128" s="374"/>
      <c r="W128" s="374"/>
      <c r="X128" s="374"/>
      <c r="Y128" s="374"/>
      <c r="Z128" s="374"/>
      <c r="AA128" s="374"/>
      <c r="AB128" s="374"/>
      <c r="AC128" s="374"/>
      <c r="AD128" s="374"/>
      <c r="AE128" s="374"/>
      <c r="AF128" s="374"/>
      <c r="AG128" s="374"/>
      <c r="AH128" s="374"/>
      <c r="AI128" s="374"/>
      <c r="AJ128" s="374"/>
      <c r="AK128" s="374"/>
      <c r="AL128" s="374"/>
      <c r="AM128" s="374"/>
      <c r="AN128" s="374"/>
      <c r="AO128" s="374"/>
      <c r="AP128" s="374"/>
      <c r="AQ128" s="374"/>
      <c r="AR128" s="374"/>
      <c r="AS128" s="374"/>
      <c r="AT128" s="495" t="s">
        <v>247</v>
      </c>
      <c r="AU128" s="374"/>
      <c r="AV128" s="374"/>
      <c r="AW128" s="260"/>
      <c r="AX128" s="260"/>
      <c r="AY128" s="453" t="s">
        <v>581</v>
      </c>
      <c r="AZ128" s="440" t="s">
        <v>466</v>
      </c>
      <c r="BA128" s="259" t="s">
        <v>504</v>
      </c>
      <c r="BB128" s="259" t="s">
        <v>648</v>
      </c>
      <c r="BC128" s="259" t="s">
        <v>648</v>
      </c>
      <c r="BD128" s="259" t="s">
        <v>488</v>
      </c>
      <c r="BE128" s="374">
        <f t="shared" si="122"/>
        <v>123</v>
      </c>
      <c r="BF128" s="374"/>
      <c r="BG128" s="374"/>
    </row>
    <row r="129" spans="1:59" hidden="1">
      <c r="A129" s="332">
        <f t="shared" si="125"/>
        <v>0</v>
      </c>
      <c r="B129" s="332">
        <f t="shared" si="126"/>
        <v>0</v>
      </c>
      <c r="C129" s="332">
        <f t="shared" si="108"/>
        <v>0</v>
      </c>
      <c r="E129" s="336">
        <f t="shared" ref="E129:L129" si="131">+MAX(P129,Y129,AI129)</f>
        <v>22500</v>
      </c>
      <c r="F129" s="336">
        <f t="shared" si="131"/>
        <v>25680</v>
      </c>
      <c r="G129" s="336">
        <f t="shared" si="131"/>
        <v>28920</v>
      </c>
      <c r="H129" s="336">
        <f t="shared" si="131"/>
        <v>32100</v>
      </c>
      <c r="I129" s="336">
        <f t="shared" si="131"/>
        <v>34680</v>
      </c>
      <c r="J129" s="336">
        <f t="shared" si="131"/>
        <v>37260</v>
      </c>
      <c r="K129" s="336">
        <f t="shared" si="131"/>
        <v>39840</v>
      </c>
      <c r="L129" s="336">
        <f t="shared" si="131"/>
        <v>42420</v>
      </c>
      <c r="N129" s="373" t="str">
        <f>CONCATENATE(AU25,$B$11)</f>
        <v>4/21/2015 - 3/27/20160</v>
      </c>
      <c r="O129" s="374"/>
      <c r="P129" s="374">
        <v>22500</v>
      </c>
      <c r="Q129" s="374">
        <v>25680</v>
      </c>
      <c r="R129" s="374">
        <v>28920</v>
      </c>
      <c r="S129" s="374">
        <v>32100</v>
      </c>
      <c r="T129" s="374">
        <v>34680</v>
      </c>
      <c r="U129" s="374">
        <v>37260</v>
      </c>
      <c r="V129" s="374">
        <v>39840</v>
      </c>
      <c r="W129" s="374">
        <v>42420</v>
      </c>
      <c r="X129" s="374"/>
      <c r="Y129" s="374">
        <v>0</v>
      </c>
      <c r="Z129" s="374">
        <v>0</v>
      </c>
      <c r="AA129" s="374">
        <v>0</v>
      </c>
      <c r="AB129" s="374">
        <v>0</v>
      </c>
      <c r="AC129" s="374">
        <v>0</v>
      </c>
      <c r="AD129" s="374">
        <v>0</v>
      </c>
      <c r="AE129" s="374">
        <v>0</v>
      </c>
      <c r="AF129" s="374">
        <v>0</v>
      </c>
      <c r="AG129" s="374"/>
      <c r="AH129" s="374"/>
      <c r="AI129" s="374">
        <f t="shared" ref="AI129:AP129" si="132">+AI111*1.2</f>
        <v>0</v>
      </c>
      <c r="AJ129" s="374">
        <f t="shared" si="132"/>
        <v>0</v>
      </c>
      <c r="AK129" s="374">
        <f t="shared" si="132"/>
        <v>0</v>
      </c>
      <c r="AL129" s="374">
        <f t="shared" si="132"/>
        <v>0</v>
      </c>
      <c r="AM129" s="374">
        <f t="shared" si="132"/>
        <v>0</v>
      </c>
      <c r="AN129" s="374">
        <f t="shared" si="132"/>
        <v>0</v>
      </c>
      <c r="AO129" s="374">
        <f t="shared" si="132"/>
        <v>0</v>
      </c>
      <c r="AP129" s="374">
        <f t="shared" si="132"/>
        <v>0</v>
      </c>
      <c r="AQ129" s="374"/>
      <c r="AR129" s="374"/>
      <c r="AS129" s="374"/>
      <c r="AT129" s="495" t="s">
        <v>249</v>
      </c>
      <c r="AU129" s="374"/>
      <c r="AV129" s="374"/>
      <c r="AW129" s="260"/>
      <c r="AX129" s="260"/>
      <c r="AY129" s="453" t="s">
        <v>587</v>
      </c>
      <c r="AZ129" s="440" t="s">
        <v>143</v>
      </c>
      <c r="BA129" s="259" t="s">
        <v>505</v>
      </c>
      <c r="BB129" s="259" t="s">
        <v>651</v>
      </c>
      <c r="BC129" s="259" t="s">
        <v>651</v>
      </c>
      <c r="BD129" s="259" t="s">
        <v>490</v>
      </c>
      <c r="BE129" s="374">
        <f t="shared" si="122"/>
        <v>124</v>
      </c>
      <c r="BF129" s="374"/>
      <c r="BG129" s="374"/>
    </row>
    <row r="130" spans="1:59" hidden="1">
      <c r="A130" s="337">
        <f t="shared" si="125"/>
        <v>0</v>
      </c>
      <c r="B130" s="337">
        <f t="shared" si="126"/>
        <v>0</v>
      </c>
      <c r="C130" s="337">
        <f t="shared" si="108"/>
        <v>0</v>
      </c>
      <c r="E130" s="329">
        <f t="shared" ref="E130:L130" si="133">+MAX(E129,E131)</f>
        <v>22500</v>
      </c>
      <c r="F130" s="329">
        <f t="shared" si="133"/>
        <v>25680</v>
      </c>
      <c r="G130" s="329">
        <f t="shared" si="133"/>
        <v>28920</v>
      </c>
      <c r="H130" s="329">
        <f t="shared" si="133"/>
        <v>32100</v>
      </c>
      <c r="I130" s="329">
        <f t="shared" si="133"/>
        <v>34680</v>
      </c>
      <c r="J130" s="329">
        <f t="shared" si="133"/>
        <v>37260</v>
      </c>
      <c r="K130" s="329">
        <f t="shared" si="133"/>
        <v>39840</v>
      </c>
      <c r="L130" s="329">
        <f t="shared" si="133"/>
        <v>42420</v>
      </c>
      <c r="N130" s="373" t="s">
        <v>1533</v>
      </c>
      <c r="O130" s="374"/>
      <c r="P130" s="374"/>
      <c r="Q130" s="374"/>
      <c r="R130" s="374"/>
      <c r="S130" s="374"/>
      <c r="T130" s="374"/>
      <c r="U130" s="374"/>
      <c r="V130" s="374"/>
      <c r="W130" s="374"/>
      <c r="X130" s="374"/>
      <c r="Y130" s="374"/>
      <c r="Z130" s="374"/>
      <c r="AA130" s="374"/>
      <c r="AB130" s="374"/>
      <c r="AC130" s="374"/>
      <c r="AD130" s="374"/>
      <c r="AE130" s="374"/>
      <c r="AF130" s="374"/>
      <c r="AG130" s="374"/>
      <c r="AH130" s="374"/>
      <c r="AI130" s="374"/>
      <c r="AJ130" s="374"/>
      <c r="AK130" s="374"/>
      <c r="AL130" s="374"/>
      <c r="AM130" s="374"/>
      <c r="AN130" s="374"/>
      <c r="AO130" s="374"/>
      <c r="AP130" s="374"/>
      <c r="AQ130" s="374"/>
      <c r="AR130" s="374"/>
      <c r="AS130" s="374"/>
      <c r="AT130" s="495" t="s">
        <v>251</v>
      </c>
      <c r="AU130" s="374"/>
      <c r="AV130" s="374"/>
      <c r="AW130" s="260"/>
      <c r="AX130" s="260"/>
      <c r="AY130" s="453" t="s">
        <v>591</v>
      </c>
      <c r="AZ130" s="440" t="s">
        <v>471</v>
      </c>
      <c r="BA130" s="259" t="s">
        <v>506</v>
      </c>
      <c r="BB130" s="259" t="s">
        <v>652</v>
      </c>
      <c r="BC130" s="259" t="s">
        <v>652</v>
      </c>
      <c r="BD130" s="259" t="s">
        <v>492</v>
      </c>
      <c r="BE130" s="374">
        <f t="shared" si="122"/>
        <v>125</v>
      </c>
      <c r="BF130" s="374"/>
      <c r="BG130" s="374"/>
    </row>
    <row r="131" spans="1:59" hidden="1">
      <c r="A131" s="338">
        <f t="shared" si="125"/>
        <v>0</v>
      </c>
      <c r="B131" s="338">
        <f t="shared" si="126"/>
        <v>0</v>
      </c>
      <c r="C131" s="338">
        <f t="shared" si="108"/>
        <v>0</v>
      </c>
      <c r="E131" s="346">
        <f t="shared" ref="E131:L131" si="134">+MAX(P131,Y131,AI131)</f>
        <v>22020</v>
      </c>
      <c r="F131" s="346">
        <f t="shared" si="134"/>
        <v>25200</v>
      </c>
      <c r="G131" s="346">
        <f t="shared" si="134"/>
        <v>28320</v>
      </c>
      <c r="H131" s="346">
        <f t="shared" si="134"/>
        <v>31440</v>
      </c>
      <c r="I131" s="346">
        <f t="shared" si="134"/>
        <v>33960</v>
      </c>
      <c r="J131" s="346">
        <f t="shared" si="134"/>
        <v>36480</v>
      </c>
      <c r="K131" s="346">
        <f t="shared" si="134"/>
        <v>39000</v>
      </c>
      <c r="L131" s="346">
        <f t="shared" si="134"/>
        <v>41520</v>
      </c>
      <c r="N131" s="373" t="str">
        <f>CONCATENATE(AU27,$B$11)</f>
        <v>On or After  5/13/20160</v>
      </c>
      <c r="O131" s="374"/>
      <c r="P131" s="374">
        <v>22020</v>
      </c>
      <c r="Q131" s="374">
        <v>25200</v>
      </c>
      <c r="R131" s="374">
        <v>28320</v>
      </c>
      <c r="S131" s="374">
        <v>31440</v>
      </c>
      <c r="T131" s="374">
        <v>33960</v>
      </c>
      <c r="U131" s="374">
        <v>36480</v>
      </c>
      <c r="V131" s="374">
        <v>39000</v>
      </c>
      <c r="W131" s="374">
        <v>41520</v>
      </c>
      <c r="X131" s="374"/>
      <c r="Y131" s="374">
        <v>0</v>
      </c>
      <c r="Z131" s="374">
        <v>0</v>
      </c>
      <c r="AA131" s="374">
        <v>0</v>
      </c>
      <c r="AB131" s="374">
        <v>0</v>
      </c>
      <c r="AC131" s="374">
        <v>0</v>
      </c>
      <c r="AD131" s="374">
        <v>0</v>
      </c>
      <c r="AE131" s="374">
        <v>0</v>
      </c>
      <c r="AF131" s="374">
        <v>0</v>
      </c>
      <c r="AG131" s="374"/>
      <c r="AH131" s="374"/>
      <c r="AI131" s="374">
        <f t="shared" ref="AI131:AP131" si="135">+AI113*1.2</f>
        <v>0</v>
      </c>
      <c r="AJ131" s="374">
        <f t="shared" si="135"/>
        <v>0</v>
      </c>
      <c r="AK131" s="374">
        <f t="shared" si="135"/>
        <v>0</v>
      </c>
      <c r="AL131" s="374">
        <f t="shared" si="135"/>
        <v>0</v>
      </c>
      <c r="AM131" s="374">
        <f t="shared" si="135"/>
        <v>0</v>
      </c>
      <c r="AN131" s="374">
        <f t="shared" si="135"/>
        <v>0</v>
      </c>
      <c r="AO131" s="374">
        <f t="shared" si="135"/>
        <v>0</v>
      </c>
      <c r="AP131" s="374">
        <f t="shared" si="135"/>
        <v>0</v>
      </c>
      <c r="AQ131" s="374"/>
      <c r="AR131" s="374"/>
      <c r="AS131" s="374"/>
      <c r="AT131" s="495" t="s">
        <v>252</v>
      </c>
      <c r="AU131" s="374"/>
      <c r="AV131" s="374"/>
      <c r="AW131" s="260"/>
      <c r="AX131" s="260"/>
      <c r="AY131" s="453" t="s">
        <v>596</v>
      </c>
      <c r="AZ131" s="440" t="s">
        <v>479</v>
      </c>
      <c r="BA131" s="259" t="s">
        <v>508</v>
      </c>
      <c r="BB131" s="259" t="s">
        <v>653</v>
      </c>
      <c r="BC131" s="259" t="s">
        <v>653</v>
      </c>
      <c r="BD131" s="259" t="s">
        <v>496</v>
      </c>
      <c r="BE131" s="374">
        <f t="shared" si="122"/>
        <v>126</v>
      </c>
      <c r="BF131" s="374"/>
      <c r="BG131" s="374"/>
    </row>
    <row r="132" spans="1:59" hidden="1">
      <c r="A132" s="340"/>
      <c r="B132" s="341"/>
      <c r="C132" s="342"/>
      <c r="D132" s="341"/>
      <c r="E132" s="341"/>
      <c r="F132" s="341"/>
      <c r="G132" s="341"/>
      <c r="H132" s="341"/>
      <c r="I132" s="341"/>
      <c r="J132" s="341"/>
      <c r="K132" s="341"/>
      <c r="L132" s="341"/>
      <c r="M132" s="341"/>
      <c r="N132" s="374"/>
      <c r="O132" s="374"/>
      <c r="P132" s="374"/>
      <c r="Q132" s="374"/>
      <c r="R132" s="374"/>
      <c r="S132" s="374"/>
      <c r="T132" s="374"/>
      <c r="U132" s="374"/>
      <c r="V132" s="374"/>
      <c r="W132" s="374"/>
      <c r="X132" s="374"/>
      <c r="Y132" s="374"/>
      <c r="Z132" s="374"/>
      <c r="AA132" s="374"/>
      <c r="AB132" s="374"/>
      <c r="AC132" s="374"/>
      <c r="AD132" s="374"/>
      <c r="AE132" s="374"/>
      <c r="AF132" s="374"/>
      <c r="AG132" s="374"/>
      <c r="AH132" s="374"/>
      <c r="AI132" s="374"/>
      <c r="AJ132" s="374"/>
      <c r="AK132" s="374"/>
      <c r="AL132" s="374"/>
      <c r="AM132" s="374"/>
      <c r="AN132" s="374"/>
      <c r="AO132" s="374"/>
      <c r="AP132" s="374"/>
      <c r="AQ132" s="499" t="s">
        <v>1536</v>
      </c>
      <c r="AR132" s="374"/>
      <c r="AS132" s="374"/>
      <c r="AT132" s="495" t="s">
        <v>253</v>
      </c>
      <c r="AU132" s="374"/>
      <c r="AV132" s="374"/>
      <c r="AW132" s="260"/>
      <c r="AX132" s="260"/>
      <c r="AY132" s="453" t="s">
        <v>598</v>
      </c>
      <c r="AZ132" s="440" t="s">
        <v>488</v>
      </c>
      <c r="BA132" s="259" t="s">
        <v>509</v>
      </c>
      <c r="BB132" s="259" t="s">
        <v>654</v>
      </c>
      <c r="BC132" s="259" t="s">
        <v>654</v>
      </c>
      <c r="BD132" s="259" t="s">
        <v>151</v>
      </c>
      <c r="BE132" s="374">
        <f t="shared" si="122"/>
        <v>127</v>
      </c>
      <c r="BF132" s="374"/>
      <c r="BG132" s="374"/>
    </row>
    <row r="133" spans="1:59" ht="15.75" hidden="1">
      <c r="A133" s="312" t="s">
        <v>1526</v>
      </c>
      <c r="B133" s="313" t="s">
        <v>1527</v>
      </c>
      <c r="C133" s="314" t="s">
        <v>1528</v>
      </c>
      <c r="E133" s="315">
        <v>1</v>
      </c>
      <c r="F133" s="315">
        <v>2</v>
      </c>
      <c r="G133" s="315">
        <v>3</v>
      </c>
      <c r="H133" s="315">
        <v>4</v>
      </c>
      <c r="I133" s="315">
        <v>5</v>
      </c>
      <c r="J133" s="315">
        <v>6</v>
      </c>
      <c r="K133" s="315">
        <v>7</v>
      </c>
      <c r="L133" s="315">
        <v>8</v>
      </c>
      <c r="M133" s="228"/>
      <c r="N133" s="497">
        <v>80</v>
      </c>
      <c r="O133" s="374"/>
      <c r="P133" s="1539" t="s">
        <v>1529</v>
      </c>
      <c r="Q133" s="1539"/>
      <c r="R133" s="1539"/>
      <c r="S133" s="1539"/>
      <c r="T133" s="1539"/>
      <c r="U133" s="1539"/>
      <c r="V133" s="1539"/>
      <c r="W133" s="1539"/>
      <c r="X133" s="374"/>
      <c r="Y133" s="1539" t="s">
        <v>1530</v>
      </c>
      <c r="Z133" s="1539"/>
      <c r="AA133" s="1539"/>
      <c r="AB133" s="1539"/>
      <c r="AC133" s="1539"/>
      <c r="AD133" s="1539"/>
      <c r="AE133" s="1539"/>
      <c r="AF133" s="1539"/>
      <c r="AG133" s="374"/>
      <c r="AH133" s="374"/>
      <c r="AI133" s="1539" t="s">
        <v>1532</v>
      </c>
      <c r="AJ133" s="1539"/>
      <c r="AK133" s="1539"/>
      <c r="AL133" s="1539"/>
      <c r="AM133" s="1539"/>
      <c r="AN133" s="1539"/>
      <c r="AO133" s="1539"/>
      <c r="AP133" s="1539"/>
      <c r="AQ133" s="374"/>
      <c r="AR133" s="374"/>
      <c r="AS133" s="374"/>
      <c r="AT133" s="495" t="s">
        <v>255</v>
      </c>
      <c r="AU133" s="374"/>
      <c r="AV133" s="374"/>
      <c r="AW133" s="260"/>
      <c r="AX133" s="260"/>
      <c r="AY133" s="453" t="s">
        <v>599</v>
      </c>
      <c r="AZ133" s="440" t="s">
        <v>490</v>
      </c>
      <c r="BA133" s="259" t="s">
        <v>513</v>
      </c>
      <c r="BB133" s="259" t="s">
        <v>655</v>
      </c>
      <c r="BC133" s="259" t="s">
        <v>655</v>
      </c>
      <c r="BD133" s="259" t="s">
        <v>498</v>
      </c>
      <c r="BE133" s="374">
        <f t="shared" si="122"/>
        <v>128</v>
      </c>
      <c r="BF133" s="374"/>
      <c r="BG133" s="374"/>
    </row>
    <row r="134" spans="1:59" hidden="1">
      <c r="A134" s="318">
        <f t="shared" ref="A134:A143" si="136">IF($A$26=$AU10,1,0)</f>
        <v>0</v>
      </c>
      <c r="B134" s="318">
        <f>IF($B$18=$AU10,1,0)</f>
        <v>0</v>
      </c>
      <c r="C134" s="318">
        <f t="shared" ref="C134:C149" si="137">+IF((A62+B62)=2,1,A62+B62)</f>
        <v>0</v>
      </c>
      <c r="E134" s="319">
        <f t="shared" ref="E134:L135" si="138">+MAX(P134,Y134,AI134)</f>
        <v>27280</v>
      </c>
      <c r="F134" s="319">
        <f t="shared" si="138"/>
        <v>31120</v>
      </c>
      <c r="G134" s="319">
        <f t="shared" si="138"/>
        <v>35040</v>
      </c>
      <c r="H134" s="319">
        <f t="shared" si="138"/>
        <v>38880</v>
      </c>
      <c r="I134" s="319">
        <f t="shared" si="138"/>
        <v>42000</v>
      </c>
      <c r="J134" s="319">
        <f t="shared" si="138"/>
        <v>45120</v>
      </c>
      <c r="K134" s="319">
        <f t="shared" si="138"/>
        <v>48240</v>
      </c>
      <c r="L134" s="319">
        <f t="shared" si="138"/>
        <v>51360</v>
      </c>
      <c r="N134" s="373" t="str">
        <f>CONCATENATE($AU$10,$B$11,$N$133)</f>
        <v>Before 12-31-2008080</v>
      </c>
      <c r="O134" s="374"/>
      <c r="P134" s="374">
        <v>27280</v>
      </c>
      <c r="Q134" s="374">
        <v>31120</v>
      </c>
      <c r="R134" s="374">
        <v>35040</v>
      </c>
      <c r="S134" s="374">
        <v>38880</v>
      </c>
      <c r="T134" s="374">
        <v>42000</v>
      </c>
      <c r="U134" s="374">
        <v>45120</v>
      </c>
      <c r="V134" s="374">
        <v>48240</v>
      </c>
      <c r="W134" s="374">
        <v>51360</v>
      </c>
      <c r="X134" s="374"/>
      <c r="Y134" s="374"/>
      <c r="Z134" s="374"/>
      <c r="AA134" s="374"/>
      <c r="AB134" s="374"/>
      <c r="AC134" s="374"/>
      <c r="AD134" s="374"/>
      <c r="AE134" s="374"/>
      <c r="AF134" s="374"/>
      <c r="AG134" s="374"/>
      <c r="AH134" s="374"/>
      <c r="AI134" s="374"/>
      <c r="AJ134" s="374"/>
      <c r="AK134" s="374"/>
      <c r="AL134" s="374"/>
      <c r="AM134" s="374"/>
      <c r="AN134" s="374"/>
      <c r="AO134" s="374"/>
      <c r="AP134" s="374"/>
      <c r="AQ134" s="374"/>
      <c r="AR134" s="374"/>
      <c r="AS134" s="374"/>
      <c r="AT134" s="495" t="s">
        <v>257</v>
      </c>
      <c r="AU134" s="374"/>
      <c r="AV134" s="374"/>
      <c r="AW134" s="260"/>
      <c r="AX134" s="260"/>
      <c r="AY134" s="453" t="s">
        <v>600</v>
      </c>
      <c r="AZ134" s="440" t="s">
        <v>492</v>
      </c>
      <c r="BA134" s="259" t="s">
        <v>515</v>
      </c>
      <c r="BB134" s="259" t="s">
        <v>663</v>
      </c>
      <c r="BC134" s="259" t="s">
        <v>663</v>
      </c>
      <c r="BD134" s="259" t="s">
        <v>502</v>
      </c>
      <c r="BE134" s="374">
        <f t="shared" si="122"/>
        <v>131</v>
      </c>
      <c r="BF134" s="374"/>
      <c r="BG134" s="374"/>
    </row>
    <row r="135" spans="1:59" hidden="1">
      <c r="A135" s="318">
        <f t="shared" si="136"/>
        <v>0</v>
      </c>
      <c r="B135" s="318">
        <f t="shared" ref="B135:B143" si="139">IF(OR(B62=1,$B$18=$AU11),1,0)</f>
        <v>0</v>
      </c>
      <c r="C135" s="318">
        <f t="shared" si="137"/>
        <v>0</v>
      </c>
      <c r="E135" s="319">
        <f t="shared" si="138"/>
        <v>27280</v>
      </c>
      <c r="F135" s="319">
        <f t="shared" si="138"/>
        <v>31120</v>
      </c>
      <c r="G135" s="319">
        <f t="shared" si="138"/>
        <v>35040</v>
      </c>
      <c r="H135" s="319">
        <f t="shared" si="138"/>
        <v>38880</v>
      </c>
      <c r="I135" s="319">
        <f t="shared" si="138"/>
        <v>42000</v>
      </c>
      <c r="J135" s="319">
        <f t="shared" si="138"/>
        <v>45120</v>
      </c>
      <c r="K135" s="319">
        <f t="shared" si="138"/>
        <v>48240</v>
      </c>
      <c r="L135" s="319">
        <f t="shared" si="138"/>
        <v>51360</v>
      </c>
      <c r="N135" s="373" t="str">
        <f>CONCATENATE($AU$11,$B$11,$N$133)</f>
        <v>1/1/2009 - 5/13/2010080</v>
      </c>
      <c r="O135" s="374"/>
      <c r="P135" s="374">
        <v>27280</v>
      </c>
      <c r="Q135" s="374">
        <v>31120</v>
      </c>
      <c r="R135" s="374">
        <v>35040</v>
      </c>
      <c r="S135" s="374">
        <v>38880</v>
      </c>
      <c r="T135" s="374">
        <v>42000</v>
      </c>
      <c r="U135" s="374">
        <v>45120</v>
      </c>
      <c r="V135" s="374">
        <v>48240</v>
      </c>
      <c r="W135" s="374">
        <v>51360</v>
      </c>
      <c r="X135" s="374"/>
      <c r="Y135" s="374"/>
      <c r="Z135" s="374"/>
      <c r="AA135" s="374"/>
      <c r="AB135" s="374"/>
      <c r="AC135" s="374"/>
      <c r="AD135" s="374"/>
      <c r="AE135" s="374"/>
      <c r="AF135" s="374"/>
      <c r="AG135" s="374"/>
      <c r="AH135" s="374"/>
      <c r="AI135" s="374">
        <f t="shared" ref="AI135:AP135" si="140">+AI99/5*8</f>
        <v>0</v>
      </c>
      <c r="AJ135" s="374">
        <f t="shared" si="140"/>
        <v>0</v>
      </c>
      <c r="AK135" s="374">
        <f t="shared" si="140"/>
        <v>0</v>
      </c>
      <c r="AL135" s="374">
        <f t="shared" si="140"/>
        <v>0</v>
      </c>
      <c r="AM135" s="374">
        <f t="shared" si="140"/>
        <v>0</v>
      </c>
      <c r="AN135" s="374">
        <f t="shared" si="140"/>
        <v>0</v>
      </c>
      <c r="AO135" s="374">
        <f t="shared" si="140"/>
        <v>0</v>
      </c>
      <c r="AP135" s="374">
        <f t="shared" si="140"/>
        <v>0</v>
      </c>
      <c r="AQ135" s="374"/>
      <c r="AR135" s="374"/>
      <c r="AS135" s="374"/>
      <c r="AT135" s="495" t="s">
        <v>258</v>
      </c>
      <c r="AU135" s="374"/>
      <c r="AV135" s="374"/>
      <c r="AW135" s="260"/>
      <c r="AX135" s="260"/>
      <c r="AY135" s="453" t="s">
        <v>604</v>
      </c>
      <c r="AZ135" s="440" t="s">
        <v>496</v>
      </c>
      <c r="BA135" s="259" t="s">
        <v>519</v>
      </c>
      <c r="BB135" s="259" t="s">
        <v>669</v>
      </c>
      <c r="BC135" s="259" t="s">
        <v>669</v>
      </c>
      <c r="BD135" s="259" t="s">
        <v>503</v>
      </c>
      <c r="BE135" s="374">
        <f t="shared" si="122"/>
        <v>132</v>
      </c>
      <c r="BF135" s="374"/>
      <c r="BG135" s="374"/>
    </row>
    <row r="136" spans="1:59" hidden="1">
      <c r="A136" s="318">
        <f t="shared" si="136"/>
        <v>0</v>
      </c>
      <c r="B136" s="318">
        <f t="shared" si="139"/>
        <v>0</v>
      </c>
      <c r="C136" s="318">
        <f t="shared" si="137"/>
        <v>0</v>
      </c>
      <c r="E136" s="329">
        <f t="shared" ref="E136:L136" si="141">+MAX(E135,E137)</f>
        <v>27280</v>
      </c>
      <c r="F136" s="329">
        <f t="shared" si="141"/>
        <v>31120</v>
      </c>
      <c r="G136" s="329">
        <f t="shared" si="141"/>
        <v>35040</v>
      </c>
      <c r="H136" s="329">
        <f t="shared" si="141"/>
        <v>38880</v>
      </c>
      <c r="I136" s="329">
        <f t="shared" si="141"/>
        <v>42000</v>
      </c>
      <c r="J136" s="329">
        <f t="shared" si="141"/>
        <v>45120</v>
      </c>
      <c r="K136" s="329">
        <f t="shared" si="141"/>
        <v>48240</v>
      </c>
      <c r="L136" s="329">
        <f t="shared" si="141"/>
        <v>51360</v>
      </c>
      <c r="N136" s="373" t="s">
        <v>1533</v>
      </c>
      <c r="O136" s="374"/>
      <c r="P136" s="374"/>
      <c r="Q136" s="374"/>
      <c r="R136" s="374"/>
      <c r="S136" s="374"/>
      <c r="T136" s="374"/>
      <c r="U136" s="374"/>
      <c r="V136" s="374"/>
      <c r="W136" s="374"/>
      <c r="X136" s="374"/>
      <c r="Y136" s="374"/>
      <c r="Z136" s="374"/>
      <c r="AA136" s="374"/>
      <c r="AB136" s="374"/>
      <c r="AC136" s="374"/>
      <c r="AD136" s="374"/>
      <c r="AE136" s="374"/>
      <c r="AF136" s="374"/>
      <c r="AG136" s="374"/>
      <c r="AH136" s="374"/>
      <c r="AI136" s="374"/>
      <c r="AJ136" s="374"/>
      <c r="AK136" s="374"/>
      <c r="AL136" s="374"/>
      <c r="AM136" s="374"/>
      <c r="AN136" s="374"/>
      <c r="AO136" s="374"/>
      <c r="AP136" s="374"/>
      <c r="AQ136" s="374"/>
      <c r="AR136" s="374"/>
      <c r="AS136" s="374"/>
      <c r="AT136" s="495" t="s">
        <v>260</v>
      </c>
      <c r="AU136" s="374"/>
      <c r="AV136" s="374"/>
      <c r="AW136" s="260"/>
      <c r="AX136" s="260"/>
      <c r="AY136" s="453" t="s">
        <v>607</v>
      </c>
      <c r="AZ136" s="440" t="s">
        <v>151</v>
      </c>
      <c r="BA136" s="259" t="s">
        <v>521</v>
      </c>
      <c r="BB136" s="259" t="s">
        <v>670</v>
      </c>
      <c r="BC136" s="259" t="s">
        <v>670</v>
      </c>
      <c r="BD136" s="259" t="s">
        <v>504</v>
      </c>
      <c r="BE136" s="374">
        <f t="shared" si="122"/>
        <v>133</v>
      </c>
      <c r="BF136" s="374"/>
      <c r="BG136" s="374"/>
    </row>
    <row r="137" spans="1:59" hidden="1">
      <c r="A137" s="318">
        <f t="shared" si="136"/>
        <v>0</v>
      </c>
      <c r="B137" s="318">
        <f t="shared" si="139"/>
        <v>0</v>
      </c>
      <c r="C137" s="318">
        <f t="shared" si="137"/>
        <v>0</v>
      </c>
      <c r="E137" s="319">
        <f t="shared" ref="E137:L137" si="142">+MAX(P137,Y137,AI137)</f>
        <v>27280</v>
      </c>
      <c r="F137" s="319">
        <f t="shared" si="142"/>
        <v>31120</v>
      </c>
      <c r="G137" s="319">
        <f t="shared" si="142"/>
        <v>35040</v>
      </c>
      <c r="H137" s="319">
        <f t="shared" si="142"/>
        <v>38880</v>
      </c>
      <c r="I137" s="319">
        <f t="shared" si="142"/>
        <v>42000</v>
      </c>
      <c r="J137" s="319">
        <f t="shared" si="142"/>
        <v>45120</v>
      </c>
      <c r="K137" s="319">
        <f t="shared" si="142"/>
        <v>48240</v>
      </c>
      <c r="L137" s="319">
        <f t="shared" si="142"/>
        <v>51360</v>
      </c>
      <c r="N137" s="373" t="str">
        <f>CONCATENATE($AU$13,$B$11,$N$133)</f>
        <v>6/29/2010 - 5/30/2011080</v>
      </c>
      <c r="O137" s="374"/>
      <c r="P137" s="374">
        <v>27280</v>
      </c>
      <c r="Q137" s="374">
        <v>31120</v>
      </c>
      <c r="R137" s="374">
        <v>35040</v>
      </c>
      <c r="S137" s="374">
        <v>38880</v>
      </c>
      <c r="T137" s="374">
        <v>42000</v>
      </c>
      <c r="U137" s="374">
        <v>45120</v>
      </c>
      <c r="V137" s="374">
        <v>48240</v>
      </c>
      <c r="W137" s="374">
        <v>51360</v>
      </c>
      <c r="X137" s="374"/>
      <c r="Y137" s="374"/>
      <c r="Z137" s="374"/>
      <c r="AA137" s="374"/>
      <c r="AB137" s="374"/>
      <c r="AC137" s="374"/>
      <c r="AD137" s="374"/>
      <c r="AE137" s="374"/>
      <c r="AF137" s="374"/>
      <c r="AG137" s="374"/>
      <c r="AH137" s="374"/>
      <c r="AI137" s="374">
        <f t="shared" ref="AI137:AP137" si="143">+AI101/5*8</f>
        <v>0</v>
      </c>
      <c r="AJ137" s="374">
        <f t="shared" si="143"/>
        <v>0</v>
      </c>
      <c r="AK137" s="374">
        <f t="shared" si="143"/>
        <v>0</v>
      </c>
      <c r="AL137" s="374">
        <f t="shared" si="143"/>
        <v>0</v>
      </c>
      <c r="AM137" s="374">
        <f t="shared" si="143"/>
        <v>0</v>
      </c>
      <c r="AN137" s="374">
        <f t="shared" si="143"/>
        <v>0</v>
      </c>
      <c r="AO137" s="374">
        <f t="shared" si="143"/>
        <v>0</v>
      </c>
      <c r="AP137" s="374">
        <f t="shared" si="143"/>
        <v>0</v>
      </c>
      <c r="AQ137" s="374"/>
      <c r="AR137" s="374"/>
      <c r="AS137" s="374"/>
      <c r="AT137" s="495" t="s">
        <v>261</v>
      </c>
      <c r="AU137" s="374"/>
      <c r="AV137" s="374"/>
      <c r="AW137" s="260"/>
      <c r="AX137" s="260"/>
      <c r="AY137" s="453" t="s">
        <v>609</v>
      </c>
      <c r="AZ137" s="440" t="s">
        <v>498</v>
      </c>
      <c r="BA137" s="259" t="s">
        <v>524</v>
      </c>
      <c r="BB137" s="259" t="s">
        <v>675</v>
      </c>
      <c r="BC137" s="259" t="s">
        <v>675</v>
      </c>
      <c r="BD137" s="259" t="s">
        <v>505</v>
      </c>
      <c r="BE137" s="374">
        <f t="shared" si="122"/>
        <v>134</v>
      </c>
      <c r="BF137" s="374"/>
      <c r="BG137" s="374"/>
    </row>
    <row r="138" spans="1:59" hidden="1">
      <c r="A138" s="318">
        <f t="shared" si="136"/>
        <v>0</v>
      </c>
      <c r="B138" s="318">
        <f t="shared" si="139"/>
        <v>0</v>
      </c>
      <c r="C138" s="318">
        <f t="shared" si="137"/>
        <v>0</v>
      </c>
      <c r="E138" s="329">
        <f t="shared" ref="E138:L138" si="144">+MAX(E137,E139)</f>
        <v>28480</v>
      </c>
      <c r="F138" s="329">
        <f t="shared" si="144"/>
        <v>32560</v>
      </c>
      <c r="G138" s="329">
        <f t="shared" si="144"/>
        <v>36640</v>
      </c>
      <c r="H138" s="329">
        <f t="shared" si="144"/>
        <v>40640</v>
      </c>
      <c r="I138" s="329">
        <f t="shared" si="144"/>
        <v>43920</v>
      </c>
      <c r="J138" s="329">
        <f t="shared" si="144"/>
        <v>47200</v>
      </c>
      <c r="K138" s="329">
        <f t="shared" si="144"/>
        <v>50400</v>
      </c>
      <c r="L138" s="329">
        <f t="shared" si="144"/>
        <v>53680</v>
      </c>
      <c r="N138" s="373" t="s">
        <v>1533</v>
      </c>
      <c r="O138" s="374"/>
      <c r="P138" s="374"/>
      <c r="Q138" s="374"/>
      <c r="R138" s="374"/>
      <c r="S138" s="374"/>
      <c r="T138" s="374"/>
      <c r="U138" s="374"/>
      <c r="V138" s="374"/>
      <c r="W138" s="374"/>
      <c r="X138" s="374"/>
      <c r="Y138" s="374"/>
      <c r="Z138" s="374"/>
      <c r="AA138" s="374"/>
      <c r="AB138" s="374"/>
      <c r="AC138" s="374"/>
      <c r="AD138" s="374"/>
      <c r="AE138" s="374"/>
      <c r="AF138" s="374"/>
      <c r="AG138" s="374"/>
      <c r="AH138" s="374"/>
      <c r="AI138" s="374"/>
      <c r="AJ138" s="374"/>
      <c r="AK138" s="374"/>
      <c r="AL138" s="374"/>
      <c r="AM138" s="374"/>
      <c r="AN138" s="374"/>
      <c r="AO138" s="374"/>
      <c r="AP138" s="374"/>
      <c r="AQ138" s="374"/>
      <c r="AR138" s="374"/>
      <c r="AS138" s="374"/>
      <c r="AT138" s="495" t="s">
        <v>263</v>
      </c>
      <c r="AU138" s="374"/>
      <c r="AV138" s="374"/>
      <c r="AW138" s="260"/>
      <c r="AX138" s="260"/>
      <c r="AY138" s="453"/>
      <c r="AZ138" s="440"/>
      <c r="BA138" s="259"/>
      <c r="BB138" s="259" t="s">
        <v>680</v>
      </c>
      <c r="BC138" s="259" t="s">
        <v>680</v>
      </c>
      <c r="BD138" s="259" t="s">
        <v>506</v>
      </c>
      <c r="BE138" s="374"/>
      <c r="BF138" s="374"/>
      <c r="BG138" s="374"/>
    </row>
    <row r="139" spans="1:59" hidden="1">
      <c r="A139" s="318">
        <f t="shared" si="136"/>
        <v>0</v>
      </c>
      <c r="B139" s="318">
        <f t="shared" si="139"/>
        <v>0</v>
      </c>
      <c r="C139" s="318">
        <f t="shared" si="137"/>
        <v>0</v>
      </c>
      <c r="E139" s="319">
        <f t="shared" ref="E139:L139" si="145">+MAX(P139,Y139,AI139)</f>
        <v>28480</v>
      </c>
      <c r="F139" s="319">
        <f t="shared" si="145"/>
        <v>32560</v>
      </c>
      <c r="G139" s="319">
        <f t="shared" si="145"/>
        <v>36640</v>
      </c>
      <c r="H139" s="319">
        <f t="shared" si="145"/>
        <v>40640</v>
      </c>
      <c r="I139" s="319">
        <f t="shared" si="145"/>
        <v>43920</v>
      </c>
      <c r="J139" s="319">
        <f t="shared" si="145"/>
        <v>47200</v>
      </c>
      <c r="K139" s="319">
        <f t="shared" si="145"/>
        <v>50400</v>
      </c>
      <c r="L139" s="319">
        <f t="shared" si="145"/>
        <v>53680</v>
      </c>
      <c r="N139" s="498" t="s">
        <v>1509</v>
      </c>
      <c r="O139" s="374"/>
      <c r="P139" s="374">
        <f t="shared" ref="P139:W139" si="146">+P103/5*8</f>
        <v>28480</v>
      </c>
      <c r="Q139" s="374">
        <f t="shared" si="146"/>
        <v>32560</v>
      </c>
      <c r="R139" s="374">
        <f t="shared" si="146"/>
        <v>36640</v>
      </c>
      <c r="S139" s="374">
        <f t="shared" si="146"/>
        <v>40640</v>
      </c>
      <c r="T139" s="374">
        <f t="shared" si="146"/>
        <v>43920</v>
      </c>
      <c r="U139" s="374">
        <f t="shared" si="146"/>
        <v>47200</v>
      </c>
      <c r="V139" s="374">
        <f t="shared" si="146"/>
        <v>50400</v>
      </c>
      <c r="W139" s="374">
        <f t="shared" si="146"/>
        <v>53680</v>
      </c>
      <c r="X139" s="374"/>
      <c r="Y139" s="374">
        <f t="shared" ref="Y139:AF139" si="147">+Y103/5*8</f>
        <v>0</v>
      </c>
      <c r="Z139" s="374">
        <f t="shared" si="147"/>
        <v>0</v>
      </c>
      <c r="AA139" s="374">
        <f t="shared" si="147"/>
        <v>0</v>
      </c>
      <c r="AB139" s="374">
        <f t="shared" si="147"/>
        <v>0</v>
      </c>
      <c r="AC139" s="374">
        <f t="shared" si="147"/>
        <v>0</v>
      </c>
      <c r="AD139" s="374">
        <f t="shared" si="147"/>
        <v>0</v>
      </c>
      <c r="AE139" s="374">
        <f t="shared" si="147"/>
        <v>0</v>
      </c>
      <c r="AF139" s="374">
        <f t="shared" si="147"/>
        <v>0</v>
      </c>
      <c r="AG139" s="374"/>
      <c r="AH139" s="374"/>
      <c r="AI139" s="374">
        <f t="shared" ref="AI139:AP139" si="148">+AI103/5*8</f>
        <v>0</v>
      </c>
      <c r="AJ139" s="374">
        <f t="shared" si="148"/>
        <v>0</v>
      </c>
      <c r="AK139" s="374">
        <f t="shared" si="148"/>
        <v>0</v>
      </c>
      <c r="AL139" s="374">
        <f t="shared" si="148"/>
        <v>0</v>
      </c>
      <c r="AM139" s="374">
        <f t="shared" si="148"/>
        <v>0</v>
      </c>
      <c r="AN139" s="374">
        <f t="shared" si="148"/>
        <v>0</v>
      </c>
      <c r="AO139" s="374">
        <f t="shared" si="148"/>
        <v>0</v>
      </c>
      <c r="AP139" s="374">
        <f t="shared" si="148"/>
        <v>0</v>
      </c>
      <c r="AQ139" s="374"/>
      <c r="AR139" s="374"/>
      <c r="AS139" s="374"/>
      <c r="AT139" s="495" t="s">
        <v>265</v>
      </c>
      <c r="AU139" s="374"/>
      <c r="AV139" s="374"/>
      <c r="AW139" s="260"/>
      <c r="AX139" s="260"/>
      <c r="AY139" s="453"/>
      <c r="AZ139" s="440"/>
      <c r="BA139" s="259"/>
      <c r="BB139" s="259" t="s">
        <v>684</v>
      </c>
      <c r="BC139" s="259" t="s">
        <v>684</v>
      </c>
      <c r="BD139" s="259" t="s">
        <v>507</v>
      </c>
      <c r="BE139" s="374"/>
      <c r="BF139" s="374"/>
      <c r="BG139" s="374"/>
    </row>
    <row r="140" spans="1:59" hidden="1">
      <c r="A140" s="318">
        <f t="shared" si="136"/>
        <v>0</v>
      </c>
      <c r="B140" s="318">
        <f t="shared" si="139"/>
        <v>0</v>
      </c>
      <c r="C140" s="318">
        <f t="shared" si="137"/>
        <v>0</v>
      </c>
      <c r="E140" s="329">
        <f t="shared" ref="E140:L140" si="149">+MAX(E139,E141)</f>
        <v>28880</v>
      </c>
      <c r="F140" s="329">
        <f t="shared" si="149"/>
        <v>32960</v>
      </c>
      <c r="G140" s="329">
        <f t="shared" si="149"/>
        <v>37120</v>
      </c>
      <c r="H140" s="329">
        <f t="shared" si="149"/>
        <v>41200</v>
      </c>
      <c r="I140" s="329">
        <f t="shared" si="149"/>
        <v>44560</v>
      </c>
      <c r="J140" s="329">
        <f t="shared" si="149"/>
        <v>47840</v>
      </c>
      <c r="K140" s="329">
        <f t="shared" si="149"/>
        <v>51120</v>
      </c>
      <c r="L140" s="329">
        <f t="shared" si="149"/>
        <v>54400</v>
      </c>
      <c r="N140" s="373" t="s">
        <v>1533</v>
      </c>
      <c r="O140" s="374"/>
      <c r="P140" s="374"/>
      <c r="Q140" s="374"/>
      <c r="R140" s="374"/>
      <c r="S140" s="374"/>
      <c r="T140" s="374"/>
      <c r="U140" s="374"/>
      <c r="V140" s="374"/>
      <c r="W140" s="374"/>
      <c r="X140" s="374"/>
      <c r="Y140" s="374"/>
      <c r="Z140" s="374"/>
      <c r="AA140" s="374"/>
      <c r="AB140" s="374"/>
      <c r="AC140" s="374"/>
      <c r="AD140" s="374"/>
      <c r="AE140" s="374"/>
      <c r="AF140" s="374"/>
      <c r="AG140" s="374"/>
      <c r="AH140" s="374"/>
      <c r="AI140" s="374"/>
      <c r="AJ140" s="374"/>
      <c r="AK140" s="374"/>
      <c r="AL140" s="374"/>
      <c r="AM140" s="374"/>
      <c r="AN140" s="374"/>
      <c r="AO140" s="374"/>
      <c r="AP140" s="374"/>
      <c r="AQ140" s="374"/>
      <c r="AR140" s="374"/>
      <c r="AS140" s="374"/>
      <c r="AT140" s="495" t="s">
        <v>267</v>
      </c>
      <c r="AU140" s="374"/>
      <c r="AV140" s="374"/>
      <c r="AW140" s="260"/>
      <c r="AX140" s="260"/>
      <c r="AY140" s="453" t="s">
        <v>611</v>
      </c>
      <c r="AZ140" s="440" t="s">
        <v>502</v>
      </c>
      <c r="BA140" s="259" t="s">
        <v>525</v>
      </c>
      <c r="BB140" s="259" t="s">
        <v>685</v>
      </c>
      <c r="BC140" s="259" t="s">
        <v>685</v>
      </c>
      <c r="BD140" s="259" t="s">
        <v>508</v>
      </c>
      <c r="BE140" s="374">
        <f t="shared" ref="BE140:BE153" si="150">+MATCH(BD$10:BD$548,AZ$10:AZ$540,0)</f>
        <v>137</v>
      </c>
      <c r="BF140" s="374"/>
      <c r="BG140" s="374"/>
    </row>
    <row r="141" spans="1:59" hidden="1">
      <c r="A141" s="318">
        <f t="shared" si="136"/>
        <v>0</v>
      </c>
      <c r="B141" s="318">
        <f t="shared" si="139"/>
        <v>0</v>
      </c>
      <c r="C141" s="318">
        <f t="shared" si="137"/>
        <v>0</v>
      </c>
      <c r="E141" s="319">
        <f t="shared" ref="E141:L141" si="151">+MAX(P141,Y141,AI141)</f>
        <v>28880</v>
      </c>
      <c r="F141" s="319">
        <f t="shared" si="151"/>
        <v>32960</v>
      </c>
      <c r="G141" s="319">
        <f t="shared" si="151"/>
        <v>37120</v>
      </c>
      <c r="H141" s="319">
        <f t="shared" si="151"/>
        <v>41200</v>
      </c>
      <c r="I141" s="319">
        <f t="shared" si="151"/>
        <v>44560</v>
      </c>
      <c r="J141" s="319">
        <f t="shared" si="151"/>
        <v>47840</v>
      </c>
      <c r="K141" s="319">
        <f t="shared" si="151"/>
        <v>51120</v>
      </c>
      <c r="L141" s="319">
        <f t="shared" si="151"/>
        <v>54400</v>
      </c>
      <c r="N141" s="498" t="s">
        <v>1534</v>
      </c>
      <c r="O141" s="374"/>
      <c r="P141" s="374">
        <f t="shared" ref="P141:W141" si="152">+P105/5*8</f>
        <v>28880</v>
      </c>
      <c r="Q141" s="374">
        <f t="shared" si="152"/>
        <v>32960</v>
      </c>
      <c r="R141" s="374">
        <f t="shared" si="152"/>
        <v>37120</v>
      </c>
      <c r="S141" s="374">
        <f t="shared" si="152"/>
        <v>41200</v>
      </c>
      <c r="T141" s="374">
        <f t="shared" si="152"/>
        <v>44560</v>
      </c>
      <c r="U141" s="374">
        <f t="shared" si="152"/>
        <v>47840</v>
      </c>
      <c r="V141" s="374">
        <f t="shared" si="152"/>
        <v>51120</v>
      </c>
      <c r="W141" s="374">
        <f t="shared" si="152"/>
        <v>54400</v>
      </c>
      <c r="X141" s="374"/>
      <c r="Y141" s="374">
        <f t="shared" ref="Y141:AF141" si="153">+Y105/5*8</f>
        <v>0</v>
      </c>
      <c r="Z141" s="374">
        <f t="shared" si="153"/>
        <v>0</v>
      </c>
      <c r="AA141" s="374">
        <f t="shared" si="153"/>
        <v>0</v>
      </c>
      <c r="AB141" s="374">
        <f t="shared" si="153"/>
        <v>0</v>
      </c>
      <c r="AC141" s="374">
        <f t="shared" si="153"/>
        <v>0</v>
      </c>
      <c r="AD141" s="374">
        <f t="shared" si="153"/>
        <v>0</v>
      </c>
      <c r="AE141" s="374">
        <f t="shared" si="153"/>
        <v>0</v>
      </c>
      <c r="AF141" s="374">
        <f t="shared" si="153"/>
        <v>0</v>
      </c>
      <c r="AG141" s="374"/>
      <c r="AH141" s="374"/>
      <c r="AI141" s="374">
        <f t="shared" ref="AI141:AP141" si="154">+AI105/5*8</f>
        <v>0</v>
      </c>
      <c r="AJ141" s="374">
        <f t="shared" si="154"/>
        <v>0</v>
      </c>
      <c r="AK141" s="374">
        <f t="shared" si="154"/>
        <v>0</v>
      </c>
      <c r="AL141" s="374">
        <f t="shared" si="154"/>
        <v>0</v>
      </c>
      <c r="AM141" s="374">
        <f t="shared" si="154"/>
        <v>0</v>
      </c>
      <c r="AN141" s="374">
        <f t="shared" si="154"/>
        <v>0</v>
      </c>
      <c r="AO141" s="374">
        <f t="shared" si="154"/>
        <v>0</v>
      </c>
      <c r="AP141" s="374">
        <f t="shared" si="154"/>
        <v>0</v>
      </c>
      <c r="AQ141" s="374"/>
      <c r="AR141" s="374"/>
      <c r="AS141" s="374"/>
      <c r="AT141" s="495" t="s">
        <v>269</v>
      </c>
      <c r="AU141" s="374"/>
      <c r="AV141" s="374"/>
      <c r="AW141" s="260"/>
      <c r="AX141" s="260"/>
      <c r="AY141" s="453" t="s">
        <v>612</v>
      </c>
      <c r="AZ141" s="440" t="s">
        <v>503</v>
      </c>
      <c r="BA141" s="259" t="s">
        <v>167</v>
      </c>
      <c r="BB141" s="259" t="s">
        <v>686</v>
      </c>
      <c r="BC141" s="259" t="s">
        <v>686</v>
      </c>
      <c r="BD141" s="259" t="s">
        <v>509</v>
      </c>
      <c r="BE141" s="374">
        <f t="shared" si="150"/>
        <v>138</v>
      </c>
      <c r="BF141" s="374"/>
      <c r="BG141" s="374"/>
    </row>
    <row r="142" spans="1:59" hidden="1">
      <c r="A142" s="318">
        <f t="shared" si="136"/>
        <v>0</v>
      </c>
      <c r="B142" s="318">
        <f t="shared" si="139"/>
        <v>0</v>
      </c>
      <c r="C142" s="318">
        <f t="shared" si="137"/>
        <v>0</v>
      </c>
      <c r="E142" s="329">
        <f t="shared" ref="E142:L142" si="155">+MAX(E141,E143)</f>
        <v>29280</v>
      </c>
      <c r="F142" s="329">
        <f t="shared" si="155"/>
        <v>33440</v>
      </c>
      <c r="G142" s="329">
        <f t="shared" si="155"/>
        <v>37600</v>
      </c>
      <c r="H142" s="329">
        <f t="shared" si="155"/>
        <v>41760</v>
      </c>
      <c r="I142" s="329">
        <f t="shared" si="155"/>
        <v>45120</v>
      </c>
      <c r="J142" s="329">
        <f t="shared" si="155"/>
        <v>48480</v>
      </c>
      <c r="K142" s="329">
        <f t="shared" si="155"/>
        <v>51840</v>
      </c>
      <c r="L142" s="329">
        <f t="shared" si="155"/>
        <v>55200</v>
      </c>
      <c r="N142" s="373" t="s">
        <v>1533</v>
      </c>
      <c r="O142" s="374"/>
      <c r="P142" s="374"/>
      <c r="Q142" s="374"/>
      <c r="R142" s="374"/>
      <c r="S142" s="374"/>
      <c r="T142" s="374"/>
      <c r="U142" s="374"/>
      <c r="V142" s="374"/>
      <c r="W142" s="374"/>
      <c r="X142" s="374"/>
      <c r="Y142" s="374"/>
      <c r="Z142" s="374"/>
      <c r="AA142" s="374"/>
      <c r="AB142" s="374"/>
      <c r="AC142" s="374"/>
      <c r="AD142" s="374"/>
      <c r="AE142" s="374"/>
      <c r="AF142" s="374"/>
      <c r="AG142" s="374"/>
      <c r="AH142" s="374"/>
      <c r="AI142" s="374"/>
      <c r="AJ142" s="374"/>
      <c r="AK142" s="374"/>
      <c r="AL142" s="374"/>
      <c r="AM142" s="374"/>
      <c r="AN142" s="374"/>
      <c r="AO142" s="374"/>
      <c r="AP142" s="374"/>
      <c r="AQ142" s="374"/>
      <c r="AR142" s="374"/>
      <c r="AS142" s="374"/>
      <c r="AT142" s="495" t="s">
        <v>271</v>
      </c>
      <c r="AU142" s="374"/>
      <c r="AV142" s="374"/>
      <c r="AW142" s="260"/>
      <c r="AX142" s="260"/>
      <c r="AY142" s="453" t="s">
        <v>614</v>
      </c>
      <c r="AZ142" s="440" t="s">
        <v>504</v>
      </c>
      <c r="BA142" s="259" t="s">
        <v>533</v>
      </c>
      <c r="BB142" s="259" t="s">
        <v>692</v>
      </c>
      <c r="BC142" s="259" t="s">
        <v>692</v>
      </c>
      <c r="BD142" s="259" t="s">
        <v>513</v>
      </c>
      <c r="BE142" s="374">
        <f t="shared" si="150"/>
        <v>139</v>
      </c>
      <c r="BF142" s="374"/>
      <c r="BG142" s="374"/>
    </row>
    <row r="143" spans="1:59" hidden="1">
      <c r="A143" s="318">
        <f t="shared" si="136"/>
        <v>0</v>
      </c>
      <c r="B143" s="318">
        <f t="shared" si="139"/>
        <v>0</v>
      </c>
      <c r="C143" s="318">
        <f t="shared" si="137"/>
        <v>0</v>
      </c>
      <c r="E143" s="319">
        <f t="shared" ref="E143:L143" si="156">+MAX(P143,Y143,AI143)</f>
        <v>29280</v>
      </c>
      <c r="F143" s="319">
        <f t="shared" si="156"/>
        <v>33440</v>
      </c>
      <c r="G143" s="319">
        <f t="shared" si="156"/>
        <v>37600</v>
      </c>
      <c r="H143" s="319">
        <f t="shared" si="156"/>
        <v>41760</v>
      </c>
      <c r="I143" s="319">
        <f t="shared" si="156"/>
        <v>45120</v>
      </c>
      <c r="J143" s="319">
        <f t="shared" si="156"/>
        <v>48480</v>
      </c>
      <c r="K143" s="319">
        <f t="shared" si="156"/>
        <v>51840</v>
      </c>
      <c r="L143" s="319">
        <f t="shared" si="156"/>
        <v>55200</v>
      </c>
      <c r="N143" s="498" t="s">
        <v>1389</v>
      </c>
      <c r="O143" s="374"/>
      <c r="P143" s="374">
        <f t="shared" ref="P143:W143" si="157">+P107/5*8</f>
        <v>29280</v>
      </c>
      <c r="Q143" s="374">
        <f t="shared" si="157"/>
        <v>33440</v>
      </c>
      <c r="R143" s="374">
        <f t="shared" si="157"/>
        <v>37600</v>
      </c>
      <c r="S143" s="374">
        <f t="shared" si="157"/>
        <v>41760</v>
      </c>
      <c r="T143" s="374">
        <f t="shared" si="157"/>
        <v>45120</v>
      </c>
      <c r="U143" s="374">
        <f t="shared" si="157"/>
        <v>48480</v>
      </c>
      <c r="V143" s="374">
        <f t="shared" si="157"/>
        <v>51840</v>
      </c>
      <c r="W143" s="374">
        <f t="shared" si="157"/>
        <v>55200</v>
      </c>
      <c r="X143" s="374"/>
      <c r="Y143" s="374">
        <f t="shared" ref="Y143:AF143" si="158">+Y107/5*8</f>
        <v>0</v>
      </c>
      <c r="Z143" s="374">
        <f t="shared" si="158"/>
        <v>0</v>
      </c>
      <c r="AA143" s="374">
        <f t="shared" si="158"/>
        <v>0</v>
      </c>
      <c r="AB143" s="374">
        <f t="shared" si="158"/>
        <v>0</v>
      </c>
      <c r="AC143" s="374">
        <f t="shared" si="158"/>
        <v>0</v>
      </c>
      <c r="AD143" s="374">
        <f t="shared" si="158"/>
        <v>0</v>
      </c>
      <c r="AE143" s="374">
        <f t="shared" si="158"/>
        <v>0</v>
      </c>
      <c r="AF143" s="374">
        <f t="shared" si="158"/>
        <v>0</v>
      </c>
      <c r="AG143" s="374"/>
      <c r="AH143" s="374"/>
      <c r="AI143" s="374">
        <f t="shared" ref="AI143:AP143" si="159">+AI107*1.6</f>
        <v>0</v>
      </c>
      <c r="AJ143" s="374">
        <f t="shared" si="159"/>
        <v>0</v>
      </c>
      <c r="AK143" s="374">
        <f t="shared" si="159"/>
        <v>0</v>
      </c>
      <c r="AL143" s="374">
        <f t="shared" si="159"/>
        <v>0</v>
      </c>
      <c r="AM143" s="374">
        <f t="shared" si="159"/>
        <v>0</v>
      </c>
      <c r="AN143" s="374">
        <f t="shared" si="159"/>
        <v>0</v>
      </c>
      <c r="AO143" s="374">
        <f t="shared" si="159"/>
        <v>0</v>
      </c>
      <c r="AP143" s="374">
        <f t="shared" si="159"/>
        <v>0</v>
      </c>
      <c r="AQ143" s="374"/>
      <c r="AR143" s="374"/>
      <c r="AS143" s="374"/>
      <c r="AT143" s="495" t="s">
        <v>273</v>
      </c>
      <c r="AU143" s="374"/>
      <c r="AV143" s="374"/>
      <c r="AW143" s="260"/>
      <c r="AX143" s="260"/>
      <c r="AY143" s="453" t="s">
        <v>618</v>
      </c>
      <c r="AZ143" s="440" t="s">
        <v>505</v>
      </c>
      <c r="BA143" s="259" t="s">
        <v>534</v>
      </c>
      <c r="BB143" s="259" t="s">
        <v>695</v>
      </c>
      <c r="BC143" s="259" t="s">
        <v>695</v>
      </c>
      <c r="BD143" s="259" t="s">
        <v>514</v>
      </c>
      <c r="BE143" s="374" t="e">
        <f t="shared" si="150"/>
        <v>#N/A</v>
      </c>
      <c r="BF143" s="374"/>
      <c r="BG143" s="374"/>
    </row>
    <row r="144" spans="1:59" hidden="1">
      <c r="A144" s="332">
        <f t="shared" ref="A144:A149" si="160">IF($A$26=$AU22,1,0)</f>
        <v>0</v>
      </c>
      <c r="B144" s="332">
        <f t="shared" ref="B144:B149" si="161">IF(OR(B71=1,$B$18=$AU22),1,0)</f>
        <v>0</v>
      </c>
      <c r="C144" s="332">
        <f t="shared" si="137"/>
        <v>0</v>
      </c>
      <c r="E144" s="329">
        <f t="shared" ref="E144:L144" si="162">+MAX(E143,E145)</f>
        <v>29760</v>
      </c>
      <c r="F144" s="329">
        <f t="shared" si="162"/>
        <v>34000</v>
      </c>
      <c r="G144" s="329">
        <f t="shared" si="162"/>
        <v>38240</v>
      </c>
      <c r="H144" s="329">
        <f t="shared" si="162"/>
        <v>42480</v>
      </c>
      <c r="I144" s="329">
        <f t="shared" si="162"/>
        <v>45920</v>
      </c>
      <c r="J144" s="329">
        <f t="shared" si="162"/>
        <v>49280</v>
      </c>
      <c r="K144" s="329">
        <f t="shared" si="162"/>
        <v>52720</v>
      </c>
      <c r="L144" s="329">
        <f t="shared" si="162"/>
        <v>56080</v>
      </c>
      <c r="N144" s="373" t="s">
        <v>1533</v>
      </c>
      <c r="O144" s="374"/>
      <c r="P144" s="374"/>
      <c r="Q144" s="374"/>
      <c r="R144" s="374"/>
      <c r="S144" s="374"/>
      <c r="T144" s="374"/>
      <c r="U144" s="374"/>
      <c r="V144" s="374"/>
      <c r="W144" s="374"/>
      <c r="X144" s="374"/>
      <c r="Y144" s="374"/>
      <c r="Z144" s="374"/>
      <c r="AA144" s="374"/>
      <c r="AB144" s="374"/>
      <c r="AC144" s="374"/>
      <c r="AD144" s="374"/>
      <c r="AE144" s="374"/>
      <c r="AF144" s="374"/>
      <c r="AG144" s="374"/>
      <c r="AH144" s="374"/>
      <c r="AI144" s="374"/>
      <c r="AJ144" s="374"/>
      <c r="AK144" s="374"/>
      <c r="AL144" s="374"/>
      <c r="AM144" s="374"/>
      <c r="AN144" s="374"/>
      <c r="AO144" s="374"/>
      <c r="AP144" s="374"/>
      <c r="AQ144" s="374"/>
      <c r="AR144" s="374"/>
      <c r="AS144" s="374"/>
      <c r="AT144" s="495" t="s">
        <v>274</v>
      </c>
      <c r="AU144" s="374"/>
      <c r="AV144" s="374"/>
      <c r="AW144" s="260"/>
      <c r="AX144" s="260"/>
      <c r="AY144" s="453" t="s">
        <v>619</v>
      </c>
      <c r="AZ144" s="440" t="s">
        <v>506</v>
      </c>
      <c r="BA144" s="259" t="s">
        <v>535</v>
      </c>
      <c r="BB144" s="259" t="s">
        <v>696</v>
      </c>
      <c r="BC144" s="259" t="s">
        <v>696</v>
      </c>
      <c r="BD144" s="259" t="s">
        <v>515</v>
      </c>
      <c r="BE144" s="374">
        <f t="shared" si="150"/>
        <v>140</v>
      </c>
      <c r="BF144" s="374"/>
      <c r="BG144" s="374"/>
    </row>
    <row r="145" spans="1:59" hidden="1">
      <c r="A145" s="332">
        <f t="shared" si="160"/>
        <v>0</v>
      </c>
      <c r="B145" s="332">
        <f t="shared" si="161"/>
        <v>0</v>
      </c>
      <c r="C145" s="332">
        <f t="shared" si="137"/>
        <v>0</v>
      </c>
      <c r="E145" s="319">
        <f t="shared" ref="E145:L145" si="163">+MAX(P145,Y145,AI145)</f>
        <v>29760</v>
      </c>
      <c r="F145" s="319">
        <f t="shared" si="163"/>
        <v>34000</v>
      </c>
      <c r="G145" s="319">
        <f t="shared" si="163"/>
        <v>38240</v>
      </c>
      <c r="H145" s="319">
        <f t="shared" si="163"/>
        <v>42480</v>
      </c>
      <c r="I145" s="319">
        <f t="shared" si="163"/>
        <v>45920</v>
      </c>
      <c r="J145" s="319">
        <f t="shared" si="163"/>
        <v>49280</v>
      </c>
      <c r="K145" s="319">
        <f t="shared" si="163"/>
        <v>52720</v>
      </c>
      <c r="L145" s="319">
        <f t="shared" si="163"/>
        <v>56080</v>
      </c>
      <c r="N145" s="373" t="s">
        <v>1429</v>
      </c>
      <c r="O145" s="374"/>
      <c r="P145" s="374">
        <f t="shared" ref="P145:W145" si="164">+P109/5*8</f>
        <v>29760</v>
      </c>
      <c r="Q145" s="374">
        <f t="shared" si="164"/>
        <v>34000</v>
      </c>
      <c r="R145" s="374">
        <f t="shared" si="164"/>
        <v>38240</v>
      </c>
      <c r="S145" s="374">
        <f t="shared" si="164"/>
        <v>42480</v>
      </c>
      <c r="T145" s="374">
        <f t="shared" si="164"/>
        <v>45920</v>
      </c>
      <c r="U145" s="374">
        <f t="shared" si="164"/>
        <v>49280</v>
      </c>
      <c r="V145" s="374">
        <f t="shared" si="164"/>
        <v>52720</v>
      </c>
      <c r="W145" s="374">
        <f t="shared" si="164"/>
        <v>56080</v>
      </c>
      <c r="X145" s="374"/>
      <c r="Y145" s="374">
        <f t="shared" ref="Y145:AF145" si="165">+Y109/5*8</f>
        <v>0</v>
      </c>
      <c r="Z145" s="374">
        <f t="shared" si="165"/>
        <v>0</v>
      </c>
      <c r="AA145" s="374">
        <f t="shared" si="165"/>
        <v>0</v>
      </c>
      <c r="AB145" s="374">
        <f t="shared" si="165"/>
        <v>0</v>
      </c>
      <c r="AC145" s="374">
        <f t="shared" si="165"/>
        <v>0</v>
      </c>
      <c r="AD145" s="374">
        <f t="shared" si="165"/>
        <v>0</v>
      </c>
      <c r="AE145" s="374">
        <f t="shared" si="165"/>
        <v>0</v>
      </c>
      <c r="AF145" s="374">
        <f t="shared" si="165"/>
        <v>0</v>
      </c>
      <c r="AG145" s="374"/>
      <c r="AH145" s="374"/>
      <c r="AI145" s="374">
        <f t="shared" ref="AI145:AP145" si="166">+AI109*1.6</f>
        <v>0</v>
      </c>
      <c r="AJ145" s="374">
        <f t="shared" si="166"/>
        <v>0</v>
      </c>
      <c r="AK145" s="374">
        <f t="shared" si="166"/>
        <v>0</v>
      </c>
      <c r="AL145" s="374">
        <f t="shared" si="166"/>
        <v>0</v>
      </c>
      <c r="AM145" s="374">
        <f t="shared" si="166"/>
        <v>0</v>
      </c>
      <c r="AN145" s="374">
        <f t="shared" si="166"/>
        <v>0</v>
      </c>
      <c r="AO145" s="374">
        <f t="shared" si="166"/>
        <v>0</v>
      </c>
      <c r="AP145" s="374">
        <f t="shared" si="166"/>
        <v>0</v>
      </c>
      <c r="AQ145" s="374"/>
      <c r="AR145" s="374"/>
      <c r="AS145" s="374"/>
      <c r="AT145" s="495" t="s">
        <v>276</v>
      </c>
      <c r="AU145" s="374"/>
      <c r="AV145" s="374"/>
      <c r="AW145" s="260"/>
      <c r="AX145" s="260"/>
      <c r="AY145" s="453" t="s">
        <v>620</v>
      </c>
      <c r="AZ145" s="440" t="s">
        <v>507</v>
      </c>
      <c r="BA145" s="259" t="s">
        <v>537</v>
      </c>
      <c r="BB145" s="259" t="s">
        <v>699</v>
      </c>
      <c r="BC145" s="259" t="s">
        <v>699</v>
      </c>
      <c r="BD145" s="259" t="s">
        <v>519</v>
      </c>
      <c r="BE145" s="374">
        <f t="shared" si="150"/>
        <v>141</v>
      </c>
      <c r="BF145" s="374"/>
      <c r="BG145" s="374"/>
    </row>
    <row r="146" spans="1:59" hidden="1">
      <c r="A146" s="332">
        <f t="shared" si="160"/>
        <v>0</v>
      </c>
      <c r="B146" s="332">
        <f t="shared" si="161"/>
        <v>0</v>
      </c>
      <c r="C146" s="332">
        <f t="shared" si="137"/>
        <v>0</v>
      </c>
      <c r="E146" s="329">
        <f t="shared" ref="E146:L146" si="167">+MAX(E145,E147)</f>
        <v>30000</v>
      </c>
      <c r="F146" s="329">
        <f t="shared" si="167"/>
        <v>34240</v>
      </c>
      <c r="G146" s="329">
        <f t="shared" si="167"/>
        <v>38560</v>
      </c>
      <c r="H146" s="329">
        <f t="shared" si="167"/>
        <v>42800</v>
      </c>
      <c r="I146" s="329">
        <f t="shared" si="167"/>
        <v>46240</v>
      </c>
      <c r="J146" s="329">
        <f t="shared" si="167"/>
        <v>49680</v>
      </c>
      <c r="K146" s="329">
        <f t="shared" si="167"/>
        <v>53120</v>
      </c>
      <c r="L146" s="329">
        <f t="shared" si="167"/>
        <v>56560</v>
      </c>
      <c r="N146" s="373" t="s">
        <v>1533</v>
      </c>
      <c r="O146" s="374"/>
      <c r="P146" s="374"/>
      <c r="Q146" s="374"/>
      <c r="R146" s="374"/>
      <c r="S146" s="374"/>
      <c r="T146" s="374"/>
      <c r="U146" s="374"/>
      <c r="V146" s="374"/>
      <c r="W146" s="374"/>
      <c r="X146" s="374"/>
      <c r="Y146" s="374"/>
      <c r="Z146" s="374"/>
      <c r="AA146" s="374"/>
      <c r="AB146" s="374"/>
      <c r="AC146" s="374"/>
      <c r="AD146" s="374"/>
      <c r="AE146" s="374"/>
      <c r="AF146" s="374"/>
      <c r="AG146" s="374"/>
      <c r="AH146" s="374"/>
      <c r="AI146" s="374"/>
      <c r="AJ146" s="374"/>
      <c r="AK146" s="374"/>
      <c r="AL146" s="374"/>
      <c r="AM146" s="374"/>
      <c r="AN146" s="374"/>
      <c r="AO146" s="374"/>
      <c r="AP146" s="374"/>
      <c r="AQ146" s="374"/>
      <c r="AR146" s="374"/>
      <c r="AS146" s="374"/>
      <c r="AT146" s="495" t="s">
        <v>277</v>
      </c>
      <c r="AU146" s="374"/>
      <c r="AV146" s="374"/>
      <c r="AW146" s="260"/>
      <c r="AX146" s="260"/>
      <c r="AY146" s="453" t="s">
        <v>622</v>
      </c>
      <c r="AZ146" s="440" t="s">
        <v>508</v>
      </c>
      <c r="BA146" s="259" t="s">
        <v>538</v>
      </c>
      <c r="BB146" s="259" t="s">
        <v>700</v>
      </c>
      <c r="BC146" s="259" t="s">
        <v>700</v>
      </c>
      <c r="BD146" s="259" t="s">
        <v>521</v>
      </c>
      <c r="BE146" s="374">
        <f t="shared" si="150"/>
        <v>142</v>
      </c>
      <c r="BF146" s="374"/>
      <c r="BG146" s="374"/>
    </row>
    <row r="147" spans="1:59" hidden="1">
      <c r="A147" s="332">
        <f t="shared" si="160"/>
        <v>0</v>
      </c>
      <c r="B147" s="332">
        <f t="shared" si="161"/>
        <v>0</v>
      </c>
      <c r="C147" s="332">
        <f t="shared" si="137"/>
        <v>0</v>
      </c>
      <c r="E147" s="336">
        <f t="shared" ref="E147:L147" si="168">+MAX(P147,Y147,AI147)</f>
        <v>30000</v>
      </c>
      <c r="F147" s="336">
        <f t="shared" si="168"/>
        <v>34240</v>
      </c>
      <c r="G147" s="336">
        <f t="shared" si="168"/>
        <v>38560</v>
      </c>
      <c r="H147" s="336">
        <f t="shared" si="168"/>
        <v>42800</v>
      </c>
      <c r="I147" s="336">
        <f t="shared" si="168"/>
        <v>46240</v>
      </c>
      <c r="J147" s="336">
        <f t="shared" si="168"/>
        <v>49680</v>
      </c>
      <c r="K147" s="336">
        <f t="shared" si="168"/>
        <v>53120</v>
      </c>
      <c r="L147" s="336">
        <f t="shared" si="168"/>
        <v>56560</v>
      </c>
      <c r="N147" s="373" t="s">
        <v>1431</v>
      </c>
      <c r="O147" s="374"/>
      <c r="P147" s="374">
        <f t="shared" ref="P147:W147" si="169">+P111/5*8</f>
        <v>30000</v>
      </c>
      <c r="Q147" s="374">
        <f t="shared" si="169"/>
        <v>34240</v>
      </c>
      <c r="R147" s="374">
        <f t="shared" si="169"/>
        <v>38560</v>
      </c>
      <c r="S147" s="374">
        <f t="shared" si="169"/>
        <v>42800</v>
      </c>
      <c r="T147" s="374">
        <f t="shared" si="169"/>
        <v>46240</v>
      </c>
      <c r="U147" s="374">
        <f t="shared" si="169"/>
        <v>49680</v>
      </c>
      <c r="V147" s="374">
        <f t="shared" si="169"/>
        <v>53120</v>
      </c>
      <c r="W147" s="374">
        <f t="shared" si="169"/>
        <v>56560</v>
      </c>
      <c r="X147" s="374"/>
      <c r="Y147" s="374">
        <f t="shared" ref="Y147:AF147" si="170">+Y111/5*8</f>
        <v>0</v>
      </c>
      <c r="Z147" s="374">
        <f t="shared" si="170"/>
        <v>0</v>
      </c>
      <c r="AA147" s="374">
        <f t="shared" si="170"/>
        <v>0</v>
      </c>
      <c r="AB147" s="374">
        <f t="shared" si="170"/>
        <v>0</v>
      </c>
      <c r="AC147" s="374">
        <f t="shared" si="170"/>
        <v>0</v>
      </c>
      <c r="AD147" s="374">
        <f t="shared" si="170"/>
        <v>0</v>
      </c>
      <c r="AE147" s="374">
        <f t="shared" si="170"/>
        <v>0</v>
      </c>
      <c r="AF147" s="374">
        <f t="shared" si="170"/>
        <v>0</v>
      </c>
      <c r="AG147" s="374"/>
      <c r="AH147" s="374"/>
      <c r="AI147" s="374">
        <f t="shared" ref="AI147:AP147" si="171">+AI111*1.6</f>
        <v>0</v>
      </c>
      <c r="AJ147" s="374">
        <f t="shared" si="171"/>
        <v>0</v>
      </c>
      <c r="AK147" s="374">
        <f t="shared" si="171"/>
        <v>0</v>
      </c>
      <c r="AL147" s="374">
        <f t="shared" si="171"/>
        <v>0</v>
      </c>
      <c r="AM147" s="374">
        <f t="shared" si="171"/>
        <v>0</v>
      </c>
      <c r="AN147" s="374">
        <f t="shared" si="171"/>
        <v>0</v>
      </c>
      <c r="AO147" s="374">
        <f t="shared" si="171"/>
        <v>0</v>
      </c>
      <c r="AP147" s="374">
        <f t="shared" si="171"/>
        <v>0</v>
      </c>
      <c r="AQ147" s="374"/>
      <c r="AR147" s="374"/>
      <c r="AS147" s="374"/>
      <c r="AT147" s="495" t="s">
        <v>278</v>
      </c>
      <c r="AU147" s="374"/>
      <c r="AV147" s="374"/>
      <c r="AW147" s="260"/>
      <c r="AX147" s="260"/>
      <c r="AY147" s="453" t="s">
        <v>626</v>
      </c>
      <c r="AZ147" s="440" t="s">
        <v>509</v>
      </c>
      <c r="BA147" s="259" t="s">
        <v>540</v>
      </c>
      <c r="BB147" s="259" t="s">
        <v>707</v>
      </c>
      <c r="BC147" s="259" t="s">
        <v>707</v>
      </c>
      <c r="BD147" s="259" t="s">
        <v>524</v>
      </c>
      <c r="BE147" s="374">
        <f t="shared" si="150"/>
        <v>143</v>
      </c>
      <c r="BF147" s="374"/>
      <c r="BG147" s="374"/>
    </row>
    <row r="148" spans="1:59" hidden="1">
      <c r="A148" s="337">
        <f t="shared" si="160"/>
        <v>0</v>
      </c>
      <c r="B148" s="337">
        <f t="shared" si="161"/>
        <v>0</v>
      </c>
      <c r="C148" s="337">
        <f t="shared" si="137"/>
        <v>0</v>
      </c>
      <c r="E148" s="329">
        <f t="shared" ref="E148:L148" si="172">+MAX(E147,E149)</f>
        <v>30000</v>
      </c>
      <c r="F148" s="329">
        <f t="shared" si="172"/>
        <v>34240</v>
      </c>
      <c r="G148" s="329">
        <f t="shared" si="172"/>
        <v>38560</v>
      </c>
      <c r="H148" s="329">
        <f t="shared" si="172"/>
        <v>42800</v>
      </c>
      <c r="I148" s="329">
        <f t="shared" si="172"/>
        <v>46240</v>
      </c>
      <c r="J148" s="329">
        <f t="shared" si="172"/>
        <v>49680</v>
      </c>
      <c r="K148" s="329">
        <f t="shared" si="172"/>
        <v>53120</v>
      </c>
      <c r="L148" s="329">
        <f t="shared" si="172"/>
        <v>56560</v>
      </c>
      <c r="N148" s="373" t="s">
        <v>1533</v>
      </c>
      <c r="O148" s="374"/>
      <c r="P148" s="374"/>
      <c r="Q148" s="374"/>
      <c r="R148" s="374"/>
      <c r="S148" s="374"/>
      <c r="T148" s="374"/>
      <c r="U148" s="374"/>
      <c r="V148" s="374"/>
      <c r="W148" s="374"/>
      <c r="X148" s="374"/>
      <c r="Y148" s="374"/>
      <c r="Z148" s="374"/>
      <c r="AA148" s="374"/>
      <c r="AB148" s="374"/>
      <c r="AC148" s="374"/>
      <c r="AD148" s="374"/>
      <c r="AE148" s="374"/>
      <c r="AF148" s="374"/>
      <c r="AG148" s="374"/>
      <c r="AH148" s="374"/>
      <c r="AI148" s="374"/>
      <c r="AJ148" s="374"/>
      <c r="AK148" s="374"/>
      <c r="AL148" s="374"/>
      <c r="AM148" s="374"/>
      <c r="AN148" s="374"/>
      <c r="AO148" s="374"/>
      <c r="AP148" s="374"/>
      <c r="AQ148" s="374"/>
      <c r="AR148" s="374"/>
      <c r="AS148" s="374"/>
      <c r="AT148" s="495" t="s">
        <v>280</v>
      </c>
      <c r="AU148" s="374"/>
      <c r="AV148" s="374"/>
      <c r="AW148" s="260"/>
      <c r="AX148" s="260"/>
      <c r="AY148" s="453" t="s">
        <v>627</v>
      </c>
      <c r="AZ148" s="440" t="s">
        <v>513</v>
      </c>
      <c r="BA148" s="259" t="s">
        <v>541</v>
      </c>
      <c r="BB148" s="259" t="s">
        <v>711</v>
      </c>
      <c r="BC148" s="259" t="s">
        <v>711</v>
      </c>
      <c r="BD148" s="259" t="s">
        <v>525</v>
      </c>
      <c r="BE148" s="374">
        <f t="shared" si="150"/>
        <v>144</v>
      </c>
      <c r="BF148" s="374"/>
      <c r="BG148" s="374"/>
    </row>
    <row r="149" spans="1:59" hidden="1">
      <c r="A149" s="338">
        <f t="shared" si="160"/>
        <v>0</v>
      </c>
      <c r="B149" s="338">
        <f t="shared" si="161"/>
        <v>0</v>
      </c>
      <c r="C149" s="338">
        <f t="shared" si="137"/>
        <v>0</v>
      </c>
      <c r="E149" s="346">
        <f t="shared" ref="E149:L149" si="173">+MAX(P149,Y149,AI149)</f>
        <v>29360</v>
      </c>
      <c r="F149" s="346">
        <f t="shared" si="173"/>
        <v>33600</v>
      </c>
      <c r="G149" s="346">
        <f t="shared" si="173"/>
        <v>37760</v>
      </c>
      <c r="H149" s="346">
        <f t="shared" si="173"/>
        <v>41920</v>
      </c>
      <c r="I149" s="346">
        <f t="shared" si="173"/>
        <v>45280</v>
      </c>
      <c r="J149" s="346">
        <f t="shared" si="173"/>
        <v>48640</v>
      </c>
      <c r="K149" s="346">
        <f t="shared" si="173"/>
        <v>52000</v>
      </c>
      <c r="L149" s="346">
        <f t="shared" si="173"/>
        <v>55360</v>
      </c>
      <c r="N149" s="373" t="s">
        <v>1535</v>
      </c>
      <c r="O149" s="374"/>
      <c r="P149" s="374">
        <f t="shared" ref="P149:W149" si="174">+P113*1.6</f>
        <v>29360</v>
      </c>
      <c r="Q149" s="374">
        <f t="shared" si="174"/>
        <v>33600</v>
      </c>
      <c r="R149" s="374">
        <f t="shared" si="174"/>
        <v>37760</v>
      </c>
      <c r="S149" s="374">
        <f t="shared" si="174"/>
        <v>41920</v>
      </c>
      <c r="T149" s="374">
        <f t="shared" si="174"/>
        <v>45280</v>
      </c>
      <c r="U149" s="374">
        <f t="shared" si="174"/>
        <v>48640</v>
      </c>
      <c r="V149" s="374">
        <f t="shared" si="174"/>
        <v>52000</v>
      </c>
      <c r="W149" s="374">
        <f t="shared" si="174"/>
        <v>55360</v>
      </c>
      <c r="X149" s="374"/>
      <c r="Y149" s="374">
        <f t="shared" ref="Y149:AF149" si="175">+Y113*1.6</f>
        <v>0</v>
      </c>
      <c r="Z149" s="374">
        <f t="shared" si="175"/>
        <v>0</v>
      </c>
      <c r="AA149" s="374">
        <f t="shared" si="175"/>
        <v>0</v>
      </c>
      <c r="AB149" s="374">
        <f t="shared" si="175"/>
        <v>0</v>
      </c>
      <c r="AC149" s="374">
        <f t="shared" si="175"/>
        <v>0</v>
      </c>
      <c r="AD149" s="374">
        <f t="shared" si="175"/>
        <v>0</v>
      </c>
      <c r="AE149" s="374">
        <f t="shared" si="175"/>
        <v>0</v>
      </c>
      <c r="AF149" s="374">
        <f t="shared" si="175"/>
        <v>0</v>
      </c>
      <c r="AG149" s="374"/>
      <c r="AH149" s="374"/>
      <c r="AI149" s="374">
        <f t="shared" ref="AI149:AP149" si="176">+AI113*1.6</f>
        <v>0</v>
      </c>
      <c r="AJ149" s="374">
        <f t="shared" si="176"/>
        <v>0</v>
      </c>
      <c r="AK149" s="374">
        <f t="shared" si="176"/>
        <v>0</v>
      </c>
      <c r="AL149" s="374">
        <f t="shared" si="176"/>
        <v>0</v>
      </c>
      <c r="AM149" s="374">
        <f t="shared" si="176"/>
        <v>0</v>
      </c>
      <c r="AN149" s="374">
        <f t="shared" si="176"/>
        <v>0</v>
      </c>
      <c r="AO149" s="374">
        <f t="shared" si="176"/>
        <v>0</v>
      </c>
      <c r="AP149" s="374">
        <f t="shared" si="176"/>
        <v>0</v>
      </c>
      <c r="AQ149" s="374"/>
      <c r="AR149" s="374"/>
      <c r="AS149" s="374"/>
      <c r="AT149" s="495" t="s">
        <v>282</v>
      </c>
      <c r="AU149" s="374"/>
      <c r="AV149" s="374"/>
      <c r="AW149" s="260"/>
      <c r="AX149" s="260"/>
      <c r="AY149" s="453" t="s">
        <v>632</v>
      </c>
      <c r="AZ149" s="440" t="s">
        <v>515</v>
      </c>
      <c r="BA149" s="259" t="s">
        <v>543</v>
      </c>
      <c r="BB149" s="259" t="s">
        <v>712</v>
      </c>
      <c r="BC149" s="259" t="s">
        <v>712</v>
      </c>
      <c r="BD149" s="259" t="s">
        <v>167</v>
      </c>
      <c r="BE149" s="374">
        <f t="shared" si="150"/>
        <v>146</v>
      </c>
      <c r="BF149" s="374"/>
      <c r="BG149" s="374"/>
    </row>
    <row r="150" spans="1:59" hidden="1">
      <c r="A150" s="340"/>
      <c r="B150" s="341"/>
      <c r="C150" s="342"/>
      <c r="D150" s="341"/>
      <c r="E150" s="341"/>
      <c r="F150" s="341"/>
      <c r="G150" s="341"/>
      <c r="H150" s="341"/>
      <c r="I150" s="341"/>
      <c r="J150" s="341"/>
      <c r="K150" s="341"/>
      <c r="L150" s="341"/>
      <c r="M150" s="341"/>
      <c r="N150" s="374"/>
      <c r="O150" s="374"/>
      <c r="P150" s="374"/>
      <c r="Q150" s="374"/>
      <c r="R150" s="374"/>
      <c r="S150" s="374"/>
      <c r="T150" s="374"/>
      <c r="U150" s="374"/>
      <c r="V150" s="374"/>
      <c r="W150" s="374"/>
      <c r="X150" s="374"/>
      <c r="Y150" s="374"/>
      <c r="Z150" s="374"/>
      <c r="AA150" s="374"/>
      <c r="AB150" s="374"/>
      <c r="AC150" s="374"/>
      <c r="AD150" s="374"/>
      <c r="AE150" s="374"/>
      <c r="AF150" s="374"/>
      <c r="AG150" s="374"/>
      <c r="AH150" s="374"/>
      <c r="AI150" s="374"/>
      <c r="AJ150" s="374"/>
      <c r="AK150" s="374"/>
      <c r="AL150" s="374"/>
      <c r="AM150" s="374"/>
      <c r="AN150" s="374"/>
      <c r="AO150" s="374"/>
      <c r="AP150" s="374"/>
      <c r="AQ150" s="499" t="s">
        <v>1536</v>
      </c>
      <c r="AR150" s="374"/>
      <c r="AS150" s="374"/>
      <c r="AT150" s="495" t="s">
        <v>284</v>
      </c>
      <c r="AU150" s="374"/>
      <c r="AV150" s="374"/>
      <c r="AW150" s="260"/>
      <c r="AX150" s="260"/>
      <c r="AY150" s="453" t="s">
        <v>633</v>
      </c>
      <c r="AZ150" s="440" t="s">
        <v>519</v>
      </c>
      <c r="BA150" s="259" t="s">
        <v>545</v>
      </c>
      <c r="BB150" s="259" t="s">
        <v>713</v>
      </c>
      <c r="BC150" s="259" t="s">
        <v>713</v>
      </c>
      <c r="BD150" s="259" t="s">
        <v>533</v>
      </c>
      <c r="BE150" s="374" t="e">
        <f t="shared" si="150"/>
        <v>#N/A</v>
      </c>
      <c r="BF150" s="374"/>
      <c r="BG150" s="374"/>
    </row>
    <row r="151" spans="1:59" ht="15" hidden="1" customHeight="1">
      <c r="A151" s="350"/>
      <c r="B151" s="351"/>
      <c r="C151" s="351"/>
      <c r="D151" s="351"/>
      <c r="E151" s="351"/>
      <c r="F151" s="351"/>
      <c r="G151" s="351"/>
      <c r="H151" s="351"/>
      <c r="I151" s="351"/>
      <c r="J151" s="351"/>
      <c r="K151" s="351"/>
      <c r="L151" s="352"/>
      <c r="N151" s="497" t="s">
        <v>1538</v>
      </c>
      <c r="O151" s="374"/>
      <c r="P151" s="1539" t="s">
        <v>1538</v>
      </c>
      <c r="Q151" s="1539"/>
      <c r="R151" s="1539"/>
      <c r="S151" s="1539"/>
      <c r="T151" s="1539"/>
      <c r="U151" s="1539"/>
      <c r="V151" s="1539"/>
      <c r="W151" s="1539"/>
      <c r="X151" s="374"/>
      <c r="Y151" s="374"/>
      <c r="Z151" s="374"/>
      <c r="AA151" s="374"/>
      <c r="AB151" s="374"/>
      <c r="AC151" s="374"/>
      <c r="AD151" s="374"/>
      <c r="AE151" s="374"/>
      <c r="AF151" s="374"/>
      <c r="AG151" s="374"/>
      <c r="AH151" s="374"/>
      <c r="AI151" s="1539" t="s">
        <v>1539</v>
      </c>
      <c r="AJ151" s="1539"/>
      <c r="AK151" s="1539"/>
      <c r="AL151" s="1539"/>
      <c r="AM151" s="1539"/>
      <c r="AN151" s="1539"/>
      <c r="AO151" s="1539"/>
      <c r="AP151" s="1539"/>
      <c r="AQ151" s="374"/>
      <c r="AR151" s="374"/>
      <c r="AS151" s="374"/>
      <c r="AT151" s="495" t="s">
        <v>285</v>
      </c>
      <c r="AU151" s="374"/>
      <c r="AV151" s="374"/>
      <c r="AW151" s="260"/>
      <c r="AX151" s="260"/>
      <c r="AY151" s="453" t="s">
        <v>634</v>
      </c>
      <c r="AZ151" s="440" t="s">
        <v>521</v>
      </c>
      <c r="BA151" s="259" t="s">
        <v>547</v>
      </c>
      <c r="BB151" s="259" t="s">
        <v>714</v>
      </c>
      <c r="BC151" s="259" t="s">
        <v>714</v>
      </c>
      <c r="BD151" s="259" t="s">
        <v>534</v>
      </c>
      <c r="BE151" s="374">
        <f t="shared" si="150"/>
        <v>147</v>
      </c>
      <c r="BF151" s="374"/>
      <c r="BG151" s="374"/>
    </row>
    <row r="152" spans="1:59" ht="15" hidden="1" customHeight="1">
      <c r="A152" s="354"/>
      <c r="B152" s="355"/>
      <c r="C152" s="355"/>
      <c r="D152" s="355"/>
      <c r="E152" s="355"/>
      <c r="F152" s="355"/>
      <c r="G152" s="355"/>
      <c r="H152" s="355"/>
      <c r="I152" s="355"/>
      <c r="J152" s="355"/>
      <c r="K152" s="355"/>
      <c r="L152" s="356"/>
      <c r="N152" s="373" t="str">
        <f>CONCATENATE($AU$10,$B$11,$N$115)</f>
        <v>Before 12-31-2008060</v>
      </c>
      <c r="O152" s="374"/>
      <c r="P152" s="374"/>
      <c r="Q152" s="374"/>
      <c r="R152" s="374"/>
      <c r="S152" s="374"/>
      <c r="T152" s="374"/>
      <c r="U152" s="374"/>
      <c r="V152" s="374"/>
      <c r="W152" s="374"/>
      <c r="X152" s="374"/>
      <c r="Y152" s="374"/>
      <c r="Z152" s="374"/>
      <c r="AA152" s="374"/>
      <c r="AB152" s="374"/>
      <c r="AC152" s="374"/>
      <c r="AD152" s="374"/>
      <c r="AE152" s="374"/>
      <c r="AF152" s="374"/>
      <c r="AG152" s="374"/>
      <c r="AH152" s="374"/>
      <c r="AI152" s="374"/>
      <c r="AJ152" s="374" t="s">
        <v>1440</v>
      </c>
      <c r="AK152" s="374"/>
      <c r="AL152" s="374"/>
      <c r="AM152" s="374"/>
      <c r="AN152" s="374"/>
      <c r="AO152" s="374"/>
      <c r="AP152" s="374"/>
      <c r="AQ152" s="374"/>
      <c r="AR152" s="374"/>
      <c r="AS152" s="374"/>
      <c r="AT152" s="495" t="s">
        <v>286</v>
      </c>
      <c r="AU152" s="374"/>
      <c r="AV152" s="374"/>
      <c r="AW152" s="260"/>
      <c r="AX152" s="260"/>
      <c r="AY152" s="453" t="s">
        <v>635</v>
      </c>
      <c r="AZ152" s="440" t="s">
        <v>524</v>
      </c>
      <c r="BA152" s="259" t="s">
        <v>548</v>
      </c>
      <c r="BB152" s="259" t="s">
        <v>718</v>
      </c>
      <c r="BC152" s="259" t="s">
        <v>718</v>
      </c>
      <c r="BD152" s="259" t="s">
        <v>535</v>
      </c>
      <c r="BE152" s="374">
        <f t="shared" si="150"/>
        <v>148</v>
      </c>
      <c r="BF152" s="374"/>
      <c r="BG152" s="374"/>
    </row>
    <row r="153" spans="1:59" hidden="1">
      <c r="A153" s="354"/>
      <c r="B153" s="355"/>
      <c r="C153" s="355"/>
      <c r="D153" s="355"/>
      <c r="E153" s="355"/>
      <c r="F153" s="355"/>
      <c r="G153" s="355"/>
      <c r="H153" s="355"/>
      <c r="I153" s="355"/>
      <c r="J153" s="355"/>
      <c r="K153" s="355"/>
      <c r="L153" s="356"/>
      <c r="N153" s="373" t="str">
        <f>CONCATENATE($AU$11,$B$11,$N$115)</f>
        <v>1/1/2009 - 5/13/2010060</v>
      </c>
      <c r="O153" s="374"/>
      <c r="P153" s="374"/>
      <c r="Q153" s="374"/>
      <c r="R153" s="374"/>
      <c r="S153" s="374">
        <f>+S99/5*10</f>
        <v>48600</v>
      </c>
      <c r="T153" s="374"/>
      <c r="U153" s="374"/>
      <c r="V153" s="374"/>
      <c r="W153" s="374"/>
      <c r="X153" s="374"/>
      <c r="Y153" s="374"/>
      <c r="Z153" s="374"/>
      <c r="AA153" s="374"/>
      <c r="AB153" s="374"/>
      <c r="AC153" s="374"/>
      <c r="AD153" s="374"/>
      <c r="AE153" s="374"/>
      <c r="AF153" s="374"/>
      <c r="AG153" s="374"/>
      <c r="AH153" s="374"/>
      <c r="AI153" s="374"/>
      <c r="AJ153" s="374"/>
      <c r="AK153" s="374"/>
      <c r="AL153" s="374">
        <v>51600</v>
      </c>
      <c r="AM153" s="374"/>
      <c r="AN153" s="374"/>
      <c r="AO153" s="374"/>
      <c r="AP153" s="374"/>
      <c r="AQ153" s="374"/>
      <c r="AR153" s="374"/>
      <c r="AS153" s="374"/>
      <c r="AT153" s="495" t="s">
        <v>288</v>
      </c>
      <c r="AU153" s="374"/>
      <c r="AV153" s="374"/>
      <c r="AW153" s="260"/>
      <c r="AX153" s="260"/>
      <c r="AY153" s="453" t="s">
        <v>637</v>
      </c>
      <c r="AZ153" s="440" t="s">
        <v>525</v>
      </c>
      <c r="BA153" s="259" t="s">
        <v>549</v>
      </c>
      <c r="BB153" s="259" t="s">
        <v>720</v>
      </c>
      <c r="BC153" s="259" t="s">
        <v>720</v>
      </c>
      <c r="BD153" s="259" t="s">
        <v>537</v>
      </c>
      <c r="BE153" s="374">
        <f t="shared" si="150"/>
        <v>149</v>
      </c>
      <c r="BF153" s="374"/>
      <c r="BG153" s="374"/>
    </row>
    <row r="154" spans="1:59" hidden="1">
      <c r="A154" s="354"/>
      <c r="B154" s="355"/>
      <c r="C154" s="355"/>
      <c r="D154" s="355"/>
      <c r="E154" s="355"/>
      <c r="F154" s="355"/>
      <c r="G154" s="355"/>
      <c r="H154" s="355"/>
      <c r="I154" s="355"/>
      <c r="J154" s="355"/>
      <c r="K154" s="355"/>
      <c r="L154" s="356"/>
      <c r="N154" s="373"/>
      <c r="O154" s="374"/>
      <c r="P154" s="374"/>
      <c r="Q154" s="374"/>
      <c r="R154" s="374"/>
      <c r="S154" s="501">
        <f>+MAX(S153,S155)</f>
        <v>48600</v>
      </c>
      <c r="T154" s="374"/>
      <c r="U154" s="374"/>
      <c r="V154" s="374"/>
      <c r="W154" s="374"/>
      <c r="X154" s="374"/>
      <c r="Y154" s="374"/>
      <c r="Z154" s="374"/>
      <c r="AA154" s="374"/>
      <c r="AB154" s="374"/>
      <c r="AC154" s="374"/>
      <c r="AD154" s="374"/>
      <c r="AE154" s="374"/>
      <c r="AF154" s="374"/>
      <c r="AG154" s="374"/>
      <c r="AH154" s="374"/>
      <c r="AI154" s="374"/>
      <c r="AJ154" s="374"/>
      <c r="AK154" s="374"/>
      <c r="AL154" s="374"/>
      <c r="AM154" s="374"/>
      <c r="AN154" s="374"/>
      <c r="AO154" s="374"/>
      <c r="AP154" s="374"/>
      <c r="AQ154" s="374"/>
      <c r="AR154" s="374"/>
      <c r="AS154" s="374"/>
      <c r="AT154" s="495" t="s">
        <v>290</v>
      </c>
      <c r="AU154" s="374"/>
      <c r="AV154" s="374"/>
      <c r="AW154" s="260"/>
      <c r="AX154" s="260"/>
      <c r="AY154" s="453"/>
      <c r="AZ154" s="440"/>
      <c r="BA154" s="259"/>
      <c r="BB154" s="259" t="s">
        <v>726</v>
      </c>
      <c r="BC154" s="259" t="s">
        <v>726</v>
      </c>
      <c r="BD154" s="259" t="s">
        <v>538</v>
      </c>
      <c r="BE154" s="374"/>
      <c r="BF154" s="374"/>
      <c r="BG154" s="374"/>
    </row>
    <row r="155" spans="1:59" hidden="1">
      <c r="A155" s="354"/>
      <c r="B155" s="355"/>
      <c r="C155" s="355"/>
      <c r="D155" s="355"/>
      <c r="E155" s="355"/>
      <c r="F155" s="355"/>
      <c r="G155" s="355"/>
      <c r="H155" s="355"/>
      <c r="I155" s="355"/>
      <c r="J155" s="355"/>
      <c r="K155" s="355"/>
      <c r="L155" s="356"/>
      <c r="N155" s="373" t="str">
        <f>CONCATENATE($AU$13,$B$11,$N$115)</f>
        <v>6/29/2010 - 5/30/2011060</v>
      </c>
      <c r="O155" s="374"/>
      <c r="P155" s="374"/>
      <c r="Q155" s="374"/>
      <c r="R155" s="374"/>
      <c r="S155" s="374">
        <f>+S101/5*10</f>
        <v>48600</v>
      </c>
      <c r="T155" s="374"/>
      <c r="U155" s="374"/>
      <c r="V155" s="374"/>
      <c r="W155" s="374"/>
      <c r="X155" s="374"/>
      <c r="Y155" s="374"/>
      <c r="Z155" s="374"/>
      <c r="AA155" s="374"/>
      <c r="AB155" s="374"/>
      <c r="AC155" s="374"/>
      <c r="AD155" s="374"/>
      <c r="AE155" s="374"/>
      <c r="AF155" s="374"/>
      <c r="AG155" s="374"/>
      <c r="AH155" s="374"/>
      <c r="AI155" s="374"/>
      <c r="AJ155" s="374"/>
      <c r="AK155" s="374"/>
      <c r="AL155" s="374">
        <v>51600</v>
      </c>
      <c r="AM155" s="374"/>
      <c r="AN155" s="374"/>
      <c r="AO155" s="374"/>
      <c r="AP155" s="374"/>
      <c r="AQ155" s="374"/>
      <c r="AR155" s="374"/>
      <c r="AS155" s="374"/>
      <c r="AT155" s="495" t="s">
        <v>292</v>
      </c>
      <c r="AU155" s="374"/>
      <c r="AV155" s="374"/>
      <c r="AW155" s="260"/>
      <c r="AX155" s="260"/>
      <c r="AY155" s="453" t="s">
        <v>642</v>
      </c>
      <c r="AZ155" s="440" t="s">
        <v>167</v>
      </c>
      <c r="BA155" s="259" t="s">
        <v>553</v>
      </c>
      <c r="BB155" s="259" t="s">
        <v>728</v>
      </c>
      <c r="BC155" s="259" t="s">
        <v>728</v>
      </c>
      <c r="BD155" s="259" t="s">
        <v>540</v>
      </c>
      <c r="BE155" s="374">
        <f t="shared" ref="BE155:BE218" si="177">+MATCH(BD$10:BD$548,AZ$10:AZ$540,0)</f>
        <v>151</v>
      </c>
      <c r="BF155" s="374"/>
      <c r="BG155" s="374"/>
    </row>
    <row r="156" spans="1:59" hidden="1">
      <c r="A156" s="354"/>
      <c r="B156" s="355"/>
      <c r="C156" s="355"/>
      <c r="D156" s="355"/>
      <c r="E156" s="355"/>
      <c r="F156" s="355"/>
      <c r="G156" s="355"/>
      <c r="H156" s="355"/>
      <c r="I156" s="355"/>
      <c r="J156" s="355"/>
      <c r="K156" s="355"/>
      <c r="L156" s="356"/>
      <c r="N156" s="373"/>
      <c r="O156" s="374"/>
      <c r="P156" s="374"/>
      <c r="Q156" s="374"/>
      <c r="R156" s="374"/>
      <c r="S156" s="501">
        <f>+MAX(S155,S157)</f>
        <v>50800</v>
      </c>
      <c r="T156" s="374"/>
      <c r="U156" s="374"/>
      <c r="V156" s="374"/>
      <c r="W156" s="374"/>
      <c r="X156" s="374"/>
      <c r="Y156" s="374"/>
      <c r="Z156" s="374"/>
      <c r="AA156" s="374"/>
      <c r="AB156" s="374"/>
      <c r="AC156" s="374"/>
      <c r="AD156" s="374"/>
      <c r="AE156" s="374"/>
      <c r="AF156" s="374"/>
      <c r="AG156" s="374"/>
      <c r="AH156" s="374"/>
      <c r="AI156" s="374"/>
      <c r="AJ156" s="374"/>
      <c r="AK156" s="374"/>
      <c r="AL156" s="374"/>
      <c r="AM156" s="374"/>
      <c r="AN156" s="374"/>
      <c r="AO156" s="374"/>
      <c r="AP156" s="374"/>
      <c r="AQ156" s="374"/>
      <c r="AR156" s="374"/>
      <c r="AS156" s="374"/>
      <c r="AT156" s="495" t="s">
        <v>293</v>
      </c>
      <c r="AU156" s="374"/>
      <c r="AV156" s="374"/>
      <c r="AW156" s="260"/>
      <c r="AX156" s="260"/>
      <c r="AY156" s="453" t="s">
        <v>245</v>
      </c>
      <c r="AZ156" s="440" t="s">
        <v>534</v>
      </c>
      <c r="BA156" s="259" t="s">
        <v>555</v>
      </c>
      <c r="BB156" s="259" t="s">
        <v>731</v>
      </c>
      <c r="BC156" s="259" t="s">
        <v>731</v>
      </c>
      <c r="BD156" s="259" t="s">
        <v>541</v>
      </c>
      <c r="BE156" s="374">
        <f t="shared" si="177"/>
        <v>152</v>
      </c>
      <c r="BF156" s="374"/>
      <c r="BG156" s="374"/>
    </row>
    <row r="157" spans="1:59" hidden="1">
      <c r="A157" s="354"/>
      <c r="B157" s="355"/>
      <c r="C157" s="355"/>
      <c r="D157" s="355"/>
      <c r="E157" s="355"/>
      <c r="F157" s="355"/>
      <c r="G157" s="355"/>
      <c r="H157" s="355"/>
      <c r="I157" s="355"/>
      <c r="J157" s="355"/>
      <c r="K157" s="355"/>
      <c r="L157" s="356"/>
      <c r="N157" s="373" t="str">
        <f>CONCATENATE(AU15,$B$11)</f>
        <v>7/16/2011 - 11/31/20110</v>
      </c>
      <c r="O157" s="374"/>
      <c r="P157" s="374"/>
      <c r="Q157" s="374"/>
      <c r="R157" s="374"/>
      <c r="S157" s="374">
        <v>50800</v>
      </c>
      <c r="T157" s="374"/>
      <c r="U157" s="374"/>
      <c r="V157" s="374"/>
      <c r="W157" s="374"/>
      <c r="X157" s="374"/>
      <c r="Y157" s="374"/>
      <c r="Z157" s="374"/>
      <c r="AA157" s="374"/>
      <c r="AB157" s="374"/>
      <c r="AC157" s="374"/>
      <c r="AD157" s="374"/>
      <c r="AE157" s="374"/>
      <c r="AF157" s="374"/>
      <c r="AG157" s="374"/>
      <c r="AH157" s="374"/>
      <c r="AI157" s="374"/>
      <c r="AJ157" s="374"/>
      <c r="AK157" s="374"/>
      <c r="AL157" s="374">
        <v>51600</v>
      </c>
      <c r="AM157" s="374"/>
      <c r="AN157" s="374"/>
      <c r="AO157" s="374"/>
      <c r="AP157" s="374"/>
      <c r="AQ157" s="374"/>
      <c r="AR157" s="374"/>
      <c r="AS157" s="374"/>
      <c r="AT157" s="495" t="s">
        <v>295</v>
      </c>
      <c r="AU157" s="374"/>
      <c r="AV157" s="374"/>
      <c r="AW157" s="260"/>
      <c r="AX157" s="260"/>
      <c r="AY157" s="453" t="s">
        <v>647</v>
      </c>
      <c r="AZ157" s="440" t="s">
        <v>535</v>
      </c>
      <c r="BA157" s="259" t="s">
        <v>556</v>
      </c>
      <c r="BB157" s="259" t="s">
        <v>739</v>
      </c>
      <c r="BC157" s="259" t="s">
        <v>739</v>
      </c>
      <c r="BD157" s="259" t="s">
        <v>543</v>
      </c>
      <c r="BE157" s="374">
        <f t="shared" si="177"/>
        <v>153</v>
      </c>
      <c r="BF157" s="374"/>
      <c r="BG157" s="374"/>
    </row>
    <row r="158" spans="1:59" hidden="1">
      <c r="A158" s="354"/>
      <c r="B158" s="355"/>
      <c r="C158" s="355"/>
      <c r="D158" s="355"/>
      <c r="E158" s="355"/>
      <c r="F158" s="355"/>
      <c r="G158" s="355"/>
      <c r="H158" s="355"/>
      <c r="I158" s="355"/>
      <c r="J158" s="355"/>
      <c r="K158" s="355"/>
      <c r="L158" s="356"/>
      <c r="N158" s="373"/>
      <c r="O158" s="374"/>
      <c r="P158" s="374"/>
      <c r="Q158" s="374"/>
      <c r="R158" s="374"/>
      <c r="S158" s="501">
        <f>+MAX(S157,S159)</f>
        <v>51500</v>
      </c>
      <c r="T158" s="374"/>
      <c r="U158" s="374"/>
      <c r="V158" s="374"/>
      <c r="W158" s="374"/>
      <c r="X158" s="374"/>
      <c r="Y158" s="374"/>
      <c r="Z158" s="374"/>
      <c r="AA158" s="374"/>
      <c r="AB158" s="374"/>
      <c r="AC158" s="374"/>
      <c r="AD158" s="374"/>
      <c r="AE158" s="374"/>
      <c r="AF158" s="374"/>
      <c r="AG158" s="374"/>
      <c r="AH158" s="374"/>
      <c r="AI158" s="374"/>
      <c r="AJ158" s="374"/>
      <c r="AK158" s="374"/>
      <c r="AL158" s="374"/>
      <c r="AM158" s="374"/>
      <c r="AN158" s="374"/>
      <c r="AO158" s="374"/>
      <c r="AP158" s="374"/>
      <c r="AQ158" s="374"/>
      <c r="AR158" s="374"/>
      <c r="AS158" s="374"/>
      <c r="AT158" s="495" t="s">
        <v>297</v>
      </c>
      <c r="AU158" s="374"/>
      <c r="AV158" s="374"/>
      <c r="AW158" s="260"/>
      <c r="AX158" s="260"/>
      <c r="AY158" s="453" t="s">
        <v>648</v>
      </c>
      <c r="AZ158" s="440" t="s">
        <v>537</v>
      </c>
      <c r="BA158" s="259" t="s">
        <v>558</v>
      </c>
      <c r="BB158" s="259" t="s">
        <v>740</v>
      </c>
      <c r="BC158" s="259" t="s">
        <v>740</v>
      </c>
      <c r="BD158" s="259" t="s">
        <v>545</v>
      </c>
      <c r="BE158" s="374">
        <f t="shared" si="177"/>
        <v>154</v>
      </c>
      <c r="BF158" s="374"/>
      <c r="BG158" s="374"/>
    </row>
    <row r="159" spans="1:59" ht="15" hidden="1" customHeight="1">
      <c r="A159" s="354"/>
      <c r="B159" s="355"/>
      <c r="C159" s="355"/>
      <c r="D159" s="355"/>
      <c r="E159" s="355"/>
      <c r="F159" s="355"/>
      <c r="G159" s="355"/>
      <c r="H159" s="355"/>
      <c r="I159" s="355"/>
      <c r="J159" s="355"/>
      <c r="K159" s="355"/>
      <c r="L159" s="356"/>
      <c r="N159" s="373" t="str">
        <f>CONCATENATE(AU17,$B$11)</f>
        <v>1/16/2012 - 12/3/20120</v>
      </c>
      <c r="O159" s="374"/>
      <c r="P159" s="374"/>
      <c r="Q159" s="374"/>
      <c r="R159" s="374"/>
      <c r="S159" s="374">
        <v>51500</v>
      </c>
      <c r="T159" s="374"/>
      <c r="U159" s="374"/>
      <c r="V159" s="374"/>
      <c r="W159" s="374"/>
      <c r="X159" s="374"/>
      <c r="Y159" s="374"/>
      <c r="Z159" s="374"/>
      <c r="AA159" s="374"/>
      <c r="AB159" s="374"/>
      <c r="AC159" s="374"/>
      <c r="AD159" s="374"/>
      <c r="AE159" s="374"/>
      <c r="AF159" s="374"/>
      <c r="AG159" s="374"/>
      <c r="AH159" s="374"/>
      <c r="AI159" s="374"/>
      <c r="AJ159" s="374"/>
      <c r="AK159" s="374"/>
      <c r="AL159" s="374">
        <v>52400</v>
      </c>
      <c r="AM159" s="374"/>
      <c r="AN159" s="374"/>
      <c r="AO159" s="374"/>
      <c r="AP159" s="374"/>
      <c r="AQ159" s="374"/>
      <c r="AR159" s="374"/>
      <c r="AS159" s="374"/>
      <c r="AT159" s="495" t="s">
        <v>299</v>
      </c>
      <c r="AU159" s="374"/>
      <c r="AV159" s="374"/>
      <c r="AW159" s="260"/>
      <c r="AX159" s="260"/>
      <c r="AY159" s="453" t="s">
        <v>651</v>
      </c>
      <c r="AZ159" s="440" t="s">
        <v>538</v>
      </c>
      <c r="BA159" s="259" t="s">
        <v>560</v>
      </c>
      <c r="BB159" s="259" t="s">
        <v>741</v>
      </c>
      <c r="BC159" s="259" t="s">
        <v>741</v>
      </c>
      <c r="BD159" s="259" t="s">
        <v>547</v>
      </c>
      <c r="BE159" s="374">
        <f t="shared" si="177"/>
        <v>155</v>
      </c>
      <c r="BF159" s="374"/>
      <c r="BG159" s="374"/>
    </row>
    <row r="160" spans="1:59" ht="15" hidden="1" customHeight="1">
      <c r="A160" s="354"/>
      <c r="B160" s="355"/>
      <c r="C160" s="355"/>
      <c r="D160" s="355"/>
      <c r="E160" s="355"/>
      <c r="F160" s="355"/>
      <c r="G160" s="355"/>
      <c r="H160" s="355"/>
      <c r="I160" s="355"/>
      <c r="J160" s="355"/>
      <c r="K160" s="355"/>
      <c r="L160" s="356"/>
      <c r="N160" s="373"/>
      <c r="O160" s="374"/>
      <c r="P160" s="374"/>
      <c r="Q160" s="374"/>
      <c r="R160" s="374"/>
      <c r="S160" s="501">
        <f>+MAX(S159,S161)</f>
        <v>52200</v>
      </c>
      <c r="T160" s="374"/>
      <c r="U160" s="374"/>
      <c r="V160" s="374"/>
      <c r="W160" s="374"/>
      <c r="X160" s="374"/>
      <c r="Y160" s="374"/>
      <c r="Z160" s="374"/>
      <c r="AA160" s="374"/>
      <c r="AB160" s="374"/>
      <c r="AC160" s="374"/>
      <c r="AD160" s="374"/>
      <c r="AE160" s="374"/>
      <c r="AF160" s="374"/>
      <c r="AG160" s="374"/>
      <c r="AH160" s="374"/>
      <c r="AI160" s="374"/>
      <c r="AJ160" s="374"/>
      <c r="AK160" s="374"/>
      <c r="AL160" s="374"/>
      <c r="AM160" s="374"/>
      <c r="AN160" s="374"/>
      <c r="AO160" s="374"/>
      <c r="AP160" s="374"/>
      <c r="AQ160" s="374"/>
      <c r="AR160" s="374"/>
      <c r="AS160" s="374"/>
      <c r="AT160" s="495" t="s">
        <v>301</v>
      </c>
      <c r="AU160" s="374"/>
      <c r="AV160" s="374"/>
      <c r="AW160" s="260"/>
      <c r="AX160" s="260"/>
      <c r="AY160" s="453" t="s">
        <v>652</v>
      </c>
      <c r="AZ160" s="440" t="s">
        <v>540</v>
      </c>
      <c r="BA160" s="259" t="s">
        <v>562</v>
      </c>
      <c r="BB160" s="259" t="s">
        <v>749</v>
      </c>
      <c r="BC160" s="259" t="s">
        <v>749</v>
      </c>
      <c r="BD160" s="259" t="s">
        <v>548</v>
      </c>
      <c r="BE160" s="374">
        <f t="shared" si="177"/>
        <v>156</v>
      </c>
      <c r="BF160" s="374"/>
      <c r="BG160" s="374"/>
    </row>
    <row r="161" spans="1:59" hidden="1">
      <c r="A161" s="354"/>
      <c r="B161" s="355"/>
      <c r="C161" s="355"/>
      <c r="D161" s="355"/>
      <c r="E161" s="355"/>
      <c r="F161" s="355"/>
      <c r="G161" s="355"/>
      <c r="H161" s="355"/>
      <c r="I161" s="355"/>
      <c r="J161" s="355"/>
      <c r="K161" s="355"/>
      <c r="L161" s="356"/>
      <c r="N161" s="373" t="str">
        <f>CONCATENATE(AU19,$B$11)</f>
        <v>1/18/2013 - 12/17/20130</v>
      </c>
      <c r="O161" s="374"/>
      <c r="P161" s="374"/>
      <c r="Q161" s="374"/>
      <c r="R161" s="374"/>
      <c r="S161" s="374">
        <v>52200</v>
      </c>
      <c r="T161" s="374"/>
      <c r="U161" s="374"/>
      <c r="V161" s="374"/>
      <c r="W161" s="374"/>
      <c r="X161" s="374"/>
      <c r="Y161" s="374"/>
      <c r="Z161" s="374"/>
      <c r="AA161" s="374"/>
      <c r="AB161" s="374"/>
      <c r="AC161" s="374"/>
      <c r="AD161" s="374"/>
      <c r="AE161" s="374"/>
      <c r="AF161" s="374"/>
      <c r="AG161" s="374"/>
      <c r="AH161" s="374"/>
      <c r="AI161" s="374"/>
      <c r="AJ161" s="374"/>
      <c r="AK161" s="374"/>
      <c r="AL161" s="374">
        <v>52400</v>
      </c>
      <c r="AM161" s="374"/>
      <c r="AN161" s="374"/>
      <c r="AO161" s="374"/>
      <c r="AP161" s="374"/>
      <c r="AQ161" s="374"/>
      <c r="AR161" s="374"/>
      <c r="AS161" s="374"/>
      <c r="AT161" s="495" t="s">
        <v>303</v>
      </c>
      <c r="AU161" s="374"/>
      <c r="AV161" s="374"/>
      <c r="AW161" s="260"/>
      <c r="AX161" s="260"/>
      <c r="AY161" s="453" t="s">
        <v>653</v>
      </c>
      <c r="AZ161" s="440" t="s">
        <v>541</v>
      </c>
      <c r="BA161" s="259" t="s">
        <v>563</v>
      </c>
      <c r="BB161" s="259" t="s">
        <v>750</v>
      </c>
      <c r="BC161" s="259" t="s">
        <v>750</v>
      </c>
      <c r="BD161" s="259" t="s">
        <v>549</v>
      </c>
      <c r="BE161" s="374">
        <f t="shared" si="177"/>
        <v>157</v>
      </c>
      <c r="BF161" s="374"/>
      <c r="BG161" s="374"/>
    </row>
    <row r="162" spans="1:59" hidden="1">
      <c r="A162" s="354"/>
      <c r="B162" s="355"/>
      <c r="C162" s="355"/>
      <c r="D162" s="355"/>
      <c r="E162" s="355"/>
      <c r="F162" s="355"/>
      <c r="G162" s="355"/>
      <c r="H162" s="355"/>
      <c r="I162" s="355"/>
      <c r="J162" s="355"/>
      <c r="K162" s="355"/>
      <c r="L162" s="356"/>
      <c r="N162" s="373" t="s">
        <v>1533</v>
      </c>
      <c r="O162" s="374"/>
      <c r="P162" s="374"/>
      <c r="Q162" s="374"/>
      <c r="R162" s="374"/>
      <c r="S162" s="374">
        <f>+MAX(S161,S163)</f>
        <v>53100</v>
      </c>
      <c r="T162" s="374"/>
      <c r="U162" s="374"/>
      <c r="V162" s="374"/>
      <c r="W162" s="374"/>
      <c r="X162" s="374"/>
      <c r="Y162" s="374"/>
      <c r="Z162" s="374"/>
      <c r="AA162" s="374"/>
      <c r="AB162" s="374"/>
      <c r="AC162" s="374"/>
      <c r="AD162" s="374"/>
      <c r="AE162" s="374"/>
      <c r="AF162" s="374"/>
      <c r="AG162" s="374"/>
      <c r="AH162" s="374"/>
      <c r="AI162" s="374"/>
      <c r="AJ162" s="374"/>
      <c r="AK162" s="374"/>
      <c r="AL162" s="374"/>
      <c r="AM162" s="374"/>
      <c r="AN162" s="374"/>
      <c r="AO162" s="374"/>
      <c r="AP162" s="374"/>
      <c r="AQ162" s="374"/>
      <c r="AR162" s="374"/>
      <c r="AS162" s="374"/>
      <c r="AT162" s="495" t="s">
        <v>305</v>
      </c>
      <c r="AU162" s="374"/>
      <c r="AV162" s="374"/>
      <c r="AW162" s="260"/>
      <c r="AX162" s="260"/>
      <c r="AY162" s="453" t="s">
        <v>654</v>
      </c>
      <c r="AZ162" s="440" t="s">
        <v>543</v>
      </c>
      <c r="BA162" s="259" t="s">
        <v>565</v>
      </c>
      <c r="BB162" s="259" t="s">
        <v>751</v>
      </c>
      <c r="BC162" s="259" t="s">
        <v>751</v>
      </c>
      <c r="BD162" s="259" t="s">
        <v>553</v>
      </c>
      <c r="BE162" s="374">
        <f t="shared" si="177"/>
        <v>158</v>
      </c>
      <c r="BF162" s="374"/>
      <c r="BG162" s="374"/>
    </row>
    <row r="163" spans="1:59" hidden="1">
      <c r="A163" s="354"/>
      <c r="B163" s="355"/>
      <c r="C163" s="355"/>
      <c r="D163" s="355"/>
      <c r="E163" s="355"/>
      <c r="F163" s="355"/>
      <c r="G163" s="355"/>
      <c r="H163" s="355"/>
      <c r="I163" s="355"/>
      <c r="J163" s="355"/>
      <c r="K163" s="355"/>
      <c r="L163" s="356"/>
      <c r="N163" s="373" t="str">
        <f>CONCATENATE(AU23,$B$11)</f>
        <v>2/1/2014 - 3/5/20150</v>
      </c>
      <c r="O163" s="374"/>
      <c r="P163" s="374"/>
      <c r="Q163" s="374"/>
      <c r="R163" s="374"/>
      <c r="S163" s="374">
        <v>53100</v>
      </c>
      <c r="T163" s="374"/>
      <c r="U163" s="374"/>
      <c r="V163" s="374"/>
      <c r="W163" s="374"/>
      <c r="X163" s="374"/>
      <c r="Y163" s="374"/>
      <c r="Z163" s="374"/>
      <c r="AA163" s="374"/>
      <c r="AB163" s="374"/>
      <c r="AC163" s="374"/>
      <c r="AD163" s="374"/>
      <c r="AE163" s="374"/>
      <c r="AF163" s="374"/>
      <c r="AG163" s="374"/>
      <c r="AH163" s="374"/>
      <c r="AI163" s="374"/>
      <c r="AJ163" s="374"/>
      <c r="AK163" s="374"/>
      <c r="AL163" s="374">
        <v>52500</v>
      </c>
      <c r="AM163" s="374"/>
      <c r="AN163" s="374"/>
      <c r="AO163" s="374"/>
      <c r="AP163" s="374"/>
      <c r="AQ163" s="374"/>
      <c r="AR163" s="374"/>
      <c r="AS163" s="374"/>
      <c r="AT163" s="495" t="s">
        <v>306</v>
      </c>
      <c r="AU163" s="374"/>
      <c r="AV163" s="374"/>
      <c r="AW163" s="260"/>
      <c r="AX163" s="260"/>
      <c r="AY163" s="453" t="s">
        <v>655</v>
      </c>
      <c r="AZ163" s="440" t="s">
        <v>545</v>
      </c>
      <c r="BA163" s="259" t="s">
        <v>566</v>
      </c>
      <c r="BB163" s="259" t="s">
        <v>752</v>
      </c>
      <c r="BC163" s="259" t="s">
        <v>752</v>
      </c>
      <c r="BD163" s="259" t="s">
        <v>555</v>
      </c>
      <c r="BE163" s="374">
        <f t="shared" si="177"/>
        <v>159</v>
      </c>
      <c r="BF163" s="374"/>
      <c r="BG163" s="374"/>
    </row>
    <row r="164" spans="1:59" hidden="1">
      <c r="A164" s="354"/>
      <c r="B164" s="355"/>
      <c r="C164" s="355"/>
      <c r="D164" s="355"/>
      <c r="E164" s="355"/>
      <c r="F164" s="355"/>
      <c r="G164" s="355"/>
      <c r="H164" s="355"/>
      <c r="I164" s="355"/>
      <c r="J164" s="355"/>
      <c r="K164" s="355"/>
      <c r="L164" s="356"/>
      <c r="N164" s="373" t="s">
        <v>1533</v>
      </c>
      <c r="O164" s="374"/>
      <c r="P164" s="374"/>
      <c r="Q164" s="374"/>
      <c r="R164" s="374"/>
      <c r="S164" s="500">
        <f>+MAX(S163,S165)</f>
        <v>53500</v>
      </c>
      <c r="T164" s="374"/>
      <c r="U164" s="374"/>
      <c r="V164" s="374"/>
      <c r="W164" s="374"/>
      <c r="X164" s="374"/>
      <c r="Y164" s="374"/>
      <c r="Z164" s="374"/>
      <c r="AA164" s="374"/>
      <c r="AB164" s="374"/>
      <c r="AC164" s="374"/>
      <c r="AD164" s="374"/>
      <c r="AE164" s="374"/>
      <c r="AF164" s="374"/>
      <c r="AG164" s="374"/>
      <c r="AH164" s="374"/>
      <c r="AI164" s="374"/>
      <c r="AJ164" s="374"/>
      <c r="AK164" s="374"/>
      <c r="AL164" s="374"/>
      <c r="AM164" s="374"/>
      <c r="AN164" s="374"/>
      <c r="AO164" s="374"/>
      <c r="AP164" s="374"/>
      <c r="AQ164" s="374"/>
      <c r="AR164" s="374"/>
      <c r="AS164" s="374"/>
      <c r="AT164" s="495" t="s">
        <v>308</v>
      </c>
      <c r="AU164" s="374"/>
      <c r="AV164" s="374"/>
      <c r="AW164" s="260"/>
      <c r="AX164" s="260"/>
      <c r="AY164" s="453" t="s">
        <v>659</v>
      </c>
      <c r="AZ164" s="440" t="s">
        <v>547</v>
      </c>
      <c r="BA164" s="259" t="s">
        <v>567</v>
      </c>
      <c r="BB164" s="259" t="s">
        <v>306</v>
      </c>
      <c r="BC164" s="259" t="s">
        <v>306</v>
      </c>
      <c r="BD164" s="259" t="s">
        <v>556</v>
      </c>
      <c r="BE164" s="374">
        <f t="shared" si="177"/>
        <v>160</v>
      </c>
      <c r="BF164" s="374"/>
      <c r="BG164" s="374"/>
    </row>
    <row r="165" spans="1:59" ht="15" hidden="1" customHeight="1">
      <c r="A165" s="355"/>
      <c r="B165" s="355"/>
      <c r="C165" s="355"/>
      <c r="D165" s="355"/>
      <c r="E165" s="355"/>
      <c r="F165" s="355"/>
      <c r="G165" s="355"/>
      <c r="H165" s="355"/>
      <c r="I165" s="355"/>
      <c r="J165" s="355"/>
      <c r="K165" s="355"/>
      <c r="L165" s="356"/>
      <c r="N165" s="373" t="str">
        <f>CONCATENATE(AU25,$B$11)</f>
        <v>4/21/2015 - 3/27/20160</v>
      </c>
      <c r="O165" s="374"/>
      <c r="P165" s="374"/>
      <c r="Q165" s="374"/>
      <c r="R165" s="374"/>
      <c r="S165" s="374">
        <v>53500</v>
      </c>
      <c r="T165" s="374"/>
      <c r="U165" s="374"/>
      <c r="V165" s="374"/>
      <c r="W165" s="374"/>
      <c r="X165" s="374"/>
      <c r="Y165" s="374"/>
      <c r="Z165" s="374"/>
      <c r="AA165" s="374"/>
      <c r="AB165" s="374"/>
      <c r="AC165" s="374"/>
      <c r="AD165" s="374"/>
      <c r="AE165" s="374"/>
      <c r="AF165" s="374"/>
      <c r="AG165" s="374"/>
      <c r="AH165" s="374"/>
      <c r="AI165" s="374"/>
      <c r="AJ165" s="374"/>
      <c r="AK165" s="374"/>
      <c r="AL165" s="374">
        <v>54100</v>
      </c>
      <c r="AM165" s="374"/>
      <c r="AN165" s="374"/>
      <c r="AO165" s="374"/>
      <c r="AP165" s="374"/>
      <c r="AQ165" s="374"/>
      <c r="AR165" s="374"/>
      <c r="AS165" s="374"/>
      <c r="AT165" s="495" t="s">
        <v>310</v>
      </c>
      <c r="AU165" s="374"/>
      <c r="AV165" s="374"/>
      <c r="AW165" s="260"/>
      <c r="AX165" s="260"/>
      <c r="AY165" s="453" t="s">
        <v>663</v>
      </c>
      <c r="AZ165" s="440" t="s">
        <v>548</v>
      </c>
      <c r="BA165" s="259" t="s">
        <v>568</v>
      </c>
      <c r="BB165" s="259" t="s">
        <v>762</v>
      </c>
      <c r="BC165" s="259" t="s">
        <v>762</v>
      </c>
      <c r="BD165" s="259" t="s">
        <v>558</v>
      </c>
      <c r="BE165" s="374">
        <f t="shared" si="177"/>
        <v>161</v>
      </c>
      <c r="BF165" s="374"/>
      <c r="BG165" s="374"/>
    </row>
    <row r="166" spans="1:59" hidden="1">
      <c r="A166" s="355"/>
      <c r="B166" s="355"/>
      <c r="C166" s="355"/>
      <c r="D166" s="355"/>
      <c r="E166" s="355"/>
      <c r="F166" s="355"/>
      <c r="G166" s="355"/>
      <c r="H166" s="355"/>
      <c r="I166" s="355"/>
      <c r="J166" s="355"/>
      <c r="K166" s="355"/>
      <c r="L166" s="356"/>
      <c r="N166" s="373" t="s">
        <v>1533</v>
      </c>
      <c r="O166" s="374"/>
      <c r="P166" s="374"/>
      <c r="Q166" s="374"/>
      <c r="R166" s="374"/>
      <c r="S166" s="500">
        <f>+MAX(S165,S167)</f>
        <v>53500</v>
      </c>
      <c r="T166" s="374"/>
      <c r="U166" s="374"/>
      <c r="V166" s="374"/>
      <c r="W166" s="374"/>
      <c r="X166" s="374"/>
      <c r="Y166" s="374"/>
      <c r="Z166" s="374"/>
      <c r="AA166" s="374"/>
      <c r="AB166" s="374"/>
      <c r="AC166" s="374"/>
      <c r="AD166" s="374"/>
      <c r="AE166" s="374"/>
      <c r="AF166" s="374"/>
      <c r="AG166" s="374"/>
      <c r="AH166" s="374"/>
      <c r="AI166" s="374"/>
      <c r="AJ166" s="374"/>
      <c r="AK166" s="374"/>
      <c r="AL166" s="374"/>
      <c r="AM166" s="374"/>
      <c r="AN166" s="374"/>
      <c r="AO166" s="374"/>
      <c r="AP166" s="374"/>
      <c r="AQ166" s="374"/>
      <c r="AR166" s="374"/>
      <c r="AS166" s="374"/>
      <c r="AT166" s="495" t="s">
        <v>312</v>
      </c>
      <c r="AU166" s="374"/>
      <c r="AV166" s="374"/>
      <c r="AW166" s="260"/>
      <c r="AX166" s="260"/>
      <c r="AY166" s="453" t="s">
        <v>664</v>
      </c>
      <c r="AZ166" s="440" t="s">
        <v>549</v>
      </c>
      <c r="BA166" s="259" t="s">
        <v>573</v>
      </c>
      <c r="BB166" s="259" t="s">
        <v>768</v>
      </c>
      <c r="BC166" s="259" t="s">
        <v>768</v>
      </c>
      <c r="BD166" s="259" t="s">
        <v>560</v>
      </c>
      <c r="BE166" s="374">
        <f t="shared" si="177"/>
        <v>162</v>
      </c>
      <c r="BF166" s="374"/>
      <c r="BG166" s="374"/>
    </row>
    <row r="167" spans="1:59" ht="15" hidden="1" customHeight="1">
      <c r="A167" s="367"/>
      <c r="B167" s="368"/>
      <c r="C167" s="368"/>
      <c r="D167" s="368"/>
      <c r="E167" s="368"/>
      <c r="F167" s="368"/>
      <c r="G167" s="368"/>
      <c r="H167" s="368"/>
      <c r="I167" s="368"/>
      <c r="J167" s="368"/>
      <c r="K167" s="368"/>
      <c r="L167" s="369"/>
      <c r="N167" s="373" t="str">
        <f>CONCATENATE(AU27,$B$11)</f>
        <v>On or After  5/13/20160</v>
      </c>
      <c r="O167" s="374"/>
      <c r="P167" s="374"/>
      <c r="Q167" s="374"/>
      <c r="R167" s="374"/>
      <c r="S167" s="374">
        <v>48700</v>
      </c>
      <c r="T167" s="374"/>
      <c r="U167" s="374"/>
      <c r="V167" s="374"/>
      <c r="W167" s="374"/>
      <c r="X167" s="374"/>
      <c r="Y167" s="374"/>
      <c r="Z167" s="374"/>
      <c r="AA167" s="374"/>
      <c r="AB167" s="374"/>
      <c r="AC167" s="374"/>
      <c r="AD167" s="374"/>
      <c r="AE167" s="374"/>
      <c r="AF167" s="374"/>
      <c r="AG167" s="374"/>
      <c r="AH167" s="374"/>
      <c r="AI167" s="374"/>
      <c r="AJ167" s="374"/>
      <c r="AK167" s="374"/>
      <c r="AL167" s="374">
        <v>53300</v>
      </c>
      <c r="AM167" s="374"/>
      <c r="AN167" s="374"/>
      <c r="AO167" s="374"/>
      <c r="AP167" s="374"/>
      <c r="AQ167" s="374"/>
      <c r="AR167" s="374"/>
      <c r="AS167" s="374"/>
      <c r="AT167" s="495" t="s">
        <v>314</v>
      </c>
      <c r="AU167" s="374"/>
      <c r="AV167" s="374"/>
      <c r="AW167" s="260"/>
      <c r="AX167" s="260"/>
      <c r="AY167" s="453" t="s">
        <v>1540</v>
      </c>
      <c r="AZ167" s="440" t="s">
        <v>553</v>
      </c>
      <c r="BA167" s="259" t="s">
        <v>192</v>
      </c>
      <c r="BB167" s="259" t="s">
        <v>770</v>
      </c>
      <c r="BC167" s="259" t="s">
        <v>770</v>
      </c>
      <c r="BD167" s="259" t="s">
        <v>562</v>
      </c>
      <c r="BE167" s="374">
        <f t="shared" si="177"/>
        <v>163</v>
      </c>
      <c r="BF167" s="374"/>
      <c r="BG167" s="374"/>
    </row>
    <row r="168" spans="1:59" hidden="1">
      <c r="M168" s="227"/>
      <c r="N168" s="373"/>
      <c r="O168" s="374"/>
      <c r="P168" s="374"/>
      <c r="Q168" s="374"/>
      <c r="R168" s="374"/>
      <c r="S168" s="374"/>
      <c r="T168" s="374"/>
      <c r="U168" s="374"/>
      <c r="V168" s="374"/>
      <c r="W168" s="374"/>
      <c r="X168" s="374"/>
      <c r="Y168" s="374"/>
      <c r="Z168" s="374"/>
      <c r="AA168" s="374"/>
      <c r="AB168" s="374"/>
      <c r="AC168" s="374"/>
      <c r="AD168" s="374"/>
      <c r="AE168" s="374"/>
      <c r="AF168" s="374"/>
      <c r="AG168" s="374"/>
      <c r="AH168" s="374"/>
      <c r="AI168" s="374"/>
      <c r="AJ168" s="374"/>
      <c r="AK168" s="374"/>
      <c r="AL168" s="374"/>
      <c r="AM168" s="374"/>
      <c r="AN168" s="374"/>
      <c r="AO168" s="374"/>
      <c r="AP168" s="374"/>
      <c r="AQ168" s="374"/>
      <c r="AR168" s="374"/>
      <c r="AS168" s="374"/>
      <c r="AT168" s="495" t="s">
        <v>315</v>
      </c>
      <c r="AU168" s="374"/>
      <c r="AV168" s="374"/>
      <c r="AW168" s="260"/>
      <c r="AX168" s="260"/>
      <c r="AY168" s="453" t="s">
        <v>669</v>
      </c>
      <c r="AZ168" s="440" t="s">
        <v>555</v>
      </c>
      <c r="BA168" s="259" t="s">
        <v>575</v>
      </c>
      <c r="BB168" s="259" t="s">
        <v>776</v>
      </c>
      <c r="BC168" s="259" t="s">
        <v>776</v>
      </c>
      <c r="BD168" s="259" t="s">
        <v>563</v>
      </c>
      <c r="BE168" s="374">
        <f t="shared" si="177"/>
        <v>171</v>
      </c>
      <c r="BF168" s="374"/>
      <c r="BG168" s="374"/>
    </row>
    <row r="169" spans="1:59" ht="15" hidden="1" customHeight="1">
      <c r="A169" s="1533" t="s">
        <v>1541</v>
      </c>
      <c r="B169" s="375"/>
      <c r="C169" s="376"/>
      <c r="D169" s="377" t="s">
        <v>1542</v>
      </c>
      <c r="E169" s="378"/>
      <c r="F169" s="378"/>
      <c r="G169" s="378"/>
      <c r="H169" s="378"/>
      <c r="I169" s="378"/>
      <c r="J169" s="378"/>
      <c r="K169" s="378"/>
      <c r="L169" s="378"/>
      <c r="M169" s="350"/>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374"/>
      <c r="AL169" s="374"/>
      <c r="AM169" s="374"/>
      <c r="AN169" s="374"/>
      <c r="AO169" s="374"/>
      <c r="AP169" s="374"/>
      <c r="AQ169" s="374"/>
      <c r="AR169" s="374"/>
      <c r="AS169" s="374"/>
      <c r="AT169" s="495" t="s">
        <v>317</v>
      </c>
      <c r="AU169" s="374"/>
      <c r="AV169" s="374"/>
      <c r="AW169" s="260"/>
      <c r="AX169" s="260"/>
      <c r="AY169" s="453" t="s">
        <v>670</v>
      </c>
      <c r="AZ169" s="440" t="s">
        <v>556</v>
      </c>
      <c r="BA169" s="259" t="s">
        <v>577</v>
      </c>
      <c r="BB169" s="259" t="s">
        <v>312</v>
      </c>
      <c r="BC169" s="259" t="s">
        <v>312</v>
      </c>
      <c r="BD169" s="259" t="s">
        <v>565</v>
      </c>
      <c r="BE169" s="374">
        <f t="shared" si="177"/>
        <v>172</v>
      </c>
      <c r="BF169" s="374"/>
      <c r="BG169" s="374"/>
    </row>
    <row r="170" spans="1:59" hidden="1">
      <c r="A170" s="1534"/>
      <c r="B170" s="381"/>
      <c r="C170" s="382"/>
      <c r="D170" s="383"/>
      <c r="E170" s="384">
        <v>1</v>
      </c>
      <c r="F170" s="384">
        <v>2</v>
      </c>
      <c r="G170" s="384">
        <v>3</v>
      </c>
      <c r="H170" s="384">
        <v>4</v>
      </c>
      <c r="I170" s="384">
        <v>5</v>
      </c>
      <c r="J170" s="384">
        <v>6</v>
      </c>
      <c r="K170" s="384">
        <v>7</v>
      </c>
      <c r="L170" s="384">
        <v>8</v>
      </c>
      <c r="M170" s="35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374"/>
      <c r="AL170" s="374"/>
      <c r="AM170" s="374"/>
      <c r="AN170" s="374"/>
      <c r="AO170" s="374"/>
      <c r="AP170" s="374"/>
      <c r="AQ170" s="374"/>
      <c r="AR170" s="374"/>
      <c r="AS170" s="374"/>
      <c r="AT170" s="495" t="s">
        <v>319</v>
      </c>
      <c r="AU170" s="374"/>
      <c r="AV170" s="374"/>
      <c r="AW170" s="260"/>
      <c r="AX170" s="260"/>
      <c r="AY170" s="453" t="s">
        <v>672</v>
      </c>
      <c r="AZ170" s="440" t="s">
        <v>558</v>
      </c>
      <c r="BA170" s="259" t="s">
        <v>578</v>
      </c>
      <c r="BB170" s="259" t="s">
        <v>780</v>
      </c>
      <c r="BC170" s="259" t="s">
        <v>780</v>
      </c>
      <c r="BD170" s="259" t="s">
        <v>566</v>
      </c>
      <c r="BE170" s="374">
        <f t="shared" si="177"/>
        <v>173</v>
      </c>
      <c r="BF170" s="374"/>
      <c r="BG170" s="374"/>
    </row>
    <row r="171" spans="1:59" hidden="1">
      <c r="A171" s="1534"/>
      <c r="B171" s="381"/>
      <c r="C171" s="382"/>
      <c r="D171" s="387">
        <v>30</v>
      </c>
      <c r="E171" s="388">
        <v>11000</v>
      </c>
      <c r="F171" s="388">
        <v>12600</v>
      </c>
      <c r="G171" s="388">
        <v>14150</v>
      </c>
      <c r="H171" s="388">
        <v>15700</v>
      </c>
      <c r="I171" s="388">
        <v>17000</v>
      </c>
      <c r="J171" s="388">
        <v>18250</v>
      </c>
      <c r="K171" s="388">
        <v>19500</v>
      </c>
      <c r="L171" s="388">
        <v>20750</v>
      </c>
      <c r="M171" s="354"/>
      <c r="N171" s="374">
        <f t="shared" ref="N171:N176" si="178">+B$11</f>
        <v>0</v>
      </c>
      <c r="O171" s="374"/>
      <c r="P171" s="374"/>
      <c r="Q171" s="374"/>
      <c r="R171" s="374"/>
      <c r="S171" s="374"/>
      <c r="T171" s="374"/>
      <c r="U171" s="374"/>
      <c r="V171" s="374"/>
      <c r="W171" s="374"/>
      <c r="X171" s="374"/>
      <c r="Y171" s="374"/>
      <c r="Z171" s="374"/>
      <c r="AA171" s="374"/>
      <c r="AB171" s="374"/>
      <c r="AC171" s="374"/>
      <c r="AD171" s="374"/>
      <c r="AE171" s="374"/>
      <c r="AF171" s="374"/>
      <c r="AG171" s="374"/>
      <c r="AH171" s="374"/>
      <c r="AI171" s="374"/>
      <c r="AJ171" s="374"/>
      <c r="AK171" s="374"/>
      <c r="AL171" s="374"/>
      <c r="AM171" s="374"/>
      <c r="AN171" s="374"/>
      <c r="AO171" s="374"/>
      <c r="AP171" s="374"/>
      <c r="AQ171" s="374"/>
      <c r="AR171" s="374"/>
      <c r="AS171" s="374"/>
      <c r="AT171" s="495" t="s">
        <v>321</v>
      </c>
      <c r="AU171" s="374"/>
      <c r="AV171" s="374"/>
      <c r="AW171" s="260"/>
      <c r="AX171" s="260"/>
      <c r="AY171" s="453" t="s">
        <v>675</v>
      </c>
      <c r="AZ171" s="440" t="s">
        <v>560</v>
      </c>
      <c r="BA171" s="259" t="s">
        <v>579</v>
      </c>
      <c r="BB171" s="259" t="s">
        <v>788</v>
      </c>
      <c r="BC171" s="259" t="s">
        <v>788</v>
      </c>
      <c r="BD171" s="259" t="s">
        <v>567</v>
      </c>
      <c r="BE171" s="374">
        <f t="shared" si="177"/>
        <v>174</v>
      </c>
      <c r="BF171" s="374"/>
      <c r="BG171" s="374"/>
    </row>
    <row r="172" spans="1:59" hidden="1">
      <c r="A172" s="1534"/>
      <c r="B172" s="381"/>
      <c r="C172" s="382"/>
      <c r="D172" s="389">
        <v>40</v>
      </c>
      <c r="E172" s="388">
        <f t="shared" ref="E172:L172" si="179">0.8*E173</f>
        <v>14680</v>
      </c>
      <c r="F172" s="388">
        <f t="shared" si="179"/>
        <v>16800</v>
      </c>
      <c r="G172" s="388">
        <f t="shared" si="179"/>
        <v>18880</v>
      </c>
      <c r="H172" s="388">
        <f t="shared" si="179"/>
        <v>20960</v>
      </c>
      <c r="I172" s="388">
        <f t="shared" si="179"/>
        <v>22640</v>
      </c>
      <c r="J172" s="388">
        <f t="shared" si="179"/>
        <v>24320</v>
      </c>
      <c r="K172" s="388">
        <f t="shared" si="179"/>
        <v>26000</v>
      </c>
      <c r="L172" s="388">
        <f t="shared" si="179"/>
        <v>27680</v>
      </c>
      <c r="M172" s="354"/>
      <c r="N172" s="374">
        <f t="shared" si="178"/>
        <v>0</v>
      </c>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c r="AO172" s="374"/>
      <c r="AP172" s="374"/>
      <c r="AQ172" s="374"/>
      <c r="AR172" s="374"/>
      <c r="AS172" s="374"/>
      <c r="AT172" s="495" t="s">
        <v>322</v>
      </c>
      <c r="AU172" s="374"/>
      <c r="AV172" s="374"/>
      <c r="AW172" s="260"/>
      <c r="AX172" s="260"/>
      <c r="AY172" s="453" t="s">
        <v>677</v>
      </c>
      <c r="AZ172" s="440" t="s">
        <v>562</v>
      </c>
      <c r="BA172" s="259" t="s">
        <v>580</v>
      </c>
      <c r="BB172" s="259" t="s">
        <v>789</v>
      </c>
      <c r="BC172" s="259" t="s">
        <v>789</v>
      </c>
      <c r="BD172" s="259" t="s">
        <v>568</v>
      </c>
      <c r="BE172" s="374">
        <f t="shared" si="177"/>
        <v>175</v>
      </c>
      <c r="BF172" s="374"/>
      <c r="BG172" s="374"/>
    </row>
    <row r="173" spans="1:59" hidden="1">
      <c r="A173" s="1534"/>
      <c r="B173" s="381"/>
      <c r="C173" s="382"/>
      <c r="D173" s="389">
        <v>50</v>
      </c>
      <c r="E173" s="388">
        <v>18350</v>
      </c>
      <c r="F173" s="388">
        <v>21000</v>
      </c>
      <c r="G173" s="388">
        <v>23600</v>
      </c>
      <c r="H173" s="388">
        <v>26200</v>
      </c>
      <c r="I173" s="388">
        <v>28300</v>
      </c>
      <c r="J173" s="388">
        <v>30400</v>
      </c>
      <c r="K173" s="388">
        <v>32500</v>
      </c>
      <c r="L173" s="388">
        <v>34600</v>
      </c>
      <c r="M173" s="354"/>
      <c r="N173" s="374">
        <f t="shared" si="178"/>
        <v>0</v>
      </c>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c r="AK173" s="374"/>
      <c r="AL173" s="374"/>
      <c r="AM173" s="374"/>
      <c r="AN173" s="374"/>
      <c r="AO173" s="374"/>
      <c r="AP173" s="374"/>
      <c r="AQ173" s="374"/>
      <c r="AR173" s="374"/>
      <c r="AS173" s="374"/>
      <c r="AT173" s="495" t="s">
        <v>324</v>
      </c>
      <c r="AU173" s="374"/>
      <c r="AV173" s="374"/>
      <c r="AW173" s="260"/>
      <c r="AX173" s="260"/>
      <c r="AY173" s="453" t="s">
        <v>664</v>
      </c>
      <c r="AZ173" s="440" t="s">
        <v>549</v>
      </c>
      <c r="BA173" s="259" t="s">
        <v>582</v>
      </c>
      <c r="BB173" s="259" t="s">
        <v>791</v>
      </c>
      <c r="BC173" s="259" t="s">
        <v>791</v>
      </c>
      <c r="BD173" s="259" t="s">
        <v>572</v>
      </c>
      <c r="BE173" s="374">
        <f t="shared" si="177"/>
        <v>176</v>
      </c>
      <c r="BF173" s="374"/>
      <c r="BG173" s="374"/>
    </row>
    <row r="174" spans="1:59" hidden="1">
      <c r="A174" s="1534"/>
      <c r="B174" s="381"/>
      <c r="C174" s="382"/>
      <c r="D174" s="389">
        <v>60</v>
      </c>
      <c r="E174" s="388">
        <v>22020</v>
      </c>
      <c r="F174" s="388">
        <v>25200</v>
      </c>
      <c r="G174" s="388">
        <v>28320</v>
      </c>
      <c r="H174" s="388">
        <v>31440</v>
      </c>
      <c r="I174" s="388">
        <v>33960</v>
      </c>
      <c r="J174" s="388">
        <v>36480</v>
      </c>
      <c r="K174" s="388">
        <v>39000</v>
      </c>
      <c r="L174" s="388">
        <v>41520</v>
      </c>
      <c r="M174" s="354"/>
      <c r="N174" s="374">
        <f t="shared" si="178"/>
        <v>0</v>
      </c>
      <c r="O174" s="374"/>
      <c r="P174" s="374"/>
      <c r="Q174" s="374"/>
      <c r="R174" s="374"/>
      <c r="S174" s="374"/>
      <c r="T174" s="374"/>
      <c r="U174" s="374"/>
      <c r="V174" s="374"/>
      <c r="W174" s="374"/>
      <c r="X174" s="374"/>
      <c r="Y174" s="374"/>
      <c r="Z174" s="374"/>
      <c r="AA174" s="374"/>
      <c r="AB174" s="374"/>
      <c r="AC174" s="374"/>
      <c r="AD174" s="374"/>
      <c r="AE174" s="374"/>
      <c r="AF174" s="374"/>
      <c r="AG174" s="374"/>
      <c r="AH174" s="374"/>
      <c r="AI174" s="374"/>
      <c r="AJ174" s="374"/>
      <c r="AK174" s="374"/>
      <c r="AL174" s="374"/>
      <c r="AM174" s="374"/>
      <c r="AN174" s="374"/>
      <c r="AO174" s="374"/>
      <c r="AP174" s="374"/>
      <c r="AQ174" s="374"/>
      <c r="AR174" s="374"/>
      <c r="AS174" s="374"/>
      <c r="AT174" s="495" t="s">
        <v>326</v>
      </c>
      <c r="AU174" s="374"/>
      <c r="AV174" s="374"/>
      <c r="AW174" s="260"/>
      <c r="AX174" s="260"/>
      <c r="AY174" s="453" t="s">
        <v>1540</v>
      </c>
      <c r="AZ174" s="440" t="s">
        <v>553</v>
      </c>
      <c r="BA174" s="259" t="s">
        <v>586</v>
      </c>
      <c r="BB174" s="259" t="s">
        <v>795</v>
      </c>
      <c r="BC174" s="259" t="s">
        <v>795</v>
      </c>
      <c r="BD174" s="259" t="s">
        <v>573</v>
      </c>
      <c r="BE174" s="374">
        <f t="shared" si="177"/>
        <v>177</v>
      </c>
      <c r="BF174" s="374"/>
      <c r="BG174" s="374"/>
    </row>
    <row r="175" spans="1:59" hidden="1">
      <c r="A175" s="1534"/>
      <c r="B175" s="381"/>
      <c r="C175" s="382"/>
      <c r="D175" s="390">
        <v>80</v>
      </c>
      <c r="E175" s="391">
        <v>29350</v>
      </c>
      <c r="F175" s="392">
        <v>33550</v>
      </c>
      <c r="G175" s="392">
        <v>37750</v>
      </c>
      <c r="H175" s="392">
        <v>41900</v>
      </c>
      <c r="I175" s="392">
        <v>45300</v>
      </c>
      <c r="J175" s="392">
        <v>48650</v>
      </c>
      <c r="K175" s="392">
        <v>52000</v>
      </c>
      <c r="L175" s="393">
        <v>55350</v>
      </c>
      <c r="M175" s="354"/>
      <c r="N175" s="374">
        <f t="shared" si="178"/>
        <v>0</v>
      </c>
      <c r="O175" s="374"/>
      <c r="P175" s="374"/>
      <c r="Q175" s="374"/>
      <c r="R175" s="374"/>
      <c r="S175" s="374"/>
      <c r="T175" s="374"/>
      <c r="U175" s="374"/>
      <c r="V175" s="374"/>
      <c r="W175" s="374"/>
      <c r="X175" s="374"/>
      <c r="Y175" s="374"/>
      <c r="Z175" s="374"/>
      <c r="AA175" s="374"/>
      <c r="AB175" s="374"/>
      <c r="AC175" s="374"/>
      <c r="AD175" s="374"/>
      <c r="AE175" s="374"/>
      <c r="AF175" s="374"/>
      <c r="AG175" s="374"/>
      <c r="AH175" s="374"/>
      <c r="AI175" s="374"/>
      <c r="AJ175" s="374"/>
      <c r="AK175" s="374"/>
      <c r="AL175" s="374"/>
      <c r="AM175" s="374"/>
      <c r="AN175" s="374"/>
      <c r="AO175" s="374"/>
      <c r="AP175" s="374"/>
      <c r="AQ175" s="374"/>
      <c r="AR175" s="374"/>
      <c r="AS175" s="374"/>
      <c r="AT175" s="495" t="s">
        <v>328</v>
      </c>
      <c r="AU175" s="374"/>
      <c r="AV175" s="374"/>
      <c r="AW175" s="260"/>
      <c r="AX175" s="260"/>
      <c r="AY175" s="453" t="s">
        <v>669</v>
      </c>
      <c r="AZ175" s="440" t="s">
        <v>555</v>
      </c>
      <c r="BA175" s="259" t="s">
        <v>587</v>
      </c>
      <c r="BB175" s="259" t="s">
        <v>798</v>
      </c>
      <c r="BC175" s="259" t="s">
        <v>799</v>
      </c>
      <c r="BD175" s="259" t="s">
        <v>192</v>
      </c>
      <c r="BE175" s="374">
        <f t="shared" si="177"/>
        <v>178</v>
      </c>
      <c r="BF175" s="374"/>
      <c r="BG175" s="374"/>
    </row>
    <row r="176" spans="1:59" hidden="1">
      <c r="A176" s="1534"/>
      <c r="B176" s="381"/>
      <c r="C176" s="382"/>
      <c r="D176" s="390">
        <v>120</v>
      </c>
      <c r="E176" s="392"/>
      <c r="F176" s="392"/>
      <c r="G176" s="392"/>
      <c r="H176" s="392"/>
      <c r="I176" s="392"/>
      <c r="J176" s="392"/>
      <c r="K176" s="392"/>
      <c r="L176" s="392"/>
      <c r="M176" s="367"/>
      <c r="N176" s="374">
        <f t="shared" si="178"/>
        <v>0</v>
      </c>
      <c r="O176" s="374"/>
      <c r="P176" s="374"/>
      <c r="Q176" s="374"/>
      <c r="R176" s="374"/>
      <c r="S176" s="374"/>
      <c r="T176" s="374"/>
      <c r="U176" s="374"/>
      <c r="V176" s="374"/>
      <c r="W176" s="374"/>
      <c r="X176" s="374"/>
      <c r="Y176" s="374"/>
      <c r="Z176" s="374"/>
      <c r="AA176" s="374"/>
      <c r="AB176" s="374"/>
      <c r="AC176" s="374"/>
      <c r="AD176" s="374"/>
      <c r="AE176" s="374"/>
      <c r="AF176" s="374"/>
      <c r="AG176" s="374"/>
      <c r="AH176" s="374"/>
      <c r="AI176" s="374"/>
      <c r="AJ176" s="374"/>
      <c r="AK176" s="374"/>
      <c r="AL176" s="374"/>
      <c r="AM176" s="374"/>
      <c r="AN176" s="374"/>
      <c r="AO176" s="374"/>
      <c r="AP176" s="374"/>
      <c r="AQ176" s="374"/>
      <c r="AR176" s="374"/>
      <c r="AS176" s="374"/>
      <c r="AT176" s="495" t="s">
        <v>330</v>
      </c>
      <c r="AU176" s="374"/>
      <c r="AV176" s="374"/>
      <c r="AW176" s="260"/>
      <c r="AX176" s="260"/>
      <c r="AY176" s="453" t="s">
        <v>670</v>
      </c>
      <c r="AZ176" s="440" t="s">
        <v>556</v>
      </c>
      <c r="BA176" s="259" t="s">
        <v>591</v>
      </c>
      <c r="BB176" s="259" t="s">
        <v>799</v>
      </c>
      <c r="BC176" s="259" t="s">
        <v>804</v>
      </c>
      <c r="BD176" s="259" t="s">
        <v>575</v>
      </c>
      <c r="BE176" s="374">
        <f t="shared" si="177"/>
        <v>179</v>
      </c>
      <c r="BF176" s="374"/>
      <c r="BG176" s="374"/>
    </row>
    <row r="177" spans="1:59" hidden="1">
      <c r="A177" s="1534"/>
      <c r="B177" s="381"/>
      <c r="C177" s="382"/>
      <c r="D177" s="396"/>
      <c r="E177" s="397"/>
      <c r="F177" s="397"/>
      <c r="G177" s="397"/>
      <c r="H177" s="397"/>
      <c r="I177" s="397"/>
      <c r="J177" s="397"/>
      <c r="K177" s="397"/>
      <c r="L177" s="397"/>
      <c r="M177" s="227"/>
      <c r="N177" s="374"/>
      <c r="O177" s="374"/>
      <c r="P177" s="374"/>
      <c r="Q177" s="374"/>
      <c r="R177" s="374"/>
      <c r="S177" s="374"/>
      <c r="T177" s="374"/>
      <c r="U177" s="374"/>
      <c r="V177" s="374"/>
      <c r="W177" s="374"/>
      <c r="X177" s="374"/>
      <c r="Y177" s="374"/>
      <c r="Z177" s="374"/>
      <c r="AA177" s="374"/>
      <c r="AB177" s="374"/>
      <c r="AC177" s="374"/>
      <c r="AD177" s="374"/>
      <c r="AE177" s="374"/>
      <c r="AF177" s="374"/>
      <c r="AG177" s="374"/>
      <c r="AH177" s="374"/>
      <c r="AI177" s="374"/>
      <c r="AJ177" s="374"/>
      <c r="AK177" s="374"/>
      <c r="AL177" s="374"/>
      <c r="AM177" s="374"/>
      <c r="AN177" s="374"/>
      <c r="AO177" s="374"/>
      <c r="AP177" s="374"/>
      <c r="AQ177" s="374"/>
      <c r="AR177" s="374"/>
      <c r="AS177" s="374"/>
      <c r="AT177" s="495" t="s">
        <v>332</v>
      </c>
      <c r="AU177" s="374"/>
      <c r="AV177" s="374"/>
      <c r="AW177" s="260"/>
      <c r="AX177" s="260"/>
      <c r="AY177" s="453" t="s">
        <v>672</v>
      </c>
      <c r="AZ177" s="440" t="s">
        <v>558</v>
      </c>
      <c r="BA177" s="259" t="s">
        <v>596</v>
      </c>
      <c r="BB177" s="259" t="s">
        <v>804</v>
      </c>
      <c r="BC177" s="259" t="s">
        <v>808</v>
      </c>
      <c r="BD177" s="259" t="s">
        <v>577</v>
      </c>
      <c r="BE177" s="374">
        <f t="shared" si="177"/>
        <v>180</v>
      </c>
      <c r="BF177" s="374"/>
      <c r="BG177" s="374"/>
    </row>
    <row r="178" spans="1:59" hidden="1">
      <c r="A178" s="1534"/>
      <c r="B178" s="381"/>
      <c r="C178" s="382"/>
      <c r="D178" s="398" t="s">
        <v>1543</v>
      </c>
      <c r="E178" s="378"/>
      <c r="F178" s="378"/>
      <c r="G178" s="378"/>
      <c r="H178" s="378"/>
      <c r="I178" s="378"/>
      <c r="J178" s="378"/>
      <c r="K178" s="378"/>
      <c r="L178" s="399"/>
      <c r="M178" s="350"/>
      <c r="N178" s="374"/>
      <c r="O178" s="374"/>
      <c r="P178" s="374"/>
      <c r="Q178" s="374"/>
      <c r="R178" s="374"/>
      <c r="S178" s="374"/>
      <c r="T178" s="374"/>
      <c r="U178" s="374"/>
      <c r="V178" s="374"/>
      <c r="W178" s="374"/>
      <c r="X178" s="374"/>
      <c r="Y178" s="374"/>
      <c r="Z178" s="374"/>
      <c r="AA178" s="374"/>
      <c r="AB178" s="374"/>
      <c r="AC178" s="374"/>
      <c r="AD178" s="374"/>
      <c r="AE178" s="374"/>
      <c r="AF178" s="374"/>
      <c r="AG178" s="374"/>
      <c r="AH178" s="374"/>
      <c r="AI178" s="374"/>
      <c r="AJ178" s="374"/>
      <c r="AK178" s="374"/>
      <c r="AL178" s="374"/>
      <c r="AM178" s="374"/>
      <c r="AN178" s="374"/>
      <c r="AO178" s="374"/>
      <c r="AP178" s="374"/>
      <c r="AQ178" s="374"/>
      <c r="AR178" s="374"/>
      <c r="AS178" s="374"/>
      <c r="AT178" s="495" t="s">
        <v>334</v>
      </c>
      <c r="AU178" s="374"/>
      <c r="AV178" s="374"/>
      <c r="AW178" s="260"/>
      <c r="AX178" s="260"/>
      <c r="AY178" s="453" t="s">
        <v>675</v>
      </c>
      <c r="AZ178" s="440" t="s">
        <v>560</v>
      </c>
      <c r="BA178" s="259" t="s">
        <v>598</v>
      </c>
      <c r="BB178" s="259" t="s">
        <v>808</v>
      </c>
      <c r="BC178" s="259" t="s">
        <v>1457</v>
      </c>
      <c r="BD178" s="259" t="s">
        <v>578</v>
      </c>
      <c r="BE178" s="374">
        <f t="shared" si="177"/>
        <v>181</v>
      </c>
      <c r="BF178" s="374"/>
      <c r="BG178" s="374"/>
    </row>
    <row r="179" spans="1:59" hidden="1">
      <c r="A179" s="1534"/>
      <c r="B179" s="400"/>
      <c r="C179" s="382"/>
      <c r="D179" s="383"/>
      <c r="E179" s="384">
        <v>0</v>
      </c>
      <c r="F179" s="384">
        <v>1</v>
      </c>
      <c r="G179" s="384">
        <v>2</v>
      </c>
      <c r="H179" s="384">
        <v>3</v>
      </c>
      <c r="I179" s="384">
        <v>4</v>
      </c>
      <c r="J179" s="384">
        <v>5</v>
      </c>
      <c r="K179" s="384"/>
      <c r="L179" s="401"/>
      <c r="M179" s="354"/>
      <c r="N179" s="374"/>
      <c r="O179" s="374"/>
      <c r="P179" s="374"/>
      <c r="Q179" s="374"/>
      <c r="R179" s="374"/>
      <c r="S179" s="374"/>
      <c r="T179" s="374"/>
      <c r="U179" s="374"/>
      <c r="V179" s="374"/>
      <c r="W179" s="374"/>
      <c r="X179" s="374"/>
      <c r="Y179" s="374"/>
      <c r="Z179" s="374"/>
      <c r="AA179" s="374"/>
      <c r="AB179" s="374"/>
      <c r="AC179" s="374"/>
      <c r="AD179" s="374"/>
      <c r="AE179" s="374"/>
      <c r="AF179" s="374"/>
      <c r="AG179" s="374"/>
      <c r="AH179" s="374"/>
      <c r="AI179" s="374"/>
      <c r="AJ179" s="374"/>
      <c r="AK179" s="374"/>
      <c r="AL179" s="374"/>
      <c r="AM179" s="374"/>
      <c r="AN179" s="374"/>
      <c r="AO179" s="374"/>
      <c r="AP179" s="374"/>
      <c r="AQ179" s="374"/>
      <c r="AR179" s="374"/>
      <c r="AS179" s="374"/>
      <c r="AT179" s="495" t="s">
        <v>336</v>
      </c>
      <c r="AU179" s="374"/>
      <c r="AV179" s="374"/>
      <c r="AW179" s="260"/>
      <c r="AX179" s="260"/>
      <c r="AY179" s="453" t="s">
        <v>677</v>
      </c>
      <c r="AZ179" s="440" t="s">
        <v>562</v>
      </c>
      <c r="BA179" s="259" t="s">
        <v>599</v>
      </c>
      <c r="BB179" s="259" t="s">
        <v>1457</v>
      </c>
      <c r="BC179" s="259" t="s">
        <v>336</v>
      </c>
      <c r="BD179" s="259" t="s">
        <v>579</v>
      </c>
      <c r="BE179" s="374">
        <f t="shared" si="177"/>
        <v>182</v>
      </c>
      <c r="BF179" s="374"/>
      <c r="BG179" s="374"/>
    </row>
    <row r="180" spans="1:59" hidden="1">
      <c r="A180" s="1534"/>
      <c r="B180" s="381"/>
      <c r="C180" s="382"/>
      <c r="D180" s="387">
        <v>30</v>
      </c>
      <c r="E180" s="388">
        <f>ROUNDDOWN(0.3*E171/12,0)</f>
        <v>275</v>
      </c>
      <c r="F180" s="388">
        <f>ROUNDDOWN(AVERAGE(E171,F171)/12*0.3,0)</f>
        <v>295</v>
      </c>
      <c r="G180" s="388">
        <f>ROUNDDOWN(0.3*G171/12,0)</f>
        <v>353</v>
      </c>
      <c r="H180" s="388">
        <f>ROUNDDOWN(AVERAGE(I171,H171)/12*0.3,0)</f>
        <v>408</v>
      </c>
      <c r="I180" s="388">
        <f>ROUNDDOWN(0.3*J171/12,0)</f>
        <v>456</v>
      </c>
      <c r="J180" s="388">
        <f>ROUNDDOWN(AVERAGE(K171,L171)/12*0.3,0)</f>
        <v>503</v>
      </c>
      <c r="K180" s="402"/>
      <c r="L180" s="403"/>
      <c r="M180" s="354"/>
      <c r="N180" s="374">
        <f>+B$11</f>
        <v>0</v>
      </c>
      <c r="O180" s="374"/>
      <c r="P180" s="374"/>
      <c r="Q180" s="374"/>
      <c r="R180" s="374"/>
      <c r="S180" s="374"/>
      <c r="T180" s="374"/>
      <c r="U180" s="374"/>
      <c r="V180" s="374"/>
      <c r="W180" s="374"/>
      <c r="X180" s="374"/>
      <c r="Y180" s="374"/>
      <c r="Z180" s="374"/>
      <c r="AA180" s="374"/>
      <c r="AB180" s="374"/>
      <c r="AC180" s="374"/>
      <c r="AD180" s="374"/>
      <c r="AE180" s="374"/>
      <c r="AF180" s="374"/>
      <c r="AG180" s="374"/>
      <c r="AH180" s="374"/>
      <c r="AI180" s="374"/>
      <c r="AJ180" s="374"/>
      <c r="AK180" s="374"/>
      <c r="AL180" s="374"/>
      <c r="AM180" s="374"/>
      <c r="AN180" s="374"/>
      <c r="AO180" s="374"/>
      <c r="AP180" s="374"/>
      <c r="AQ180" s="374"/>
      <c r="AR180" s="374"/>
      <c r="AS180" s="374"/>
      <c r="AT180" s="495" t="s">
        <v>337</v>
      </c>
      <c r="AU180" s="374"/>
      <c r="AV180" s="374"/>
      <c r="AW180" s="260"/>
      <c r="AX180" s="260"/>
      <c r="AY180" s="453" t="s">
        <v>680</v>
      </c>
      <c r="AZ180" s="440" t="s">
        <v>563</v>
      </c>
      <c r="BA180" s="259" t="s">
        <v>600</v>
      </c>
      <c r="BB180" s="259" t="s">
        <v>336</v>
      </c>
      <c r="BC180" s="259" t="s">
        <v>813</v>
      </c>
      <c r="BD180" s="259" t="s">
        <v>580</v>
      </c>
      <c r="BE180" s="374" t="e">
        <f t="shared" si="177"/>
        <v>#N/A</v>
      </c>
      <c r="BF180" s="374"/>
      <c r="BG180" s="374"/>
    </row>
    <row r="181" spans="1:59" hidden="1">
      <c r="A181" s="1534"/>
      <c r="B181" s="381"/>
      <c r="C181" s="382"/>
      <c r="D181" s="389">
        <v>40</v>
      </c>
      <c r="E181" s="388">
        <f>ROUNDDOWN(0.3*E172/12,0)</f>
        <v>367</v>
      </c>
      <c r="F181" s="388">
        <f>ROUNDDOWN(AVERAGE(E172,F172)/12*0.3,0)</f>
        <v>393</v>
      </c>
      <c r="G181" s="388">
        <f>ROUNDDOWN(0.3*G172/12,0)</f>
        <v>472</v>
      </c>
      <c r="H181" s="388">
        <f>ROUNDDOWN(AVERAGE(I172,H172)/12*0.3,0)</f>
        <v>545</v>
      </c>
      <c r="I181" s="388">
        <f>ROUNDDOWN(0.3*J172/12,0)</f>
        <v>608</v>
      </c>
      <c r="J181" s="388">
        <f>ROUNDDOWN(AVERAGE(K172,L172)/12*0.3,0)</f>
        <v>671</v>
      </c>
      <c r="K181" s="404"/>
      <c r="L181" s="405"/>
      <c r="M181" s="354"/>
      <c r="N181" s="374">
        <f>+B$11</f>
        <v>0</v>
      </c>
      <c r="O181" s="374"/>
      <c r="P181" s="374"/>
      <c r="Q181" s="374"/>
      <c r="R181" s="374"/>
      <c r="S181" s="374"/>
      <c r="T181" s="374"/>
      <c r="U181" s="374"/>
      <c r="V181" s="374"/>
      <c r="W181" s="374"/>
      <c r="X181" s="374"/>
      <c r="Y181" s="374"/>
      <c r="Z181" s="374"/>
      <c r="AA181" s="374"/>
      <c r="AB181" s="374"/>
      <c r="AC181" s="374"/>
      <c r="AD181" s="374"/>
      <c r="AE181" s="374"/>
      <c r="AF181" s="374"/>
      <c r="AG181" s="374"/>
      <c r="AH181" s="374"/>
      <c r="AI181" s="374"/>
      <c r="AJ181" s="374"/>
      <c r="AK181" s="374"/>
      <c r="AL181" s="374"/>
      <c r="AM181" s="374"/>
      <c r="AN181" s="374"/>
      <c r="AO181" s="374"/>
      <c r="AP181" s="374"/>
      <c r="AQ181" s="374"/>
      <c r="AR181" s="374"/>
      <c r="AS181" s="374"/>
      <c r="AT181" s="495" t="s">
        <v>339</v>
      </c>
      <c r="AU181" s="374"/>
      <c r="AV181" s="374"/>
      <c r="AW181" s="260"/>
      <c r="AX181" s="260"/>
      <c r="AY181" s="453" t="s">
        <v>684</v>
      </c>
      <c r="AZ181" s="440" t="s">
        <v>565</v>
      </c>
      <c r="BA181" s="259" t="s">
        <v>604</v>
      </c>
      <c r="BB181" s="259" t="s">
        <v>813</v>
      </c>
      <c r="BC181" s="259" t="s">
        <v>814</v>
      </c>
      <c r="BD181" s="259" t="s">
        <v>581</v>
      </c>
      <c r="BE181" s="374">
        <f t="shared" si="177"/>
        <v>183</v>
      </c>
      <c r="BF181" s="374"/>
      <c r="BG181" s="374"/>
    </row>
    <row r="182" spans="1:59" hidden="1">
      <c r="A182" s="1534"/>
      <c r="B182" s="381"/>
      <c r="C182" s="382"/>
      <c r="D182" s="389" t="s">
        <v>1473</v>
      </c>
      <c r="E182" s="388">
        <v>468</v>
      </c>
      <c r="F182" s="388">
        <v>501</v>
      </c>
      <c r="G182" s="388">
        <v>602</v>
      </c>
      <c r="H182" s="388">
        <v>695</v>
      </c>
      <c r="I182" s="388">
        <v>776</v>
      </c>
      <c r="J182" s="388">
        <v>856</v>
      </c>
      <c r="K182" s="404"/>
      <c r="L182" s="405"/>
      <c r="M182" s="354"/>
      <c r="N182" s="374">
        <f>+B$11</f>
        <v>0</v>
      </c>
      <c r="O182" s="374"/>
      <c r="P182" s="374"/>
      <c r="Q182" s="374"/>
      <c r="R182" s="374"/>
      <c r="S182" s="374"/>
      <c r="T182" s="374"/>
      <c r="U182" s="374"/>
      <c r="V182" s="374"/>
      <c r="W182" s="374"/>
      <c r="X182" s="374"/>
      <c r="Y182" s="374"/>
      <c r="Z182" s="374"/>
      <c r="AA182" s="374"/>
      <c r="AB182" s="374"/>
      <c r="AC182" s="374"/>
      <c r="AD182" s="374"/>
      <c r="AE182" s="374"/>
      <c r="AF182" s="374"/>
      <c r="AG182" s="374"/>
      <c r="AH182" s="374"/>
      <c r="AI182" s="374"/>
      <c r="AJ182" s="374"/>
      <c r="AK182" s="374"/>
      <c r="AL182" s="374"/>
      <c r="AM182" s="374"/>
      <c r="AN182" s="374"/>
      <c r="AO182" s="374"/>
      <c r="AP182" s="374"/>
      <c r="AQ182" s="374"/>
      <c r="AR182" s="374"/>
      <c r="AS182" s="374"/>
      <c r="AT182" s="495" t="s">
        <v>341</v>
      </c>
      <c r="AU182" s="374"/>
      <c r="AV182" s="374"/>
      <c r="AW182" s="260"/>
      <c r="AX182" s="260"/>
      <c r="AY182" s="453" t="s">
        <v>686</v>
      </c>
      <c r="AZ182" s="440" t="s">
        <v>566</v>
      </c>
      <c r="BA182" s="259" t="s">
        <v>607</v>
      </c>
      <c r="BB182" s="259" t="s">
        <v>814</v>
      </c>
      <c r="BC182" s="259" t="s">
        <v>819</v>
      </c>
      <c r="BD182" s="259" t="s">
        <v>582</v>
      </c>
      <c r="BE182" s="374">
        <f t="shared" si="177"/>
        <v>184</v>
      </c>
      <c r="BF182" s="374"/>
      <c r="BG182" s="374"/>
    </row>
    <row r="183" spans="1:59" hidden="1">
      <c r="A183" s="1534"/>
      <c r="B183" s="381"/>
      <c r="C183" s="382"/>
      <c r="D183" s="389" t="s">
        <v>1474</v>
      </c>
      <c r="E183" s="388">
        <v>546</v>
      </c>
      <c r="F183" s="388">
        <v>550</v>
      </c>
      <c r="G183" s="388">
        <v>721</v>
      </c>
      <c r="H183" s="388">
        <v>904</v>
      </c>
      <c r="I183" s="388">
        <v>968</v>
      </c>
      <c r="J183" s="388">
        <v>1088</v>
      </c>
      <c r="K183" s="404"/>
      <c r="L183" s="405"/>
      <c r="M183" s="354"/>
      <c r="N183" s="374">
        <f>+B$11</f>
        <v>0</v>
      </c>
      <c r="O183" s="374"/>
      <c r="P183" s="374"/>
      <c r="Q183" s="374"/>
      <c r="R183" s="374"/>
      <c r="S183" s="374"/>
      <c r="T183" s="374"/>
      <c r="U183" s="374"/>
      <c r="V183" s="374"/>
      <c r="W183" s="374"/>
      <c r="X183" s="374"/>
      <c r="Y183" s="374"/>
      <c r="Z183" s="374"/>
      <c r="AA183" s="374"/>
      <c r="AB183" s="374"/>
      <c r="AC183" s="374"/>
      <c r="AD183" s="374"/>
      <c r="AE183" s="374"/>
      <c r="AF183" s="374"/>
      <c r="AG183" s="374"/>
      <c r="AH183" s="374"/>
      <c r="AI183" s="374"/>
      <c r="AJ183" s="374"/>
      <c r="AK183" s="374"/>
      <c r="AL183" s="374"/>
      <c r="AM183" s="374"/>
      <c r="AN183" s="374"/>
      <c r="AO183" s="374"/>
      <c r="AP183" s="374"/>
      <c r="AQ183" s="374"/>
      <c r="AR183" s="374"/>
      <c r="AS183" s="374"/>
      <c r="AT183" s="495" t="s">
        <v>342</v>
      </c>
      <c r="AU183" s="374"/>
      <c r="AV183" s="374"/>
      <c r="AW183" s="260"/>
      <c r="AX183" s="260"/>
      <c r="AY183" s="453" t="s">
        <v>687</v>
      </c>
      <c r="AZ183" s="440" t="s">
        <v>567</v>
      </c>
      <c r="BA183" s="259" t="s">
        <v>609</v>
      </c>
      <c r="BB183" s="259" t="s">
        <v>819</v>
      </c>
      <c r="BC183" s="259" t="s">
        <v>821</v>
      </c>
      <c r="BD183" s="259" t="s">
        <v>586</v>
      </c>
      <c r="BE183" s="374">
        <f t="shared" si="177"/>
        <v>185</v>
      </c>
      <c r="BF183" s="374"/>
      <c r="BG183" s="374"/>
    </row>
    <row r="184" spans="1:59" hidden="1">
      <c r="A184" s="1534"/>
      <c r="B184" s="406"/>
      <c r="C184" s="407"/>
      <c r="D184" s="408"/>
      <c r="E184" s="409"/>
      <c r="F184" s="409"/>
      <c r="G184" s="409"/>
      <c r="H184" s="409"/>
      <c r="I184" s="409"/>
      <c r="J184" s="410"/>
      <c r="K184" s="411"/>
      <c r="L184" s="412"/>
      <c r="M184" s="367"/>
      <c r="N184" s="374">
        <f>+B$11</f>
        <v>0</v>
      </c>
      <c r="O184" s="374"/>
      <c r="P184" s="374"/>
      <c r="Q184" s="374"/>
      <c r="R184" s="374"/>
      <c r="S184" s="374"/>
      <c r="T184" s="374"/>
      <c r="U184" s="374"/>
      <c r="V184" s="374"/>
      <c r="W184" s="374"/>
      <c r="X184" s="374"/>
      <c r="Y184" s="374"/>
      <c r="Z184" s="374"/>
      <c r="AA184" s="374"/>
      <c r="AB184" s="374"/>
      <c r="AC184" s="374"/>
      <c r="AD184" s="374"/>
      <c r="AE184" s="374"/>
      <c r="AF184" s="374"/>
      <c r="AG184" s="374"/>
      <c r="AH184" s="374"/>
      <c r="AI184" s="374"/>
      <c r="AJ184" s="374"/>
      <c r="AK184" s="374"/>
      <c r="AL184" s="374"/>
      <c r="AM184" s="374"/>
      <c r="AN184" s="374"/>
      <c r="AO184" s="374"/>
      <c r="AP184" s="374"/>
      <c r="AQ184" s="374"/>
      <c r="AR184" s="374"/>
      <c r="AS184" s="374"/>
      <c r="AT184" s="495" t="s">
        <v>344</v>
      </c>
      <c r="AU184" s="374"/>
      <c r="AV184" s="374"/>
      <c r="AW184" s="260"/>
      <c r="AX184" s="260"/>
      <c r="AY184" s="453" t="s">
        <v>692</v>
      </c>
      <c r="AZ184" s="440" t="s">
        <v>568</v>
      </c>
      <c r="BA184" s="259" t="s">
        <v>611</v>
      </c>
      <c r="BB184" s="259" t="s">
        <v>821</v>
      </c>
      <c r="BC184" s="259" t="s">
        <v>820</v>
      </c>
      <c r="BD184" s="259" t="s">
        <v>587</v>
      </c>
      <c r="BE184" s="374">
        <f t="shared" si="177"/>
        <v>186</v>
      </c>
      <c r="BF184" s="374"/>
      <c r="BG184" s="374"/>
    </row>
    <row r="185" spans="1:59" hidden="1">
      <c r="A185" s="1534"/>
      <c r="B185" s="381"/>
      <c r="C185" s="382"/>
      <c r="D185" s="398" t="s">
        <v>1544</v>
      </c>
      <c r="E185" s="378"/>
      <c r="F185" s="378"/>
      <c r="G185" s="378"/>
      <c r="H185" s="378"/>
      <c r="I185" s="378"/>
      <c r="J185" s="378"/>
      <c r="K185" s="378"/>
      <c r="L185" s="399"/>
      <c r="M185" s="350"/>
      <c r="N185" s="374"/>
      <c r="O185" s="374"/>
      <c r="P185" s="374"/>
      <c r="Q185" s="374"/>
      <c r="R185" s="374"/>
      <c r="S185" s="374"/>
      <c r="T185" s="374"/>
      <c r="U185" s="374"/>
      <c r="V185" s="374"/>
      <c r="W185" s="374"/>
      <c r="X185" s="374"/>
      <c r="Y185" s="374"/>
      <c r="Z185" s="374"/>
      <c r="AA185" s="374"/>
      <c r="AB185" s="374"/>
      <c r="AC185" s="374"/>
      <c r="AD185" s="374"/>
      <c r="AE185" s="374"/>
      <c r="AF185" s="374"/>
      <c r="AG185" s="374"/>
      <c r="AH185" s="374"/>
      <c r="AI185" s="374"/>
      <c r="AJ185" s="374"/>
      <c r="AK185" s="374"/>
      <c r="AL185" s="374"/>
      <c r="AM185" s="374"/>
      <c r="AN185" s="374"/>
      <c r="AO185" s="374"/>
      <c r="AP185" s="374"/>
      <c r="AQ185" s="374"/>
      <c r="AR185" s="374"/>
      <c r="AS185" s="374"/>
      <c r="AT185" s="495" t="s">
        <v>346</v>
      </c>
      <c r="AU185" s="374"/>
      <c r="AV185" s="374"/>
      <c r="AW185" s="260"/>
      <c r="AX185" s="260"/>
      <c r="AY185" s="453" t="s">
        <v>696</v>
      </c>
      <c r="AZ185" s="440" t="s">
        <v>572</v>
      </c>
      <c r="BA185" s="259" t="s">
        <v>612</v>
      </c>
      <c r="BB185" s="259" t="s">
        <v>820</v>
      </c>
      <c r="BC185" s="259" t="s">
        <v>822</v>
      </c>
      <c r="BD185" s="259" t="s">
        <v>591</v>
      </c>
      <c r="BE185" s="374">
        <f t="shared" si="177"/>
        <v>187</v>
      </c>
      <c r="BF185" s="374"/>
      <c r="BG185" s="374"/>
    </row>
    <row r="186" spans="1:59" hidden="1">
      <c r="A186" s="1534"/>
      <c r="B186" s="400"/>
      <c r="C186" s="382"/>
      <c r="D186" s="383"/>
      <c r="E186" s="384">
        <v>0</v>
      </c>
      <c r="F186" s="384">
        <v>1</v>
      </c>
      <c r="G186" s="384">
        <v>2</v>
      </c>
      <c r="H186" s="384">
        <v>3</v>
      </c>
      <c r="I186" s="384">
        <v>4</v>
      </c>
      <c r="J186" s="384">
        <v>5</v>
      </c>
      <c r="K186" s="384"/>
      <c r="L186" s="401"/>
      <c r="M186" s="354"/>
      <c r="N186" s="374"/>
      <c r="O186" s="374"/>
      <c r="P186" s="374"/>
      <c r="Q186" s="374"/>
      <c r="R186" s="374"/>
      <c r="S186" s="374"/>
      <c r="T186" s="374"/>
      <c r="U186" s="374"/>
      <c r="V186" s="374"/>
      <c r="W186" s="374"/>
      <c r="X186" s="374"/>
      <c r="Y186" s="374"/>
      <c r="Z186" s="374"/>
      <c r="AA186" s="374"/>
      <c r="AB186" s="374"/>
      <c r="AC186" s="374"/>
      <c r="AD186" s="374"/>
      <c r="AE186" s="374"/>
      <c r="AF186" s="374"/>
      <c r="AG186" s="374"/>
      <c r="AH186" s="374"/>
      <c r="AI186" s="374"/>
      <c r="AJ186" s="374"/>
      <c r="AK186" s="374"/>
      <c r="AL186" s="374"/>
      <c r="AM186" s="374"/>
      <c r="AN186" s="374"/>
      <c r="AO186" s="374"/>
      <c r="AP186" s="374"/>
      <c r="AQ186" s="374"/>
      <c r="AR186" s="374"/>
      <c r="AS186" s="374"/>
      <c r="AT186" s="495" t="s">
        <v>347</v>
      </c>
      <c r="AU186" s="374"/>
      <c r="AV186" s="374"/>
      <c r="AW186" s="260"/>
      <c r="AX186" s="260"/>
      <c r="AY186" s="453" t="s">
        <v>700</v>
      </c>
      <c r="AZ186" s="440" t="s">
        <v>573</v>
      </c>
      <c r="BA186" s="259" t="s">
        <v>614</v>
      </c>
      <c r="BB186" s="259" t="s">
        <v>822</v>
      </c>
      <c r="BC186" s="259" t="s">
        <v>833</v>
      </c>
      <c r="BD186" s="259" t="s">
        <v>596</v>
      </c>
      <c r="BE186" s="374">
        <f t="shared" si="177"/>
        <v>188</v>
      </c>
      <c r="BF186" s="374"/>
      <c r="BG186" s="374"/>
    </row>
    <row r="187" spans="1:59" hidden="1">
      <c r="A187" s="1534"/>
      <c r="B187" s="381"/>
      <c r="C187" s="382"/>
      <c r="D187" s="387">
        <v>30</v>
      </c>
      <c r="E187" s="388">
        <f>ROUNDDOWN(0.3*E171/12,0)</f>
        <v>275</v>
      </c>
      <c r="F187" s="388">
        <f>ROUNDDOWN(AVERAGE(E171,F171)/12*0.3,0)</f>
        <v>295</v>
      </c>
      <c r="G187" s="388">
        <f>ROUNDDOWN(0.3*G171/12,0)</f>
        <v>353</v>
      </c>
      <c r="H187" s="388">
        <f>ROUNDDOWN(AVERAGE(I171,H171)/12*0.3,0)</f>
        <v>408</v>
      </c>
      <c r="I187" s="388">
        <f>ROUNDDOWN(0.3*J171/12,0)</f>
        <v>456</v>
      </c>
      <c r="J187" s="388">
        <f>ROUNDDOWN(AVERAGE(K171,L171)/12*0.3,0)</f>
        <v>503</v>
      </c>
      <c r="K187" s="402"/>
      <c r="L187" s="403"/>
      <c r="M187" s="354"/>
      <c r="N187" s="374">
        <f>+B$11</f>
        <v>0</v>
      </c>
      <c r="O187" s="374"/>
      <c r="P187" s="374"/>
      <c r="Q187" s="374"/>
      <c r="R187" s="374"/>
      <c r="S187" s="374"/>
      <c r="T187" s="374"/>
      <c r="U187" s="374"/>
      <c r="V187" s="374"/>
      <c r="W187" s="374"/>
      <c r="X187" s="374"/>
      <c r="Y187" s="374"/>
      <c r="Z187" s="374"/>
      <c r="AA187" s="374"/>
      <c r="AB187" s="374"/>
      <c r="AC187" s="374"/>
      <c r="AD187" s="374"/>
      <c r="AE187" s="374"/>
      <c r="AF187" s="374"/>
      <c r="AG187" s="374"/>
      <c r="AH187" s="374"/>
      <c r="AI187" s="374"/>
      <c r="AJ187" s="374"/>
      <c r="AK187" s="374"/>
      <c r="AL187" s="374"/>
      <c r="AM187" s="374"/>
      <c r="AN187" s="374"/>
      <c r="AO187" s="374"/>
      <c r="AP187" s="374"/>
      <c r="AQ187" s="374"/>
      <c r="AR187" s="374"/>
      <c r="AS187" s="374"/>
      <c r="AT187" s="495" t="s">
        <v>349</v>
      </c>
      <c r="AU187" s="374"/>
      <c r="AV187" s="374"/>
      <c r="AW187" s="260"/>
      <c r="AX187" s="260"/>
      <c r="AY187" s="453" t="s">
        <v>701</v>
      </c>
      <c r="AZ187" s="440" t="s">
        <v>192</v>
      </c>
      <c r="BA187" s="259" t="s">
        <v>618</v>
      </c>
      <c r="BB187" s="259" t="s">
        <v>833</v>
      </c>
      <c r="BC187" s="259" t="s">
        <v>350</v>
      </c>
      <c r="BD187" s="259" t="s">
        <v>598</v>
      </c>
      <c r="BE187" s="374">
        <f t="shared" si="177"/>
        <v>189</v>
      </c>
      <c r="BF187" s="374"/>
      <c r="BG187" s="374"/>
    </row>
    <row r="188" spans="1:59" hidden="1">
      <c r="A188" s="1534"/>
      <c r="B188" s="381"/>
      <c r="C188" s="382"/>
      <c r="D188" s="389">
        <v>40</v>
      </c>
      <c r="E188" s="388">
        <f>ROUNDDOWN(0.3*E172/12,0)</f>
        <v>367</v>
      </c>
      <c r="F188" s="388">
        <f>ROUNDDOWN(AVERAGE(E172,F172)/12*0.3,0)</f>
        <v>393</v>
      </c>
      <c r="G188" s="388">
        <f>ROUNDDOWN(0.3*G172/12,0)</f>
        <v>472</v>
      </c>
      <c r="H188" s="388">
        <f>ROUNDDOWN(AVERAGE(I172,H172)/12*0.3,0)</f>
        <v>545</v>
      </c>
      <c r="I188" s="388">
        <f>ROUNDDOWN(0.3*J172/12,0)</f>
        <v>608</v>
      </c>
      <c r="J188" s="388">
        <f>ROUNDDOWN(AVERAGE(K172,L172)/12*0.3,0)</f>
        <v>671</v>
      </c>
      <c r="K188" s="404"/>
      <c r="L188" s="405"/>
      <c r="M188" s="354"/>
      <c r="N188" s="374">
        <f>+B$11</f>
        <v>0</v>
      </c>
      <c r="O188" s="374"/>
      <c r="P188" s="374"/>
      <c r="Q188" s="374"/>
      <c r="R188" s="374"/>
      <c r="S188" s="374"/>
      <c r="T188" s="374"/>
      <c r="U188" s="374"/>
      <c r="V188" s="374"/>
      <c r="W188" s="374"/>
      <c r="X188" s="374"/>
      <c r="Y188" s="374"/>
      <c r="Z188" s="374"/>
      <c r="AA188" s="374"/>
      <c r="AB188" s="374"/>
      <c r="AC188" s="374"/>
      <c r="AD188" s="374"/>
      <c r="AE188" s="374"/>
      <c r="AF188" s="374"/>
      <c r="AG188" s="374"/>
      <c r="AH188" s="374"/>
      <c r="AI188" s="374"/>
      <c r="AJ188" s="374"/>
      <c r="AK188" s="374"/>
      <c r="AL188" s="374"/>
      <c r="AM188" s="374"/>
      <c r="AN188" s="374"/>
      <c r="AO188" s="374"/>
      <c r="AP188" s="374"/>
      <c r="AQ188" s="374"/>
      <c r="AR188" s="374"/>
      <c r="AS188" s="374"/>
      <c r="AT188" s="495" t="s">
        <v>350</v>
      </c>
      <c r="AU188" s="374"/>
      <c r="AV188" s="374"/>
      <c r="AW188" s="260"/>
      <c r="AX188" s="260"/>
      <c r="AY188" s="453" t="s">
        <v>706</v>
      </c>
      <c r="AZ188" s="440" t="s">
        <v>575</v>
      </c>
      <c r="BA188" s="259" t="s">
        <v>619</v>
      </c>
      <c r="BB188" s="259" t="s">
        <v>350</v>
      </c>
      <c r="BC188" s="259" t="s">
        <v>836</v>
      </c>
      <c r="BD188" s="259" t="s">
        <v>599</v>
      </c>
      <c r="BE188" s="374">
        <f t="shared" si="177"/>
        <v>190</v>
      </c>
      <c r="BF188" s="374"/>
      <c r="BG188" s="374"/>
    </row>
    <row r="189" spans="1:59" hidden="1">
      <c r="A189" s="1534"/>
      <c r="B189" s="381"/>
      <c r="C189" s="382"/>
      <c r="D189" s="389" t="s">
        <v>1473</v>
      </c>
      <c r="E189" s="388">
        <v>468</v>
      </c>
      <c r="F189" s="388">
        <v>501</v>
      </c>
      <c r="G189" s="388">
        <v>602</v>
      </c>
      <c r="H189" s="388">
        <v>695</v>
      </c>
      <c r="I189" s="388">
        <v>776</v>
      </c>
      <c r="J189" s="388">
        <v>856</v>
      </c>
      <c r="K189" s="404"/>
      <c r="L189" s="405"/>
      <c r="M189" s="354"/>
      <c r="N189" s="374">
        <f>+B$11</f>
        <v>0</v>
      </c>
      <c r="O189" s="374"/>
      <c r="P189" s="374"/>
      <c r="Q189" s="374"/>
      <c r="R189" s="374"/>
      <c r="S189" s="374"/>
      <c r="T189" s="374"/>
      <c r="U189" s="374"/>
      <c r="V189" s="374"/>
      <c r="W189" s="374"/>
      <c r="X189" s="374"/>
      <c r="Y189" s="374"/>
      <c r="Z189" s="374"/>
      <c r="AA189" s="374"/>
      <c r="AB189" s="374"/>
      <c r="AC189" s="374"/>
      <c r="AD189" s="374"/>
      <c r="AE189" s="374"/>
      <c r="AF189" s="374"/>
      <c r="AG189" s="374"/>
      <c r="AH189" s="374"/>
      <c r="AI189" s="374"/>
      <c r="AJ189" s="374"/>
      <c r="AK189" s="374"/>
      <c r="AL189" s="374"/>
      <c r="AM189" s="374"/>
      <c r="AN189" s="374"/>
      <c r="AO189" s="374"/>
      <c r="AP189" s="374"/>
      <c r="AQ189" s="374"/>
      <c r="AR189" s="374"/>
      <c r="AS189" s="374"/>
      <c r="AT189" s="495" t="s">
        <v>352</v>
      </c>
      <c r="AU189" s="374"/>
      <c r="AV189" s="374"/>
      <c r="AW189" s="260"/>
      <c r="AX189" s="260"/>
      <c r="AY189" s="453" t="s">
        <v>710</v>
      </c>
      <c r="AZ189" s="440" t="s">
        <v>577</v>
      </c>
      <c r="BA189" s="259" t="s">
        <v>620</v>
      </c>
      <c r="BB189" s="259" t="s">
        <v>836</v>
      </c>
      <c r="BC189" s="259" t="s">
        <v>838</v>
      </c>
      <c r="BD189" s="259" t="s">
        <v>600</v>
      </c>
      <c r="BE189" s="374">
        <f t="shared" si="177"/>
        <v>191</v>
      </c>
      <c r="BF189" s="374"/>
      <c r="BG189" s="374"/>
    </row>
    <row r="190" spans="1:59" hidden="1">
      <c r="A190" s="1534"/>
      <c r="B190" s="381"/>
      <c r="C190" s="382"/>
      <c r="D190" s="389" t="s">
        <v>1474</v>
      </c>
      <c r="E190" s="388">
        <v>563</v>
      </c>
      <c r="F190" s="388">
        <v>571</v>
      </c>
      <c r="G190" s="388">
        <v>748</v>
      </c>
      <c r="H190" s="388">
        <v>917</v>
      </c>
      <c r="I190" s="388">
        <v>1003</v>
      </c>
      <c r="J190" s="388">
        <v>1088</v>
      </c>
      <c r="K190" s="404"/>
      <c r="L190" s="405"/>
      <c r="M190" s="354"/>
      <c r="N190" s="374">
        <f>+B$11</f>
        <v>0</v>
      </c>
      <c r="O190" s="374"/>
      <c r="P190" s="374"/>
      <c r="Q190" s="374"/>
      <c r="R190" s="374"/>
      <c r="S190" s="374"/>
      <c r="T190" s="374"/>
      <c r="U190" s="374"/>
      <c r="V190" s="374"/>
      <c r="W190" s="374"/>
      <c r="X190" s="374"/>
      <c r="Y190" s="374"/>
      <c r="Z190" s="374"/>
      <c r="AA190" s="374"/>
      <c r="AB190" s="374"/>
      <c r="AC190" s="374"/>
      <c r="AD190" s="374"/>
      <c r="AE190" s="374"/>
      <c r="AF190" s="374"/>
      <c r="AG190" s="374"/>
      <c r="AH190" s="374"/>
      <c r="AI190" s="374"/>
      <c r="AJ190" s="374"/>
      <c r="AK190" s="374"/>
      <c r="AL190" s="374"/>
      <c r="AM190" s="374"/>
      <c r="AN190" s="374"/>
      <c r="AO190" s="374"/>
      <c r="AP190" s="374"/>
      <c r="AQ190" s="374"/>
      <c r="AR190" s="374"/>
      <c r="AS190" s="374"/>
      <c r="AT190" s="495" t="s">
        <v>354</v>
      </c>
      <c r="AU190" s="374"/>
      <c r="AV190" s="374"/>
      <c r="AW190" s="260"/>
      <c r="AX190" s="260"/>
      <c r="AY190" s="453" t="s">
        <v>712</v>
      </c>
      <c r="AZ190" s="440" t="s">
        <v>578</v>
      </c>
      <c r="BA190" s="259" t="s">
        <v>621</v>
      </c>
      <c r="BB190" s="259" t="s">
        <v>838</v>
      </c>
      <c r="BC190" s="259" t="s">
        <v>842</v>
      </c>
      <c r="BD190" s="259" t="s">
        <v>604</v>
      </c>
      <c r="BE190" s="374">
        <f t="shared" si="177"/>
        <v>192</v>
      </c>
      <c r="BF190" s="374"/>
      <c r="BG190" s="374"/>
    </row>
    <row r="191" spans="1:59" hidden="1">
      <c r="A191" s="1534"/>
      <c r="B191" s="406"/>
      <c r="C191" s="407"/>
      <c r="D191" s="408"/>
      <c r="E191" s="409"/>
      <c r="F191" s="409"/>
      <c r="G191" s="409"/>
      <c r="H191" s="409"/>
      <c r="I191" s="409"/>
      <c r="J191" s="410"/>
      <c r="K191" s="411"/>
      <c r="L191" s="412"/>
      <c r="M191" s="367"/>
      <c r="N191" s="374">
        <f>+B$11</f>
        <v>0</v>
      </c>
      <c r="O191" s="374"/>
      <c r="P191" s="374"/>
      <c r="Q191" s="374"/>
      <c r="R191" s="374"/>
      <c r="S191" s="374"/>
      <c r="T191" s="374"/>
      <c r="U191" s="374"/>
      <c r="V191" s="374"/>
      <c r="W191" s="374"/>
      <c r="X191" s="374"/>
      <c r="Y191" s="374"/>
      <c r="Z191" s="374"/>
      <c r="AA191" s="374"/>
      <c r="AB191" s="374"/>
      <c r="AC191" s="374"/>
      <c r="AD191" s="374"/>
      <c r="AE191" s="374"/>
      <c r="AF191" s="374"/>
      <c r="AG191" s="374"/>
      <c r="AH191" s="374"/>
      <c r="AI191" s="374"/>
      <c r="AJ191" s="374"/>
      <c r="AK191" s="374"/>
      <c r="AL191" s="374"/>
      <c r="AM191" s="374"/>
      <c r="AN191" s="374"/>
      <c r="AO191" s="374"/>
      <c r="AP191" s="374"/>
      <c r="AQ191" s="374"/>
      <c r="AR191" s="374"/>
      <c r="AS191" s="374"/>
      <c r="AT191" s="495" t="s">
        <v>356</v>
      </c>
      <c r="AU191" s="374"/>
      <c r="AV191" s="374"/>
      <c r="AW191" s="260"/>
      <c r="AX191" s="260"/>
      <c r="AY191" s="453" t="s">
        <v>714</v>
      </c>
      <c r="AZ191" s="440" t="s">
        <v>579</v>
      </c>
      <c r="BA191" s="259" t="s">
        <v>622</v>
      </c>
      <c r="BB191" s="259" t="s">
        <v>842</v>
      </c>
      <c r="BC191" s="259" t="s">
        <v>847</v>
      </c>
      <c r="BD191" s="259" t="s">
        <v>607</v>
      </c>
      <c r="BE191" s="374">
        <f t="shared" si="177"/>
        <v>193</v>
      </c>
      <c r="BF191" s="374"/>
      <c r="BG191" s="374"/>
    </row>
    <row r="192" spans="1:59" hidden="1">
      <c r="N192" s="374"/>
      <c r="O192" s="374"/>
      <c r="P192" s="374"/>
      <c r="Q192" s="374"/>
      <c r="R192" s="374"/>
      <c r="S192" s="374"/>
      <c r="T192" s="374"/>
      <c r="U192" s="374"/>
      <c r="V192" s="374"/>
      <c r="W192" s="374"/>
      <c r="X192" s="374"/>
      <c r="Y192" s="374"/>
      <c r="Z192" s="374"/>
      <c r="AA192" s="374"/>
      <c r="AB192" s="374"/>
      <c r="AC192" s="374"/>
      <c r="AD192" s="374"/>
      <c r="AE192" s="374"/>
      <c r="AF192" s="374"/>
      <c r="AG192" s="374"/>
      <c r="AH192" s="374"/>
      <c r="AI192" s="374"/>
      <c r="AJ192" s="374"/>
      <c r="AK192" s="374"/>
      <c r="AL192" s="374"/>
      <c r="AM192" s="374"/>
      <c r="AN192" s="374"/>
      <c r="AO192" s="374"/>
      <c r="AP192" s="374"/>
      <c r="AQ192" s="374"/>
      <c r="AR192" s="374"/>
      <c r="AS192" s="374"/>
      <c r="AT192" s="495" t="s">
        <v>357</v>
      </c>
      <c r="AU192" s="374"/>
      <c r="AV192" s="374"/>
      <c r="AW192" s="260"/>
      <c r="AX192" s="260"/>
      <c r="AY192" s="453" t="s">
        <v>718</v>
      </c>
      <c r="AZ192" s="440" t="s">
        <v>581</v>
      </c>
      <c r="BA192" s="259" t="s">
        <v>233</v>
      </c>
      <c r="BB192" s="259" t="s">
        <v>847</v>
      </c>
      <c r="BC192" s="259" t="s">
        <v>856</v>
      </c>
      <c r="BD192" s="259" t="s">
        <v>609</v>
      </c>
      <c r="BE192" s="374">
        <f t="shared" si="177"/>
        <v>194</v>
      </c>
      <c r="BF192" s="374"/>
      <c r="BG192" s="374"/>
    </row>
    <row r="193" spans="1:59" hidden="1">
      <c r="A193" s="1528" t="s">
        <v>1545</v>
      </c>
      <c r="B193" s="413"/>
      <c r="C193" s="414"/>
      <c r="D193" s="415" t="s">
        <v>1546</v>
      </c>
      <c r="E193" s="416"/>
      <c r="F193" s="416"/>
      <c r="G193" s="416"/>
      <c r="H193" s="416"/>
      <c r="I193" s="416"/>
      <c r="J193" s="416"/>
      <c r="K193" s="416"/>
      <c r="L193" s="416"/>
      <c r="M193" s="350"/>
      <c r="N193" s="374"/>
      <c r="O193" s="374"/>
      <c r="P193" s="374"/>
      <c r="Q193" s="374"/>
      <c r="R193" s="374"/>
      <c r="S193" s="374"/>
      <c r="T193" s="374"/>
      <c r="U193" s="374"/>
      <c r="V193" s="374"/>
      <c r="W193" s="374"/>
      <c r="X193" s="374"/>
      <c r="Y193" s="374"/>
      <c r="Z193" s="374"/>
      <c r="AA193" s="374"/>
      <c r="AB193" s="374"/>
      <c r="AC193" s="374"/>
      <c r="AD193" s="374"/>
      <c r="AE193" s="374"/>
      <c r="AF193" s="374"/>
      <c r="AG193" s="374"/>
      <c r="AH193" s="374"/>
      <c r="AI193" s="374"/>
      <c r="AJ193" s="374"/>
      <c r="AK193" s="374"/>
      <c r="AL193" s="374"/>
      <c r="AM193" s="374"/>
      <c r="AN193" s="374"/>
      <c r="AO193" s="374"/>
      <c r="AP193" s="374"/>
      <c r="AQ193" s="374"/>
      <c r="AR193" s="374"/>
      <c r="AS193" s="374"/>
      <c r="AT193" s="495" t="s">
        <v>359</v>
      </c>
      <c r="AU193" s="374"/>
      <c r="AV193" s="374"/>
      <c r="AW193" s="260"/>
      <c r="AX193" s="260"/>
      <c r="AY193" s="453" t="s">
        <v>720</v>
      </c>
      <c r="AZ193" s="440" t="s">
        <v>582</v>
      </c>
      <c r="BA193" s="259" t="s">
        <v>626</v>
      </c>
      <c r="BB193" s="259" t="s">
        <v>856</v>
      </c>
      <c r="BC193" s="259" t="s">
        <v>858</v>
      </c>
      <c r="BD193" s="259" t="s">
        <v>611</v>
      </c>
      <c r="BE193" s="374">
        <f t="shared" si="177"/>
        <v>195</v>
      </c>
      <c r="BF193" s="374"/>
      <c r="BG193" s="374"/>
    </row>
    <row r="194" spans="1:59" hidden="1">
      <c r="A194" s="1529"/>
      <c r="B194" s="417"/>
      <c r="C194" s="418"/>
      <c r="D194" s="419"/>
      <c r="E194" s="420">
        <v>1</v>
      </c>
      <c r="F194" s="420">
        <v>2</v>
      </c>
      <c r="G194" s="420">
        <v>3</v>
      </c>
      <c r="H194" s="420">
        <v>4</v>
      </c>
      <c r="I194" s="420">
        <v>5</v>
      </c>
      <c r="J194" s="420">
        <v>6</v>
      </c>
      <c r="K194" s="420">
        <v>7</v>
      </c>
      <c r="L194" s="420">
        <v>8</v>
      </c>
      <c r="M194" s="354"/>
      <c r="N194" s="374"/>
      <c r="O194" s="374"/>
      <c r="P194" s="374"/>
      <c r="Q194" s="374"/>
      <c r="R194" s="374"/>
      <c r="S194" s="374"/>
      <c r="T194" s="374"/>
      <c r="U194" s="374"/>
      <c r="V194" s="374"/>
      <c r="W194" s="374"/>
      <c r="X194" s="374"/>
      <c r="Y194" s="374"/>
      <c r="Z194" s="374"/>
      <c r="AA194" s="374"/>
      <c r="AB194" s="374"/>
      <c r="AC194" s="374"/>
      <c r="AD194" s="374"/>
      <c r="AE194" s="374"/>
      <c r="AF194" s="374"/>
      <c r="AG194" s="374"/>
      <c r="AH194" s="374"/>
      <c r="AI194" s="374"/>
      <c r="AJ194" s="374"/>
      <c r="AK194" s="374"/>
      <c r="AL194" s="374"/>
      <c r="AM194" s="374"/>
      <c r="AN194" s="374"/>
      <c r="AO194" s="374"/>
      <c r="AP194" s="374"/>
      <c r="AQ194" s="374"/>
      <c r="AR194" s="374"/>
      <c r="AS194" s="374"/>
      <c r="AT194" s="495" t="s">
        <v>360</v>
      </c>
      <c r="AU194" s="374"/>
      <c r="AV194" s="374"/>
      <c r="AW194" s="260"/>
      <c r="AX194" s="260"/>
      <c r="AY194" s="453" t="s">
        <v>728</v>
      </c>
      <c r="AZ194" s="440" t="s">
        <v>586</v>
      </c>
      <c r="BA194" s="259" t="s">
        <v>627</v>
      </c>
      <c r="BB194" s="259" t="s">
        <v>858</v>
      </c>
      <c r="BC194" s="259" t="s">
        <v>870</v>
      </c>
      <c r="BD194" s="259" t="s">
        <v>612</v>
      </c>
      <c r="BE194" s="374">
        <f t="shared" si="177"/>
        <v>196</v>
      </c>
      <c r="BF194" s="374"/>
      <c r="BG194" s="374"/>
    </row>
    <row r="195" spans="1:59" hidden="1">
      <c r="A195" s="1529"/>
      <c r="B195" s="417"/>
      <c r="C195" s="418"/>
      <c r="D195" s="421">
        <v>30</v>
      </c>
      <c r="E195" s="422">
        <f t="shared" ref="E195:L195" si="180">+E197*0.6</f>
        <v>11010</v>
      </c>
      <c r="F195" s="422">
        <f t="shared" si="180"/>
        <v>12600</v>
      </c>
      <c r="G195" s="422">
        <f t="shared" si="180"/>
        <v>14160</v>
      </c>
      <c r="H195" s="422">
        <f t="shared" si="180"/>
        <v>15720</v>
      </c>
      <c r="I195" s="422">
        <f t="shared" si="180"/>
        <v>16980</v>
      </c>
      <c r="J195" s="422">
        <f t="shared" si="180"/>
        <v>18240</v>
      </c>
      <c r="K195" s="422">
        <f t="shared" si="180"/>
        <v>19500</v>
      </c>
      <c r="L195" s="422">
        <f t="shared" si="180"/>
        <v>20760</v>
      </c>
      <c r="M195" s="354"/>
      <c r="N195" s="374"/>
      <c r="O195" s="374"/>
      <c r="P195" s="374"/>
      <c r="Q195" s="374"/>
      <c r="R195" s="374"/>
      <c r="S195" s="374"/>
      <c r="T195" s="374"/>
      <c r="U195" s="374"/>
      <c r="V195" s="374"/>
      <c r="W195" s="374"/>
      <c r="X195" s="374"/>
      <c r="Y195" s="374"/>
      <c r="Z195" s="374"/>
      <c r="AA195" s="374"/>
      <c r="AB195" s="374"/>
      <c r="AC195" s="374"/>
      <c r="AD195" s="374"/>
      <c r="AE195" s="374"/>
      <c r="AF195" s="374"/>
      <c r="AG195" s="374"/>
      <c r="AH195" s="374"/>
      <c r="AI195" s="374"/>
      <c r="AJ195" s="374"/>
      <c r="AK195" s="374"/>
      <c r="AL195" s="374"/>
      <c r="AM195" s="374"/>
      <c r="AN195" s="374"/>
      <c r="AO195" s="374"/>
      <c r="AP195" s="374"/>
      <c r="AQ195" s="374"/>
      <c r="AR195" s="374"/>
      <c r="AS195" s="374"/>
      <c r="AT195" s="495" t="s">
        <v>362</v>
      </c>
      <c r="AU195" s="374"/>
      <c r="AV195" s="374"/>
      <c r="AW195" s="260"/>
      <c r="AX195" s="260"/>
      <c r="AY195" s="453" t="s">
        <v>731</v>
      </c>
      <c r="AZ195" s="440" t="s">
        <v>587</v>
      </c>
      <c r="BA195" s="259" t="s">
        <v>235</v>
      </c>
      <c r="BB195" s="259" t="s">
        <v>870</v>
      </c>
      <c r="BC195" s="259" t="s">
        <v>873</v>
      </c>
      <c r="BD195" s="259" t="s">
        <v>614</v>
      </c>
      <c r="BE195" s="374">
        <f t="shared" si="177"/>
        <v>197</v>
      </c>
      <c r="BF195" s="374"/>
      <c r="BG195" s="374"/>
    </row>
    <row r="196" spans="1:59" hidden="1">
      <c r="A196" s="1529"/>
      <c r="B196" s="417"/>
      <c r="C196" s="418"/>
      <c r="D196" s="423">
        <v>40</v>
      </c>
      <c r="E196" s="422">
        <f t="shared" ref="E196:L196" si="181">+E197*0.8</f>
        <v>14680</v>
      </c>
      <c r="F196" s="422">
        <f t="shared" si="181"/>
        <v>16800</v>
      </c>
      <c r="G196" s="422">
        <f t="shared" si="181"/>
        <v>18880</v>
      </c>
      <c r="H196" s="422">
        <f t="shared" si="181"/>
        <v>20960</v>
      </c>
      <c r="I196" s="422">
        <f t="shared" si="181"/>
        <v>22640</v>
      </c>
      <c r="J196" s="422">
        <f t="shared" si="181"/>
        <v>24320</v>
      </c>
      <c r="K196" s="422">
        <f t="shared" si="181"/>
        <v>26000</v>
      </c>
      <c r="L196" s="422">
        <f t="shared" si="181"/>
        <v>27680</v>
      </c>
      <c r="M196" s="354"/>
      <c r="N196" s="374"/>
      <c r="O196" s="374"/>
      <c r="P196" s="374"/>
      <c r="Q196" s="374"/>
      <c r="R196" s="374"/>
      <c r="S196" s="374"/>
      <c r="T196" s="374"/>
      <c r="U196" s="374"/>
      <c r="V196" s="374"/>
      <c r="W196" s="374"/>
      <c r="X196" s="374"/>
      <c r="Y196" s="374"/>
      <c r="Z196" s="374"/>
      <c r="AA196" s="374"/>
      <c r="AB196" s="374"/>
      <c r="AC196" s="374"/>
      <c r="AD196" s="374"/>
      <c r="AE196" s="374"/>
      <c r="AF196" s="374"/>
      <c r="AG196" s="374"/>
      <c r="AH196" s="374"/>
      <c r="AI196" s="374"/>
      <c r="AJ196" s="374"/>
      <c r="AK196" s="374"/>
      <c r="AL196" s="374"/>
      <c r="AM196" s="374"/>
      <c r="AN196" s="374"/>
      <c r="AO196" s="374"/>
      <c r="AP196" s="374"/>
      <c r="AQ196" s="374"/>
      <c r="AR196" s="374"/>
      <c r="AS196" s="374"/>
      <c r="AT196" s="495" t="s">
        <v>364</v>
      </c>
      <c r="AU196" s="374"/>
      <c r="AV196" s="374"/>
      <c r="AW196" s="260"/>
      <c r="AX196" s="260"/>
      <c r="AY196" s="453" t="s">
        <v>1452</v>
      </c>
      <c r="AZ196" s="440" t="s">
        <v>591</v>
      </c>
      <c r="BA196" s="259" t="s">
        <v>632</v>
      </c>
      <c r="BB196" s="259" t="s">
        <v>873</v>
      </c>
      <c r="BC196" s="259" t="s">
        <v>362</v>
      </c>
      <c r="BD196" s="259" t="s">
        <v>618</v>
      </c>
      <c r="BE196" s="374">
        <f t="shared" si="177"/>
        <v>198</v>
      </c>
      <c r="BF196" s="374"/>
      <c r="BG196" s="374"/>
    </row>
    <row r="197" spans="1:59" hidden="1">
      <c r="A197" s="1529"/>
      <c r="B197" s="417"/>
      <c r="C197" s="418"/>
      <c r="D197" s="423">
        <v>50</v>
      </c>
      <c r="E197" s="422">
        <v>18350</v>
      </c>
      <c r="F197" s="422">
        <v>21000</v>
      </c>
      <c r="G197" s="422">
        <v>23600</v>
      </c>
      <c r="H197" s="422">
        <v>26200</v>
      </c>
      <c r="I197" s="422">
        <v>28300</v>
      </c>
      <c r="J197" s="422">
        <v>30400</v>
      </c>
      <c r="K197" s="422">
        <v>32500</v>
      </c>
      <c r="L197" s="422">
        <v>34600</v>
      </c>
      <c r="M197" s="354"/>
      <c r="N197" s="374" t="str">
        <f>+CONCATENATE($B$11)</f>
        <v>0</v>
      </c>
      <c r="O197" s="374"/>
      <c r="P197" s="374"/>
      <c r="Q197" s="374"/>
      <c r="R197" s="374"/>
      <c r="S197" s="374"/>
      <c r="T197" s="374"/>
      <c r="U197" s="374"/>
      <c r="V197" s="374"/>
      <c r="W197" s="374"/>
      <c r="X197" s="374"/>
      <c r="Y197" s="374"/>
      <c r="Z197" s="374"/>
      <c r="AA197" s="374"/>
      <c r="AB197" s="374"/>
      <c r="AC197" s="374"/>
      <c r="AD197" s="374"/>
      <c r="AE197" s="374"/>
      <c r="AF197" s="374"/>
      <c r="AG197" s="374"/>
      <c r="AH197" s="374"/>
      <c r="AI197" s="374"/>
      <c r="AJ197" s="374"/>
      <c r="AK197" s="374"/>
      <c r="AL197" s="374"/>
      <c r="AM197" s="374"/>
      <c r="AN197" s="374"/>
      <c r="AO197" s="374"/>
      <c r="AP197" s="374"/>
      <c r="AQ197" s="374"/>
      <c r="AR197" s="374"/>
      <c r="AS197" s="374"/>
      <c r="AT197" s="495" t="s">
        <v>366</v>
      </c>
      <c r="AU197" s="374"/>
      <c r="AV197" s="374"/>
      <c r="AW197" s="260"/>
      <c r="AX197" s="260"/>
      <c r="AY197" s="453" t="s">
        <v>1453</v>
      </c>
      <c r="AZ197" s="440" t="s">
        <v>596</v>
      </c>
      <c r="BA197" s="259" t="s">
        <v>633</v>
      </c>
      <c r="BB197" s="259" t="s">
        <v>362</v>
      </c>
      <c r="BC197" s="259" t="s">
        <v>888</v>
      </c>
      <c r="BD197" s="259" t="s">
        <v>619</v>
      </c>
      <c r="BE197" s="374">
        <f t="shared" si="177"/>
        <v>199</v>
      </c>
      <c r="BF197" s="374"/>
      <c r="BG197" s="374"/>
    </row>
    <row r="198" spans="1:59" hidden="1">
      <c r="A198" s="1529"/>
      <c r="B198" s="417"/>
      <c r="C198" s="418"/>
      <c r="D198" s="423">
        <v>60</v>
      </c>
      <c r="E198" s="422">
        <f t="shared" ref="E198:L198" si="182">+E197*1.2</f>
        <v>22020</v>
      </c>
      <c r="F198" s="422">
        <f t="shared" si="182"/>
        <v>25200</v>
      </c>
      <c r="G198" s="422">
        <f t="shared" si="182"/>
        <v>28320</v>
      </c>
      <c r="H198" s="422">
        <f t="shared" si="182"/>
        <v>31440</v>
      </c>
      <c r="I198" s="422">
        <f t="shared" si="182"/>
        <v>33960</v>
      </c>
      <c r="J198" s="422">
        <f t="shared" si="182"/>
        <v>36480</v>
      </c>
      <c r="K198" s="422">
        <f t="shared" si="182"/>
        <v>39000</v>
      </c>
      <c r="L198" s="422">
        <f t="shared" si="182"/>
        <v>41520</v>
      </c>
      <c r="M198" s="354"/>
      <c r="N198" s="374"/>
      <c r="O198" s="374"/>
      <c r="P198" s="374"/>
      <c r="Q198" s="374"/>
      <c r="R198" s="374"/>
      <c r="S198" s="374"/>
      <c r="T198" s="374"/>
      <c r="U198" s="374"/>
      <c r="V198" s="374"/>
      <c r="W198" s="374"/>
      <c r="X198" s="374"/>
      <c r="Y198" s="374"/>
      <c r="Z198" s="374"/>
      <c r="AA198" s="374"/>
      <c r="AB198" s="374"/>
      <c r="AC198" s="374"/>
      <c r="AD198" s="374"/>
      <c r="AE198" s="374"/>
      <c r="AF198" s="374"/>
      <c r="AG198" s="374"/>
      <c r="AH198" s="374"/>
      <c r="AI198" s="374"/>
      <c r="AJ198" s="374"/>
      <c r="AK198" s="374"/>
      <c r="AL198" s="374"/>
      <c r="AM198" s="374"/>
      <c r="AN198" s="374"/>
      <c r="AO198" s="374"/>
      <c r="AP198" s="374"/>
      <c r="AQ198" s="374"/>
      <c r="AR198" s="374"/>
      <c r="AS198" s="374"/>
      <c r="AT198" s="495" t="s">
        <v>367</v>
      </c>
      <c r="AU198" s="374"/>
      <c r="AV198" s="374"/>
      <c r="AW198" s="260"/>
      <c r="AX198" s="260"/>
      <c r="AY198" s="453" t="s">
        <v>739</v>
      </c>
      <c r="AZ198" s="440" t="s">
        <v>598</v>
      </c>
      <c r="BA198" s="259" t="s">
        <v>634</v>
      </c>
      <c r="BB198" s="259" t="s">
        <v>888</v>
      </c>
      <c r="BC198" s="259" t="s">
        <v>889</v>
      </c>
      <c r="BD198" s="259" t="s">
        <v>620</v>
      </c>
      <c r="BE198" s="374">
        <f t="shared" si="177"/>
        <v>200</v>
      </c>
      <c r="BF198" s="374"/>
      <c r="BG198" s="374"/>
    </row>
    <row r="199" spans="1:59" hidden="1">
      <c r="A199" s="1529"/>
      <c r="B199" s="417"/>
      <c r="C199" s="418"/>
      <c r="D199" s="424">
        <v>80</v>
      </c>
      <c r="E199" s="425">
        <f t="shared" ref="E199:L199" si="183">+E197*1.6</f>
        <v>29360</v>
      </c>
      <c r="F199" s="425">
        <f t="shared" si="183"/>
        <v>33600</v>
      </c>
      <c r="G199" s="425">
        <f t="shared" si="183"/>
        <v>37760</v>
      </c>
      <c r="H199" s="425">
        <f t="shared" si="183"/>
        <v>41920</v>
      </c>
      <c r="I199" s="425">
        <f t="shared" si="183"/>
        <v>45280</v>
      </c>
      <c r="J199" s="425">
        <f t="shared" si="183"/>
        <v>48640</v>
      </c>
      <c r="K199" s="425">
        <f t="shared" si="183"/>
        <v>52000</v>
      </c>
      <c r="L199" s="425">
        <f t="shared" si="183"/>
        <v>55360</v>
      </c>
      <c r="M199" s="354"/>
      <c r="N199" s="374"/>
      <c r="O199" s="374"/>
      <c r="P199" s="374"/>
      <c r="Q199" s="374"/>
      <c r="R199" s="374"/>
      <c r="S199" s="374"/>
      <c r="T199" s="374"/>
      <c r="U199" s="374"/>
      <c r="V199" s="374"/>
      <c r="W199" s="374"/>
      <c r="X199" s="374"/>
      <c r="Y199" s="374"/>
      <c r="Z199" s="374"/>
      <c r="AA199" s="374"/>
      <c r="AB199" s="374"/>
      <c r="AC199" s="374"/>
      <c r="AD199" s="374"/>
      <c r="AE199" s="374"/>
      <c r="AF199" s="374"/>
      <c r="AG199" s="374"/>
      <c r="AH199" s="374"/>
      <c r="AI199" s="374"/>
      <c r="AJ199" s="374"/>
      <c r="AK199" s="374"/>
      <c r="AL199" s="374"/>
      <c r="AM199" s="374"/>
      <c r="AN199" s="374"/>
      <c r="AO199" s="374"/>
      <c r="AP199" s="374"/>
      <c r="AQ199" s="374"/>
      <c r="AR199" s="374"/>
      <c r="AS199" s="374"/>
      <c r="AT199" s="495" t="s">
        <v>369</v>
      </c>
      <c r="AU199" s="374"/>
      <c r="AV199" s="374"/>
      <c r="AW199" s="260"/>
      <c r="AX199" s="260"/>
      <c r="AY199" s="453" t="s">
        <v>741</v>
      </c>
      <c r="AZ199" s="440" t="s">
        <v>599</v>
      </c>
      <c r="BA199" s="259" t="s">
        <v>635</v>
      </c>
      <c r="BB199" s="259" t="s">
        <v>889</v>
      </c>
      <c r="BC199" s="259" t="s">
        <v>890</v>
      </c>
      <c r="BD199" s="259" t="s">
        <v>621</v>
      </c>
      <c r="BE199" s="374">
        <f t="shared" si="177"/>
        <v>201</v>
      </c>
      <c r="BF199" s="374"/>
      <c r="BG199" s="374"/>
    </row>
    <row r="200" spans="1:59" hidden="1">
      <c r="A200" s="1529"/>
      <c r="B200" s="417"/>
      <c r="C200" s="418"/>
      <c r="D200" s="424">
        <v>120</v>
      </c>
      <c r="E200" s="425">
        <v>44000</v>
      </c>
      <c r="F200" s="425">
        <v>50300</v>
      </c>
      <c r="G200" s="425">
        <v>56600</v>
      </c>
      <c r="H200" s="425">
        <v>62900</v>
      </c>
      <c r="I200" s="425">
        <v>67900</v>
      </c>
      <c r="J200" s="425">
        <v>72950</v>
      </c>
      <c r="K200" s="425">
        <v>77950</v>
      </c>
      <c r="L200" s="425">
        <v>83000</v>
      </c>
      <c r="M200" s="367"/>
      <c r="N200" s="374" t="str">
        <f>+CONCATENATE($B$11)</f>
        <v>0</v>
      </c>
      <c r="O200" s="374"/>
      <c r="P200" s="374"/>
      <c r="Q200" s="374"/>
      <c r="R200" s="374"/>
      <c r="S200" s="374"/>
      <c r="T200" s="374"/>
      <c r="U200" s="374"/>
      <c r="V200" s="374"/>
      <c r="W200" s="374"/>
      <c r="X200" s="374"/>
      <c r="Y200" s="374"/>
      <c r="Z200" s="374"/>
      <c r="AA200" s="374"/>
      <c r="AB200" s="374"/>
      <c r="AC200" s="374"/>
      <c r="AD200" s="374"/>
      <c r="AE200" s="374"/>
      <c r="AF200" s="374"/>
      <c r="AG200" s="374"/>
      <c r="AH200" s="374"/>
      <c r="AI200" s="374"/>
      <c r="AJ200" s="374"/>
      <c r="AK200" s="374"/>
      <c r="AL200" s="374"/>
      <c r="AM200" s="374"/>
      <c r="AN200" s="374"/>
      <c r="AO200" s="374"/>
      <c r="AP200" s="374"/>
      <c r="AQ200" s="374"/>
      <c r="AR200" s="374"/>
      <c r="AS200" s="374"/>
      <c r="AT200" s="495" t="s">
        <v>371</v>
      </c>
      <c r="AU200" s="374"/>
      <c r="AV200" s="374"/>
      <c r="AW200" s="260"/>
      <c r="AX200" s="260"/>
      <c r="AY200" s="453" t="s">
        <v>744</v>
      </c>
      <c r="AZ200" s="440" t="s">
        <v>600</v>
      </c>
      <c r="BA200" s="259" t="s">
        <v>1451</v>
      </c>
      <c r="BB200" s="259" t="s">
        <v>890</v>
      </c>
      <c r="BC200" s="259" t="s">
        <v>895</v>
      </c>
      <c r="BD200" s="259" t="s">
        <v>622</v>
      </c>
      <c r="BE200" s="374">
        <f t="shared" si="177"/>
        <v>202</v>
      </c>
      <c r="BF200" s="374"/>
      <c r="BG200" s="374"/>
    </row>
    <row r="201" spans="1:59" hidden="1">
      <c r="A201" s="1529"/>
      <c r="B201" s="417"/>
      <c r="C201" s="418"/>
      <c r="D201" s="396"/>
      <c r="E201" s="397"/>
      <c r="F201" s="397"/>
      <c r="G201" s="397"/>
      <c r="H201" s="397"/>
      <c r="I201" s="397"/>
      <c r="J201" s="397"/>
      <c r="K201" s="397"/>
      <c r="L201" s="397"/>
      <c r="M201" s="227"/>
      <c r="N201" s="374"/>
      <c r="O201" s="374"/>
      <c r="P201" s="374"/>
      <c r="Q201" s="374"/>
      <c r="R201" s="374"/>
      <c r="S201" s="374"/>
      <c r="T201" s="374"/>
      <c r="U201" s="374"/>
      <c r="V201" s="374"/>
      <c r="W201" s="374"/>
      <c r="X201" s="374"/>
      <c r="Y201" s="374"/>
      <c r="Z201" s="374"/>
      <c r="AA201" s="374"/>
      <c r="AB201" s="374"/>
      <c r="AC201" s="374"/>
      <c r="AD201" s="374"/>
      <c r="AE201" s="374"/>
      <c r="AF201" s="374"/>
      <c r="AG201" s="374"/>
      <c r="AH201" s="374"/>
      <c r="AI201" s="374"/>
      <c r="AJ201" s="374"/>
      <c r="AK201" s="374"/>
      <c r="AL201" s="374"/>
      <c r="AM201" s="374"/>
      <c r="AN201" s="374"/>
      <c r="AO201" s="374"/>
      <c r="AP201" s="374"/>
      <c r="AQ201" s="374"/>
      <c r="AR201" s="374"/>
      <c r="AS201" s="374"/>
      <c r="AT201" s="495" t="s">
        <v>373</v>
      </c>
      <c r="AU201" s="374"/>
      <c r="AV201" s="374"/>
      <c r="AW201" s="260"/>
      <c r="AX201" s="260"/>
      <c r="AY201" s="453" t="s">
        <v>746</v>
      </c>
      <c r="AZ201" s="440" t="s">
        <v>604</v>
      </c>
      <c r="BA201" s="259" t="s">
        <v>637</v>
      </c>
      <c r="BB201" s="259" t="s">
        <v>895</v>
      </c>
      <c r="BC201" s="259" t="s">
        <v>896</v>
      </c>
      <c r="BD201" s="259" t="s">
        <v>233</v>
      </c>
      <c r="BE201" s="374">
        <f t="shared" si="177"/>
        <v>203</v>
      </c>
      <c r="BF201" s="374"/>
      <c r="BG201" s="374"/>
    </row>
    <row r="202" spans="1:59" hidden="1">
      <c r="A202" s="1529"/>
      <c r="B202" s="417"/>
      <c r="C202" s="418"/>
      <c r="D202" s="426"/>
      <c r="E202" s="427"/>
      <c r="F202" s="427"/>
      <c r="G202" s="427"/>
      <c r="H202" s="427"/>
      <c r="I202" s="427"/>
      <c r="J202" s="427"/>
      <c r="K202" s="427"/>
      <c r="L202" s="428"/>
      <c r="M202" s="350"/>
      <c r="N202" s="374"/>
      <c r="O202" s="374"/>
      <c r="P202" s="374"/>
      <c r="Q202" s="374"/>
      <c r="R202" s="374"/>
      <c r="S202" s="374"/>
      <c r="T202" s="374"/>
      <c r="U202" s="374"/>
      <c r="V202" s="374"/>
      <c r="W202" s="374"/>
      <c r="X202" s="374"/>
      <c r="Y202" s="374"/>
      <c r="Z202" s="374"/>
      <c r="AA202" s="374"/>
      <c r="AB202" s="374"/>
      <c r="AC202" s="374"/>
      <c r="AD202" s="374"/>
      <c r="AE202" s="374"/>
      <c r="AF202" s="374"/>
      <c r="AG202" s="374"/>
      <c r="AH202" s="374"/>
      <c r="AI202" s="374"/>
      <c r="AJ202" s="374"/>
      <c r="AK202" s="374"/>
      <c r="AL202" s="374"/>
      <c r="AM202" s="374"/>
      <c r="AN202" s="374"/>
      <c r="AO202" s="374"/>
      <c r="AP202" s="374"/>
      <c r="AQ202" s="374"/>
      <c r="AR202" s="374"/>
      <c r="AS202" s="374"/>
      <c r="AT202" s="495" t="s">
        <v>375</v>
      </c>
      <c r="AU202" s="374"/>
      <c r="AV202" s="374"/>
      <c r="AW202" s="260"/>
      <c r="AX202" s="260"/>
      <c r="AY202" s="453" t="s">
        <v>749</v>
      </c>
      <c r="AZ202" s="440" t="s">
        <v>607</v>
      </c>
      <c r="BA202" s="259" t="s">
        <v>638</v>
      </c>
      <c r="BB202" s="259" t="s">
        <v>896</v>
      </c>
      <c r="BC202" s="259" t="s">
        <v>899</v>
      </c>
      <c r="BD202" s="259" t="s">
        <v>626</v>
      </c>
      <c r="BE202" s="374">
        <f t="shared" si="177"/>
        <v>204</v>
      </c>
      <c r="BF202" s="374"/>
      <c r="BG202" s="374"/>
    </row>
    <row r="203" spans="1:59" hidden="1">
      <c r="A203" s="1529"/>
      <c r="B203" s="429"/>
      <c r="C203" s="418"/>
      <c r="D203" s="430"/>
      <c r="E203" s="431"/>
      <c r="F203" s="431"/>
      <c r="G203" s="431"/>
      <c r="H203" s="431"/>
      <c r="I203" s="431"/>
      <c r="J203" s="431"/>
      <c r="K203" s="431"/>
      <c r="L203" s="432"/>
      <c r="M203" s="354"/>
      <c r="N203" s="374"/>
      <c r="O203" s="374"/>
      <c r="P203" s="374"/>
      <c r="Q203" s="374"/>
      <c r="R203" s="374"/>
      <c r="S203" s="374"/>
      <c r="T203" s="374"/>
      <c r="U203" s="374"/>
      <c r="V203" s="374"/>
      <c r="W203" s="374"/>
      <c r="X203" s="374"/>
      <c r="Y203" s="374"/>
      <c r="Z203" s="374"/>
      <c r="AA203" s="374"/>
      <c r="AB203" s="374"/>
      <c r="AC203" s="374"/>
      <c r="AD203" s="374"/>
      <c r="AE203" s="374"/>
      <c r="AF203" s="374"/>
      <c r="AG203" s="374"/>
      <c r="AH203" s="374"/>
      <c r="AI203" s="374"/>
      <c r="AJ203" s="374"/>
      <c r="AK203" s="374"/>
      <c r="AL203" s="374"/>
      <c r="AM203" s="374"/>
      <c r="AN203" s="374"/>
      <c r="AO203" s="374"/>
      <c r="AP203" s="374"/>
      <c r="AQ203" s="374"/>
      <c r="AR203" s="374"/>
      <c r="AS203" s="374"/>
      <c r="AT203" s="495" t="s">
        <v>377</v>
      </c>
      <c r="AU203" s="374"/>
      <c r="AV203" s="374"/>
      <c r="AW203" s="260"/>
      <c r="AX203" s="260"/>
      <c r="AY203" s="453" t="s">
        <v>750</v>
      </c>
      <c r="AZ203" s="440" t="s">
        <v>609</v>
      </c>
      <c r="BA203" s="259" t="s">
        <v>642</v>
      </c>
      <c r="BB203" s="259" t="s">
        <v>899</v>
      </c>
      <c r="BC203" s="259" t="s">
        <v>901</v>
      </c>
      <c r="BD203" s="259" t="s">
        <v>627</v>
      </c>
      <c r="BE203" s="374">
        <f t="shared" si="177"/>
        <v>205</v>
      </c>
      <c r="BF203" s="374"/>
      <c r="BG203" s="374"/>
    </row>
    <row r="204" spans="1:59" ht="15" hidden="1" customHeight="1">
      <c r="A204" s="1529"/>
      <c r="B204" s="417"/>
      <c r="C204" s="418"/>
      <c r="D204" s="433"/>
      <c r="E204" s="431"/>
      <c r="F204" s="431"/>
      <c r="G204" s="431"/>
      <c r="H204" s="431"/>
      <c r="I204" s="431"/>
      <c r="J204" s="431"/>
      <c r="K204" s="431"/>
      <c r="L204" s="432"/>
      <c r="M204" s="354"/>
      <c r="N204" s="374" t="s">
        <v>1547</v>
      </c>
      <c r="O204" s="374"/>
      <c r="P204" s="374"/>
      <c r="Q204" s="374"/>
      <c r="R204" s="374"/>
      <c r="S204" s="374"/>
      <c r="T204" s="374"/>
      <c r="U204" s="374"/>
      <c r="V204" s="374"/>
      <c r="W204" s="374"/>
      <c r="X204" s="374"/>
      <c r="Y204" s="374"/>
      <c r="Z204" s="374"/>
      <c r="AA204" s="374"/>
      <c r="AB204" s="374"/>
      <c r="AC204" s="374"/>
      <c r="AD204" s="374"/>
      <c r="AE204" s="374"/>
      <c r="AF204" s="374"/>
      <c r="AG204" s="374"/>
      <c r="AH204" s="374"/>
      <c r="AI204" s="374"/>
      <c r="AJ204" s="374"/>
      <c r="AK204" s="374"/>
      <c r="AL204" s="374"/>
      <c r="AM204" s="374"/>
      <c r="AN204" s="374"/>
      <c r="AO204" s="374"/>
      <c r="AP204" s="374"/>
      <c r="AQ204" s="374"/>
      <c r="AR204" s="374"/>
      <c r="AS204" s="374"/>
      <c r="AT204" s="495" t="s">
        <v>379</v>
      </c>
      <c r="AU204" s="374"/>
      <c r="AV204" s="374"/>
      <c r="AW204" s="260"/>
      <c r="AX204" s="260"/>
      <c r="AY204" s="453" t="s">
        <v>751</v>
      </c>
      <c r="AZ204" s="440" t="s">
        <v>611</v>
      </c>
      <c r="BA204" s="259" t="s">
        <v>644</v>
      </c>
      <c r="BB204" s="259" t="s">
        <v>901</v>
      </c>
      <c r="BC204" s="259" t="s">
        <v>906</v>
      </c>
      <c r="BD204" s="259" t="s">
        <v>235</v>
      </c>
      <c r="BE204" s="374">
        <f t="shared" si="177"/>
        <v>206</v>
      </c>
      <c r="BF204" s="374"/>
      <c r="BG204" s="374"/>
    </row>
    <row r="205" spans="1:59" hidden="1">
      <c r="A205" s="1529"/>
      <c r="B205" s="417"/>
      <c r="C205" s="418"/>
      <c r="D205" s="433"/>
      <c r="E205" s="431"/>
      <c r="F205" s="431"/>
      <c r="G205" s="431"/>
      <c r="H205" s="431"/>
      <c r="I205" s="431"/>
      <c r="J205" s="431"/>
      <c r="K205" s="431"/>
      <c r="L205" s="432"/>
      <c r="M205" s="354"/>
      <c r="N205" s="374"/>
      <c r="O205" s="374"/>
      <c r="P205" s="374"/>
      <c r="Q205" s="374"/>
      <c r="R205" s="374"/>
      <c r="S205" s="374"/>
      <c r="T205" s="374"/>
      <c r="U205" s="374"/>
      <c r="V205" s="374"/>
      <c r="W205" s="374"/>
      <c r="X205" s="374"/>
      <c r="Y205" s="374"/>
      <c r="Z205" s="374"/>
      <c r="AA205" s="374"/>
      <c r="AB205" s="374"/>
      <c r="AC205" s="374"/>
      <c r="AD205" s="374"/>
      <c r="AE205" s="374"/>
      <c r="AF205" s="374"/>
      <c r="AG205" s="374"/>
      <c r="AH205" s="374"/>
      <c r="AI205" s="374"/>
      <c r="AJ205" s="374"/>
      <c r="AK205" s="374"/>
      <c r="AL205" s="374"/>
      <c r="AM205" s="374"/>
      <c r="AN205" s="374"/>
      <c r="AO205" s="374"/>
      <c r="AP205" s="374"/>
      <c r="AQ205" s="374"/>
      <c r="AR205" s="374"/>
      <c r="AS205" s="374"/>
      <c r="AT205" s="495" t="s">
        <v>381</v>
      </c>
      <c r="AU205" s="374"/>
      <c r="AV205" s="374"/>
      <c r="AW205" s="260"/>
      <c r="AX205" s="260"/>
      <c r="AY205" s="453" t="s">
        <v>752</v>
      </c>
      <c r="AZ205" s="440" t="s">
        <v>612</v>
      </c>
      <c r="BA205" s="259" t="s">
        <v>245</v>
      </c>
      <c r="BB205" s="259" t="s">
        <v>906</v>
      </c>
      <c r="BC205" s="259" t="s">
        <v>911</v>
      </c>
      <c r="BD205" s="259" t="s">
        <v>632</v>
      </c>
      <c r="BE205" s="374">
        <f t="shared" si="177"/>
        <v>207</v>
      </c>
      <c r="BF205" s="374"/>
      <c r="BG205" s="374"/>
    </row>
    <row r="206" spans="1:59" hidden="1">
      <c r="A206" s="1529"/>
      <c r="B206" s="417"/>
      <c r="C206" s="418"/>
      <c r="D206" s="433"/>
      <c r="E206" s="431"/>
      <c r="F206" s="431"/>
      <c r="G206" s="431"/>
      <c r="H206" s="431"/>
      <c r="I206" s="431"/>
      <c r="J206" s="431"/>
      <c r="K206" s="431"/>
      <c r="L206" s="432"/>
      <c r="M206" s="354"/>
      <c r="N206" s="374"/>
      <c r="O206" s="374"/>
      <c r="P206" s="374"/>
      <c r="Q206" s="374"/>
      <c r="R206" s="374"/>
      <c r="S206" s="374"/>
      <c r="T206" s="374"/>
      <c r="U206" s="374"/>
      <c r="V206" s="374"/>
      <c r="W206" s="374"/>
      <c r="X206" s="374"/>
      <c r="Y206" s="374"/>
      <c r="Z206" s="374"/>
      <c r="AA206" s="374"/>
      <c r="AB206" s="374"/>
      <c r="AC206" s="374"/>
      <c r="AD206" s="374"/>
      <c r="AE206" s="374"/>
      <c r="AF206" s="374"/>
      <c r="AG206" s="374"/>
      <c r="AH206" s="374"/>
      <c r="AI206" s="374"/>
      <c r="AJ206" s="374"/>
      <c r="AK206" s="374"/>
      <c r="AL206" s="374"/>
      <c r="AM206" s="374"/>
      <c r="AN206" s="374"/>
      <c r="AO206" s="374"/>
      <c r="AP206" s="374"/>
      <c r="AQ206" s="374"/>
      <c r="AR206" s="374"/>
      <c r="AS206" s="374"/>
      <c r="AT206" s="495" t="s">
        <v>383</v>
      </c>
      <c r="AU206" s="374"/>
      <c r="AV206" s="374"/>
      <c r="AW206" s="260"/>
      <c r="AX206" s="260"/>
      <c r="AY206" s="453" t="s">
        <v>759</v>
      </c>
      <c r="AZ206" s="440" t="s">
        <v>614</v>
      </c>
      <c r="BA206" s="259" t="s">
        <v>647</v>
      </c>
      <c r="BB206" s="259" t="s">
        <v>911</v>
      </c>
      <c r="BC206" s="259" t="s">
        <v>912</v>
      </c>
      <c r="BD206" s="259" t="s">
        <v>633</v>
      </c>
      <c r="BE206" s="374">
        <f t="shared" si="177"/>
        <v>208</v>
      </c>
      <c r="BF206" s="374"/>
      <c r="BG206" s="374"/>
    </row>
    <row r="207" spans="1:59" hidden="1">
      <c r="A207" s="1529"/>
      <c r="B207" s="417"/>
      <c r="C207" s="418"/>
      <c r="D207" s="433"/>
      <c r="E207" s="431"/>
      <c r="F207" s="431"/>
      <c r="G207" s="431"/>
      <c r="H207" s="431"/>
      <c r="I207" s="431"/>
      <c r="J207" s="431"/>
      <c r="K207" s="431"/>
      <c r="L207" s="432"/>
      <c r="M207" s="354"/>
      <c r="N207" s="374"/>
      <c r="O207" s="374"/>
      <c r="P207" s="374"/>
      <c r="Q207" s="374"/>
      <c r="R207" s="374"/>
      <c r="S207" s="374"/>
      <c r="T207" s="374"/>
      <c r="U207" s="374"/>
      <c r="V207" s="374"/>
      <c r="W207" s="374"/>
      <c r="X207" s="374"/>
      <c r="Y207" s="374"/>
      <c r="Z207" s="374"/>
      <c r="AA207" s="374"/>
      <c r="AB207" s="374"/>
      <c r="AC207" s="374"/>
      <c r="AD207" s="374"/>
      <c r="AE207" s="374"/>
      <c r="AF207" s="374"/>
      <c r="AG207" s="374"/>
      <c r="AH207" s="374"/>
      <c r="AI207" s="374"/>
      <c r="AJ207" s="374"/>
      <c r="AK207" s="374"/>
      <c r="AL207" s="374"/>
      <c r="AM207" s="374"/>
      <c r="AN207" s="374"/>
      <c r="AO207" s="374"/>
      <c r="AP207" s="374"/>
      <c r="AQ207" s="374"/>
      <c r="AR207" s="374"/>
      <c r="AS207" s="374"/>
      <c r="AT207" s="495" t="s">
        <v>385</v>
      </c>
      <c r="AU207" s="374"/>
      <c r="AV207" s="374"/>
      <c r="AW207" s="260"/>
      <c r="AX207" s="260"/>
      <c r="AY207" s="453" t="s">
        <v>306</v>
      </c>
      <c r="AZ207" s="440" t="s">
        <v>618</v>
      </c>
      <c r="BA207" s="259" t="s">
        <v>648</v>
      </c>
      <c r="BB207" s="259" t="s">
        <v>912</v>
      </c>
      <c r="BC207" s="259" t="s">
        <v>913</v>
      </c>
      <c r="BD207" s="259" t="s">
        <v>634</v>
      </c>
      <c r="BE207" s="374">
        <f t="shared" si="177"/>
        <v>209</v>
      </c>
      <c r="BF207" s="374"/>
      <c r="BG207" s="374"/>
    </row>
    <row r="208" spans="1:59" hidden="1">
      <c r="A208" s="1530"/>
      <c r="B208" s="434"/>
      <c r="C208" s="435"/>
      <c r="D208" s="436"/>
      <c r="E208" s="437"/>
      <c r="F208" s="437"/>
      <c r="G208" s="437"/>
      <c r="H208" s="437"/>
      <c r="I208" s="437"/>
      <c r="J208" s="437"/>
      <c r="K208" s="437"/>
      <c r="L208" s="438"/>
      <c r="M208" s="367"/>
      <c r="N208" s="374"/>
      <c r="O208" s="374"/>
      <c r="P208" s="374"/>
      <c r="Q208" s="374"/>
      <c r="R208" s="374"/>
      <c r="S208" s="374"/>
      <c r="T208" s="374"/>
      <c r="U208" s="374"/>
      <c r="V208" s="374"/>
      <c r="W208" s="374"/>
      <c r="X208" s="374"/>
      <c r="Y208" s="374"/>
      <c r="Z208" s="374"/>
      <c r="AA208" s="374"/>
      <c r="AB208" s="374"/>
      <c r="AC208" s="374"/>
      <c r="AD208" s="374"/>
      <c r="AE208" s="374"/>
      <c r="AF208" s="374"/>
      <c r="AG208" s="374"/>
      <c r="AH208" s="374"/>
      <c r="AI208" s="374"/>
      <c r="AJ208" s="374"/>
      <c r="AK208" s="374"/>
      <c r="AL208" s="374"/>
      <c r="AM208" s="374"/>
      <c r="AN208" s="374"/>
      <c r="AO208" s="374"/>
      <c r="AP208" s="374"/>
      <c r="AQ208" s="374"/>
      <c r="AR208" s="374"/>
      <c r="AS208" s="374"/>
      <c r="AT208" s="495" t="s">
        <v>387</v>
      </c>
      <c r="AU208" s="374"/>
      <c r="AV208" s="374"/>
      <c r="AW208" s="260"/>
      <c r="AX208" s="260"/>
      <c r="AY208" s="453" t="s">
        <v>762</v>
      </c>
      <c r="AZ208" s="440" t="s">
        <v>619</v>
      </c>
      <c r="BA208" s="259" t="s">
        <v>651</v>
      </c>
      <c r="BB208" s="259" t="s">
        <v>913</v>
      </c>
      <c r="BC208" s="259" t="s">
        <v>919</v>
      </c>
      <c r="BD208" s="259" t="s">
        <v>635</v>
      </c>
      <c r="BE208" s="374">
        <f t="shared" si="177"/>
        <v>210</v>
      </c>
      <c r="BF208" s="374"/>
      <c r="BG208" s="374"/>
    </row>
    <row r="209" spans="3:59" hidden="1">
      <c r="N209" s="374"/>
      <c r="O209" s="374"/>
      <c r="P209" s="374"/>
      <c r="Q209" s="374"/>
      <c r="R209" s="374"/>
      <c r="S209" s="374"/>
      <c r="T209" s="374"/>
      <c r="U209" s="374"/>
      <c r="V209" s="374"/>
      <c r="W209" s="374"/>
      <c r="X209" s="374"/>
      <c r="Y209" s="374"/>
      <c r="Z209" s="374"/>
      <c r="AA209" s="374"/>
      <c r="AB209" s="374"/>
      <c r="AC209" s="374"/>
      <c r="AD209" s="374"/>
      <c r="AE209" s="374"/>
      <c r="AF209" s="374"/>
      <c r="AG209" s="374"/>
      <c r="AH209" s="374"/>
      <c r="AI209" s="374"/>
      <c r="AJ209" s="374"/>
      <c r="AK209" s="374"/>
      <c r="AL209" s="374"/>
      <c r="AM209" s="374"/>
      <c r="AN209" s="374"/>
      <c r="AO209" s="374"/>
      <c r="AP209" s="374"/>
      <c r="AQ209" s="374"/>
      <c r="AR209" s="374"/>
      <c r="AS209" s="374"/>
      <c r="AT209" s="495" t="s">
        <v>388</v>
      </c>
      <c r="AU209" s="374"/>
      <c r="AV209" s="374"/>
      <c r="AW209" s="260"/>
      <c r="AX209" s="260"/>
      <c r="AY209" s="453" t="s">
        <v>768</v>
      </c>
      <c r="AZ209" s="440" t="s">
        <v>620</v>
      </c>
      <c r="BA209" s="259" t="s">
        <v>652</v>
      </c>
      <c r="BB209" s="259" t="s">
        <v>919</v>
      </c>
      <c r="BC209" s="259" t="s">
        <v>922</v>
      </c>
      <c r="BD209" s="259" t="s">
        <v>1451</v>
      </c>
      <c r="BE209" s="374">
        <f t="shared" si="177"/>
        <v>211</v>
      </c>
      <c r="BF209" s="374"/>
      <c r="BG209" s="374"/>
    </row>
    <row r="210" spans="3:59" hidden="1">
      <c r="N210" s="374"/>
      <c r="O210" s="374"/>
      <c r="P210" s="374"/>
      <c r="Q210" s="374"/>
      <c r="R210" s="374"/>
      <c r="S210" s="374"/>
      <c r="T210" s="374"/>
      <c r="U210" s="374"/>
      <c r="V210" s="374"/>
      <c r="W210" s="374"/>
      <c r="X210" s="374"/>
      <c r="Y210" s="374"/>
      <c r="Z210" s="374"/>
      <c r="AA210" s="374"/>
      <c r="AB210" s="374"/>
      <c r="AC210" s="374"/>
      <c r="AD210" s="374"/>
      <c r="AE210" s="374"/>
      <c r="AF210" s="374"/>
      <c r="AG210" s="374"/>
      <c r="AH210" s="374"/>
      <c r="AI210" s="374"/>
      <c r="AJ210" s="374"/>
      <c r="AK210" s="374"/>
      <c r="AL210" s="374"/>
      <c r="AM210" s="374"/>
      <c r="AN210" s="374"/>
      <c r="AO210" s="374"/>
      <c r="AP210" s="374"/>
      <c r="AQ210" s="374"/>
      <c r="AR210" s="374"/>
      <c r="AS210" s="374"/>
      <c r="AT210" s="495" t="s">
        <v>389</v>
      </c>
      <c r="AU210" s="374"/>
      <c r="AV210" s="374"/>
      <c r="AW210" s="260"/>
      <c r="AX210" s="260"/>
      <c r="AY210" s="453" t="s">
        <v>770</v>
      </c>
      <c r="AZ210" s="440" t="s">
        <v>621</v>
      </c>
      <c r="BA210" s="259" t="s">
        <v>653</v>
      </c>
      <c r="BB210" s="259" t="s">
        <v>922</v>
      </c>
      <c r="BC210" s="259" t="s">
        <v>923</v>
      </c>
      <c r="BD210" s="259" t="s">
        <v>637</v>
      </c>
      <c r="BE210" s="374">
        <f t="shared" si="177"/>
        <v>212</v>
      </c>
      <c r="BF210" s="374"/>
      <c r="BG210" s="374"/>
    </row>
    <row r="211" spans="3:59" ht="15" hidden="1" customHeight="1">
      <c r="N211" s="374"/>
      <c r="O211" s="374"/>
      <c r="P211" s="374"/>
      <c r="Q211" s="374"/>
      <c r="R211" s="374"/>
      <c r="S211" s="374"/>
      <c r="T211" s="374"/>
      <c r="U211" s="374"/>
      <c r="V211" s="374"/>
      <c r="W211" s="374"/>
      <c r="X211" s="374"/>
      <c r="Y211" s="374"/>
      <c r="Z211" s="374"/>
      <c r="AA211" s="374"/>
      <c r="AB211" s="374"/>
      <c r="AC211" s="374"/>
      <c r="AD211" s="374"/>
      <c r="AE211" s="374"/>
      <c r="AF211" s="374"/>
      <c r="AG211" s="374"/>
      <c r="AH211" s="374"/>
      <c r="AI211" s="374"/>
      <c r="AJ211" s="374"/>
      <c r="AK211" s="374"/>
      <c r="AL211" s="374"/>
      <c r="AM211" s="374"/>
      <c r="AN211" s="374"/>
      <c r="AO211" s="374"/>
      <c r="AP211" s="374"/>
      <c r="AQ211" s="374"/>
      <c r="AR211" s="374"/>
      <c r="AS211" s="374"/>
      <c r="AT211" s="495" t="s">
        <v>391</v>
      </c>
      <c r="AU211" s="374"/>
      <c r="AV211" s="374"/>
      <c r="AW211" s="260"/>
      <c r="AX211" s="260"/>
      <c r="AY211" s="453" t="s">
        <v>776</v>
      </c>
      <c r="AZ211" s="440" t="s">
        <v>622</v>
      </c>
      <c r="BA211" s="259" t="s">
        <v>654</v>
      </c>
      <c r="BB211" s="259" t="s">
        <v>923</v>
      </c>
      <c r="BC211" s="259" t="s">
        <v>932</v>
      </c>
      <c r="BD211" s="259" t="s">
        <v>638</v>
      </c>
      <c r="BE211" s="374">
        <f t="shared" si="177"/>
        <v>213</v>
      </c>
      <c r="BF211" s="374"/>
      <c r="BG211" s="374"/>
    </row>
    <row r="212" spans="3:59" hidden="1">
      <c r="N212" s="374"/>
      <c r="O212" s="374"/>
      <c r="P212" s="374"/>
      <c r="Q212" s="374"/>
      <c r="R212" s="374"/>
      <c r="S212" s="374"/>
      <c r="T212" s="374"/>
      <c r="U212" s="374"/>
      <c r="V212" s="374"/>
      <c r="W212" s="374"/>
      <c r="X212" s="374"/>
      <c r="Y212" s="374"/>
      <c r="Z212" s="374"/>
      <c r="AA212" s="374"/>
      <c r="AB212" s="374"/>
      <c r="AC212" s="374"/>
      <c r="AD212" s="374"/>
      <c r="AE212" s="374"/>
      <c r="AF212" s="374"/>
      <c r="AG212" s="374"/>
      <c r="AH212" s="374"/>
      <c r="AI212" s="374"/>
      <c r="AJ212" s="374"/>
      <c r="AK212" s="374"/>
      <c r="AL212" s="374"/>
      <c r="AM212" s="374"/>
      <c r="AN212" s="374"/>
      <c r="AO212" s="374"/>
      <c r="AP212" s="374"/>
      <c r="AQ212" s="374"/>
      <c r="AR212" s="374"/>
      <c r="AS212" s="374"/>
      <c r="AT212" s="495" t="s">
        <v>393</v>
      </c>
      <c r="AU212" s="374"/>
      <c r="AV212" s="374"/>
      <c r="AW212" s="260"/>
      <c r="AX212" s="260"/>
      <c r="AY212" s="453" t="s">
        <v>777</v>
      </c>
      <c r="AZ212" s="440" t="s">
        <v>233</v>
      </c>
      <c r="BA212" s="259" t="s">
        <v>655</v>
      </c>
      <c r="BB212" s="259" t="s">
        <v>932</v>
      </c>
      <c r="BC212" s="259" t="s">
        <v>933</v>
      </c>
      <c r="BD212" s="259" t="s">
        <v>642</v>
      </c>
      <c r="BE212" s="374">
        <f t="shared" si="177"/>
        <v>214</v>
      </c>
      <c r="BF212" s="374"/>
      <c r="BG212" s="374"/>
    </row>
    <row r="213" spans="3:59" hidden="1">
      <c r="N213" s="374"/>
      <c r="O213" s="374"/>
      <c r="P213" s="374"/>
      <c r="Q213" s="374"/>
      <c r="R213" s="374"/>
      <c r="S213" s="374"/>
      <c r="T213" s="374"/>
      <c r="U213" s="374"/>
      <c r="V213" s="374"/>
      <c r="W213" s="374"/>
      <c r="X213" s="374"/>
      <c r="Y213" s="374"/>
      <c r="Z213" s="374"/>
      <c r="AA213" s="374"/>
      <c r="AB213" s="374"/>
      <c r="AC213" s="374"/>
      <c r="AD213" s="374"/>
      <c r="AE213" s="374"/>
      <c r="AF213" s="374"/>
      <c r="AG213" s="374"/>
      <c r="AH213" s="374"/>
      <c r="AI213" s="374"/>
      <c r="AJ213" s="374"/>
      <c r="AK213" s="374"/>
      <c r="AL213" s="374"/>
      <c r="AM213" s="374"/>
      <c r="AN213" s="374"/>
      <c r="AO213" s="374"/>
      <c r="AP213" s="374"/>
      <c r="AQ213" s="374"/>
      <c r="AR213" s="374"/>
      <c r="AS213" s="374"/>
      <c r="AT213" s="495" t="s">
        <v>395</v>
      </c>
      <c r="AU213" s="374"/>
      <c r="AV213" s="374"/>
      <c r="AW213" s="260"/>
      <c r="AX213" s="260"/>
      <c r="AY213" s="453" t="s">
        <v>312</v>
      </c>
      <c r="AZ213" s="440" t="s">
        <v>626</v>
      </c>
      <c r="BA213" s="259" t="s">
        <v>656</v>
      </c>
      <c r="BB213" s="259" t="s">
        <v>933</v>
      </c>
      <c r="BC213" s="259" t="s">
        <v>935</v>
      </c>
      <c r="BD213" s="259" t="s">
        <v>644</v>
      </c>
      <c r="BE213" s="374">
        <f t="shared" si="177"/>
        <v>215</v>
      </c>
      <c r="BF213" s="374"/>
      <c r="BG213" s="374"/>
    </row>
    <row r="214" spans="3:59" hidden="1">
      <c r="C214" s="226"/>
      <c r="N214" s="374"/>
      <c r="O214" s="374"/>
      <c r="P214" s="374"/>
      <c r="Q214" s="374"/>
      <c r="R214" s="374"/>
      <c r="S214" s="374"/>
      <c r="T214" s="374"/>
      <c r="U214" s="374"/>
      <c r="V214" s="374"/>
      <c r="W214" s="374"/>
      <c r="X214" s="374"/>
      <c r="Y214" s="374"/>
      <c r="Z214" s="374"/>
      <c r="AA214" s="374"/>
      <c r="AB214" s="374"/>
      <c r="AC214" s="374"/>
      <c r="AD214" s="374"/>
      <c r="AE214" s="374"/>
      <c r="AF214" s="374"/>
      <c r="AG214" s="374"/>
      <c r="AH214" s="374"/>
      <c r="AI214" s="374"/>
      <c r="AJ214" s="374"/>
      <c r="AK214" s="374"/>
      <c r="AL214" s="374"/>
      <c r="AM214" s="374"/>
      <c r="AN214" s="374"/>
      <c r="AO214" s="374"/>
      <c r="AP214" s="374"/>
      <c r="AQ214" s="374"/>
      <c r="AR214" s="374"/>
      <c r="AS214" s="374"/>
      <c r="AT214" s="495" t="s">
        <v>397</v>
      </c>
      <c r="AU214" s="374"/>
      <c r="AV214" s="374"/>
      <c r="AW214" s="260"/>
      <c r="AX214" s="260"/>
      <c r="AY214" s="453" t="s">
        <v>778</v>
      </c>
      <c r="AZ214" s="440" t="s">
        <v>627</v>
      </c>
      <c r="BA214" s="259" t="s">
        <v>658</v>
      </c>
      <c r="BB214" s="259" t="s">
        <v>935</v>
      </c>
      <c r="BC214" s="259" t="s">
        <v>938</v>
      </c>
      <c r="BD214" s="259" t="s">
        <v>245</v>
      </c>
      <c r="BE214" s="374">
        <f t="shared" si="177"/>
        <v>216</v>
      </c>
      <c r="BF214" s="374"/>
      <c r="BG214" s="374"/>
    </row>
    <row r="215" spans="3:59" ht="23.25" hidden="1" customHeight="1">
      <c r="C215" s="226"/>
      <c r="N215" s="374"/>
      <c r="O215" s="374"/>
      <c r="P215" s="374"/>
      <c r="Q215" s="374"/>
      <c r="R215" s="374"/>
      <c r="S215" s="374"/>
      <c r="T215" s="374"/>
      <c r="U215" s="374"/>
      <c r="V215" s="374"/>
      <c r="W215" s="374"/>
      <c r="X215" s="374"/>
      <c r="Y215" s="374"/>
      <c r="Z215" s="374"/>
      <c r="AA215" s="374"/>
      <c r="AB215" s="374"/>
      <c r="AC215" s="374"/>
      <c r="AD215" s="374"/>
      <c r="AE215" s="374"/>
      <c r="AF215" s="374"/>
      <c r="AG215" s="374"/>
      <c r="AH215" s="374"/>
      <c r="AI215" s="374"/>
      <c r="AJ215" s="374"/>
      <c r="AK215" s="374"/>
      <c r="AL215" s="374"/>
      <c r="AM215" s="374"/>
      <c r="AN215" s="374"/>
      <c r="AO215" s="374"/>
      <c r="AP215" s="374"/>
      <c r="AQ215" s="374"/>
      <c r="AR215" s="374"/>
      <c r="AS215" s="374"/>
      <c r="AT215" s="495" t="s">
        <v>398</v>
      </c>
      <c r="AU215" s="374"/>
      <c r="AV215" s="374"/>
      <c r="AW215" s="260"/>
      <c r="AX215" s="260"/>
      <c r="AY215" s="453" t="s">
        <v>780</v>
      </c>
      <c r="AZ215" s="440" t="s">
        <v>235</v>
      </c>
      <c r="BA215" s="259" t="s">
        <v>659</v>
      </c>
      <c r="BB215" s="259" t="s">
        <v>938</v>
      </c>
      <c r="BC215" s="259" t="s">
        <v>1461</v>
      </c>
      <c r="BD215" s="259" t="s">
        <v>647</v>
      </c>
      <c r="BE215" s="374">
        <f t="shared" si="177"/>
        <v>217</v>
      </c>
      <c r="BF215" s="374"/>
      <c r="BG215" s="374"/>
    </row>
    <row r="216" spans="3:59" ht="15" hidden="1" customHeight="1">
      <c r="C216" s="226"/>
      <c r="N216" s="374"/>
      <c r="O216" s="374"/>
      <c r="P216" s="374"/>
      <c r="Q216" s="374"/>
      <c r="R216" s="374"/>
      <c r="S216" s="374"/>
      <c r="T216" s="374"/>
      <c r="U216" s="374"/>
      <c r="V216" s="374"/>
      <c r="W216" s="374"/>
      <c r="X216" s="374"/>
      <c r="Y216" s="374"/>
      <c r="Z216" s="374"/>
      <c r="AA216" s="374"/>
      <c r="AB216" s="374"/>
      <c r="AC216" s="374"/>
      <c r="AD216" s="374"/>
      <c r="AE216" s="374"/>
      <c r="AF216" s="374"/>
      <c r="AG216" s="374"/>
      <c r="AH216" s="374"/>
      <c r="AI216" s="374"/>
      <c r="AJ216" s="374"/>
      <c r="AK216" s="374"/>
      <c r="AL216" s="374"/>
      <c r="AM216" s="374"/>
      <c r="AN216" s="374"/>
      <c r="AO216" s="374"/>
      <c r="AP216" s="374"/>
      <c r="AQ216" s="374"/>
      <c r="AR216" s="374"/>
      <c r="AS216" s="374"/>
      <c r="AT216" s="495" t="s">
        <v>400</v>
      </c>
      <c r="AU216" s="374"/>
      <c r="AV216" s="374"/>
      <c r="AW216" s="260"/>
      <c r="AX216" s="260"/>
      <c r="AY216" s="453" t="s">
        <v>787</v>
      </c>
      <c r="AZ216" s="440" t="s">
        <v>632</v>
      </c>
      <c r="BA216" s="259" t="s">
        <v>663</v>
      </c>
      <c r="BB216" s="259" t="s">
        <v>1461</v>
      </c>
      <c r="BC216" s="259" t="s">
        <v>963</v>
      </c>
      <c r="BD216" s="259" t="s">
        <v>648</v>
      </c>
      <c r="BE216" s="374">
        <f t="shared" si="177"/>
        <v>218</v>
      </c>
      <c r="BF216" s="374"/>
      <c r="BG216" s="374"/>
    </row>
    <row r="217" spans="3:59" hidden="1">
      <c r="C217" s="226"/>
      <c r="N217" s="374"/>
      <c r="O217" s="374"/>
      <c r="P217" s="374"/>
      <c r="Q217" s="374"/>
      <c r="R217" s="374"/>
      <c r="S217" s="374"/>
      <c r="T217" s="374"/>
      <c r="U217" s="374"/>
      <c r="V217" s="374"/>
      <c r="W217" s="374"/>
      <c r="X217" s="374"/>
      <c r="Y217" s="374"/>
      <c r="Z217" s="374"/>
      <c r="AA217" s="374"/>
      <c r="AB217" s="374"/>
      <c r="AC217" s="374"/>
      <c r="AD217" s="374"/>
      <c r="AE217" s="374"/>
      <c r="AF217" s="374"/>
      <c r="AG217" s="374"/>
      <c r="AH217" s="374"/>
      <c r="AI217" s="374"/>
      <c r="AJ217" s="374"/>
      <c r="AK217" s="374"/>
      <c r="AL217" s="374"/>
      <c r="AM217" s="374"/>
      <c r="AN217" s="374"/>
      <c r="AO217" s="374"/>
      <c r="AP217" s="374"/>
      <c r="AQ217" s="374"/>
      <c r="AR217" s="374"/>
      <c r="AS217" s="374"/>
      <c r="AT217" s="495" t="s">
        <v>402</v>
      </c>
      <c r="AU217" s="374"/>
      <c r="AV217" s="374"/>
      <c r="AW217" s="260"/>
      <c r="AX217" s="260"/>
      <c r="AY217" s="453" t="s">
        <v>788</v>
      </c>
      <c r="AZ217" s="440" t="s">
        <v>633</v>
      </c>
      <c r="BA217" s="259" t="s">
        <v>664</v>
      </c>
      <c r="BB217" s="259" t="s">
        <v>963</v>
      </c>
      <c r="BC217" s="259" t="s">
        <v>964</v>
      </c>
      <c r="BD217" s="259" t="s">
        <v>651</v>
      </c>
      <c r="BE217" s="374">
        <f t="shared" si="177"/>
        <v>219</v>
      </c>
      <c r="BF217" s="374"/>
      <c r="BG217" s="374"/>
    </row>
    <row r="218" spans="3:59" hidden="1">
      <c r="C218" s="226"/>
      <c r="N218" s="374"/>
      <c r="O218" s="374"/>
      <c r="P218" s="374"/>
      <c r="Q218" s="374"/>
      <c r="R218" s="374"/>
      <c r="S218" s="374"/>
      <c r="T218" s="374"/>
      <c r="U218" s="374"/>
      <c r="V218" s="374"/>
      <c r="W218" s="374"/>
      <c r="X218" s="374"/>
      <c r="Y218" s="374"/>
      <c r="Z218" s="374"/>
      <c r="AA218" s="374"/>
      <c r="AB218" s="374"/>
      <c r="AC218" s="374"/>
      <c r="AD218" s="374"/>
      <c r="AE218" s="374"/>
      <c r="AF218" s="374"/>
      <c r="AG218" s="374"/>
      <c r="AH218" s="374"/>
      <c r="AI218" s="374"/>
      <c r="AJ218" s="374"/>
      <c r="AK218" s="374"/>
      <c r="AL218" s="374"/>
      <c r="AM218" s="374"/>
      <c r="AN218" s="374"/>
      <c r="AO218" s="374"/>
      <c r="AP218" s="374"/>
      <c r="AQ218" s="374"/>
      <c r="AR218" s="374"/>
      <c r="AS218" s="374"/>
      <c r="AT218" s="495" t="s">
        <v>404</v>
      </c>
      <c r="AU218" s="374"/>
      <c r="AV218" s="374"/>
      <c r="AW218" s="260"/>
      <c r="AX218" s="260"/>
      <c r="AY218" s="453" t="s">
        <v>789</v>
      </c>
      <c r="AZ218" s="440" t="s">
        <v>634</v>
      </c>
      <c r="BA218" s="259" t="s">
        <v>666</v>
      </c>
      <c r="BB218" s="259" t="s">
        <v>964</v>
      </c>
      <c r="BC218" s="259" t="s">
        <v>967</v>
      </c>
      <c r="BD218" s="259" t="s">
        <v>652</v>
      </c>
      <c r="BE218" s="374">
        <f t="shared" si="177"/>
        <v>220</v>
      </c>
      <c r="BF218" s="374"/>
      <c r="BG218" s="374"/>
    </row>
    <row r="219" spans="3:59" hidden="1">
      <c r="C219" s="226"/>
      <c r="N219" s="374"/>
      <c r="O219" s="374"/>
      <c r="P219" s="374"/>
      <c r="Q219" s="374"/>
      <c r="R219" s="374"/>
      <c r="S219" s="374"/>
      <c r="T219" s="374"/>
      <c r="U219" s="374"/>
      <c r="V219" s="374"/>
      <c r="W219" s="374"/>
      <c r="X219" s="374"/>
      <c r="Y219" s="374"/>
      <c r="Z219" s="374"/>
      <c r="AA219" s="374"/>
      <c r="AB219" s="374"/>
      <c r="AC219" s="374"/>
      <c r="AD219" s="374"/>
      <c r="AE219" s="374"/>
      <c r="AF219" s="374"/>
      <c r="AG219" s="374"/>
      <c r="AH219" s="374"/>
      <c r="AI219" s="374"/>
      <c r="AJ219" s="374"/>
      <c r="AK219" s="374"/>
      <c r="AL219" s="374"/>
      <c r="AM219" s="374"/>
      <c r="AN219" s="374"/>
      <c r="AO219" s="374"/>
      <c r="AP219" s="374"/>
      <c r="AQ219" s="374"/>
      <c r="AR219" s="374"/>
      <c r="AS219" s="374"/>
      <c r="AT219" s="495" t="s">
        <v>406</v>
      </c>
      <c r="AU219" s="374"/>
      <c r="AV219" s="374"/>
      <c r="AW219" s="260"/>
      <c r="AX219" s="260"/>
      <c r="AY219" s="453" t="s">
        <v>795</v>
      </c>
      <c r="AZ219" s="440" t="s">
        <v>635</v>
      </c>
      <c r="BA219" s="259" t="s">
        <v>669</v>
      </c>
      <c r="BB219" s="259" t="s">
        <v>967</v>
      </c>
      <c r="BC219" s="259" t="s">
        <v>969</v>
      </c>
      <c r="BD219" s="259" t="s">
        <v>653</v>
      </c>
      <c r="BE219" s="374">
        <f t="shared" ref="BE219:BE282" si="184">+MATCH(BD$10:BD$548,AZ$10:AZ$540,0)</f>
        <v>221</v>
      </c>
      <c r="BF219" s="374"/>
      <c r="BG219" s="374"/>
    </row>
    <row r="220" spans="3:59" hidden="1">
      <c r="C220" s="226"/>
      <c r="N220" s="374"/>
      <c r="O220" s="374"/>
      <c r="P220" s="374"/>
      <c r="Q220" s="374"/>
      <c r="R220" s="374"/>
      <c r="S220" s="374"/>
      <c r="T220" s="374"/>
      <c r="U220" s="374"/>
      <c r="V220" s="374"/>
      <c r="W220" s="374"/>
      <c r="X220" s="374"/>
      <c r="Y220" s="374"/>
      <c r="Z220" s="374"/>
      <c r="AA220" s="374"/>
      <c r="AB220" s="374"/>
      <c r="AC220" s="374"/>
      <c r="AD220" s="374"/>
      <c r="AE220" s="374"/>
      <c r="AF220" s="374"/>
      <c r="AG220" s="374"/>
      <c r="AH220" s="374"/>
      <c r="AI220" s="374"/>
      <c r="AJ220" s="374"/>
      <c r="AK220" s="374"/>
      <c r="AL220" s="374"/>
      <c r="AM220" s="374"/>
      <c r="AN220" s="374"/>
      <c r="AO220" s="374"/>
      <c r="AP220" s="374"/>
      <c r="AQ220" s="374"/>
      <c r="AR220" s="374"/>
      <c r="AS220" s="374"/>
      <c r="AT220" s="495" t="s">
        <v>408</v>
      </c>
      <c r="AU220" s="374"/>
      <c r="AV220" s="374"/>
      <c r="AW220" s="260"/>
      <c r="AX220" s="260"/>
      <c r="AY220" s="453" t="s">
        <v>798</v>
      </c>
      <c r="AZ220" s="440" t="s">
        <v>1451</v>
      </c>
      <c r="BA220" s="259" t="s">
        <v>670</v>
      </c>
      <c r="BB220" s="259" t="s">
        <v>969</v>
      </c>
      <c r="BC220" s="259" t="s">
        <v>970</v>
      </c>
      <c r="BD220" s="259" t="s">
        <v>654</v>
      </c>
      <c r="BE220" s="374">
        <f t="shared" si="184"/>
        <v>222</v>
      </c>
      <c r="BF220" s="374"/>
      <c r="BG220" s="374"/>
    </row>
    <row r="221" spans="3:59" ht="15.75" hidden="1" customHeight="1">
      <c r="C221" s="226"/>
      <c r="N221" s="374"/>
      <c r="O221" s="374"/>
      <c r="P221" s="374"/>
      <c r="Q221" s="374"/>
      <c r="R221" s="374"/>
      <c r="S221" s="374"/>
      <c r="T221" s="374"/>
      <c r="U221" s="374"/>
      <c r="V221" s="374"/>
      <c r="W221" s="374"/>
      <c r="X221" s="374"/>
      <c r="Y221" s="374"/>
      <c r="Z221" s="374"/>
      <c r="AA221" s="374"/>
      <c r="AB221" s="374"/>
      <c r="AC221" s="374"/>
      <c r="AD221" s="374"/>
      <c r="AE221" s="374"/>
      <c r="AF221" s="374"/>
      <c r="AG221" s="374"/>
      <c r="AH221" s="374"/>
      <c r="AI221" s="374"/>
      <c r="AJ221" s="374"/>
      <c r="AK221" s="374"/>
      <c r="AL221" s="374"/>
      <c r="AM221" s="374"/>
      <c r="AN221" s="374"/>
      <c r="AO221" s="374"/>
      <c r="AP221" s="374"/>
      <c r="AQ221" s="374"/>
      <c r="AR221" s="374"/>
      <c r="AS221" s="374"/>
      <c r="AT221" s="495" t="s">
        <v>410</v>
      </c>
      <c r="AU221" s="374"/>
      <c r="AV221" s="374"/>
      <c r="AW221" s="260"/>
      <c r="AX221" s="260"/>
      <c r="AY221" s="453" t="s">
        <v>799</v>
      </c>
      <c r="AZ221" s="440" t="s">
        <v>637</v>
      </c>
      <c r="BA221" s="259" t="s">
        <v>672</v>
      </c>
      <c r="BB221" s="259" t="s">
        <v>970</v>
      </c>
      <c r="BC221" s="259" t="s">
        <v>971</v>
      </c>
      <c r="BD221" s="259" t="s">
        <v>655</v>
      </c>
      <c r="BE221" s="374">
        <f t="shared" si="184"/>
        <v>223</v>
      </c>
      <c r="BF221" s="374"/>
      <c r="BG221" s="374"/>
    </row>
    <row r="222" spans="3:59" hidden="1">
      <c r="C222" s="226"/>
      <c r="N222" s="374"/>
      <c r="O222" s="374"/>
      <c r="P222" s="374"/>
      <c r="Q222" s="374"/>
      <c r="R222" s="374"/>
      <c r="S222" s="374"/>
      <c r="T222" s="374"/>
      <c r="U222" s="374"/>
      <c r="V222" s="374"/>
      <c r="W222" s="374"/>
      <c r="X222" s="374"/>
      <c r="Y222" s="374"/>
      <c r="Z222" s="374"/>
      <c r="AA222" s="374"/>
      <c r="AB222" s="374"/>
      <c r="AC222" s="374"/>
      <c r="AD222" s="374"/>
      <c r="AE222" s="374"/>
      <c r="AF222" s="374"/>
      <c r="AG222" s="374"/>
      <c r="AH222" s="374"/>
      <c r="AI222" s="374"/>
      <c r="AJ222" s="374"/>
      <c r="AK222" s="374"/>
      <c r="AL222" s="374"/>
      <c r="AM222" s="374"/>
      <c r="AN222" s="374"/>
      <c r="AO222" s="374"/>
      <c r="AP222" s="374"/>
      <c r="AQ222" s="374"/>
      <c r="AR222" s="374"/>
      <c r="AS222" s="374"/>
      <c r="AT222" s="495" t="s">
        <v>412</v>
      </c>
      <c r="AU222" s="374"/>
      <c r="AV222" s="374"/>
      <c r="AW222" s="260"/>
      <c r="AX222" s="260"/>
      <c r="AY222" s="453" t="s">
        <v>804</v>
      </c>
      <c r="AZ222" s="440" t="s">
        <v>638</v>
      </c>
      <c r="BA222" s="259" t="s">
        <v>675</v>
      </c>
      <c r="BB222" s="259" t="s">
        <v>971</v>
      </c>
      <c r="BC222" s="259" t="s">
        <v>972</v>
      </c>
      <c r="BD222" s="259" t="s">
        <v>656</v>
      </c>
      <c r="BE222" s="374">
        <f t="shared" si="184"/>
        <v>224</v>
      </c>
      <c r="BF222" s="374"/>
      <c r="BG222" s="374"/>
    </row>
    <row r="223" spans="3:59" ht="15" hidden="1" customHeight="1">
      <c r="C223" s="226"/>
      <c r="N223" s="374"/>
      <c r="O223" s="374"/>
      <c r="P223" s="374"/>
      <c r="Q223" s="374"/>
      <c r="R223" s="374"/>
      <c r="S223" s="374"/>
      <c r="T223" s="374"/>
      <c r="U223" s="374"/>
      <c r="V223" s="374"/>
      <c r="W223" s="374"/>
      <c r="X223" s="374"/>
      <c r="Y223" s="374"/>
      <c r="Z223" s="374"/>
      <c r="AA223" s="374"/>
      <c r="AB223" s="374"/>
      <c r="AC223" s="374"/>
      <c r="AD223" s="374"/>
      <c r="AE223" s="374"/>
      <c r="AF223" s="374"/>
      <c r="AG223" s="374"/>
      <c r="AH223" s="374"/>
      <c r="AI223" s="374"/>
      <c r="AJ223" s="374"/>
      <c r="AK223" s="374"/>
      <c r="AL223" s="374"/>
      <c r="AM223" s="374"/>
      <c r="AN223" s="374"/>
      <c r="AO223" s="374"/>
      <c r="AP223" s="374"/>
      <c r="AQ223" s="374"/>
      <c r="AR223" s="374"/>
      <c r="AS223" s="374"/>
      <c r="AT223" s="495" t="s">
        <v>413</v>
      </c>
      <c r="AU223" s="374"/>
      <c r="AV223" s="374"/>
      <c r="AW223" s="260"/>
      <c r="AX223" s="260"/>
      <c r="AY223" s="453" t="s">
        <v>806</v>
      </c>
      <c r="AZ223" s="440" t="s">
        <v>642</v>
      </c>
      <c r="BA223" s="259" t="s">
        <v>677</v>
      </c>
      <c r="BB223" s="259" t="s">
        <v>972</v>
      </c>
      <c r="BC223" s="259" t="s">
        <v>973</v>
      </c>
      <c r="BD223" s="259" t="s">
        <v>658</v>
      </c>
      <c r="BE223" s="374">
        <f t="shared" si="184"/>
        <v>225</v>
      </c>
      <c r="BF223" s="374"/>
      <c r="BG223" s="374"/>
    </row>
    <row r="224" spans="3:59" hidden="1">
      <c r="C224" s="226"/>
      <c r="N224" s="374"/>
      <c r="O224" s="374"/>
      <c r="P224" s="374"/>
      <c r="Q224" s="374"/>
      <c r="R224" s="374"/>
      <c r="S224" s="374"/>
      <c r="T224" s="374"/>
      <c r="U224" s="374"/>
      <c r="V224" s="374"/>
      <c r="W224" s="374"/>
      <c r="X224" s="374"/>
      <c r="Y224" s="374"/>
      <c r="Z224" s="374"/>
      <c r="AA224" s="374"/>
      <c r="AB224" s="374"/>
      <c r="AC224" s="374"/>
      <c r="AD224" s="374"/>
      <c r="AE224" s="374"/>
      <c r="AF224" s="374"/>
      <c r="AG224" s="374"/>
      <c r="AH224" s="374"/>
      <c r="AI224" s="374"/>
      <c r="AJ224" s="374"/>
      <c r="AK224" s="374"/>
      <c r="AL224" s="374"/>
      <c r="AM224" s="374"/>
      <c r="AN224" s="374"/>
      <c r="AO224" s="374"/>
      <c r="AP224" s="374"/>
      <c r="AQ224" s="374"/>
      <c r="AR224" s="374"/>
      <c r="AS224" s="374"/>
      <c r="AT224" s="495" t="s">
        <v>415</v>
      </c>
      <c r="AU224" s="374"/>
      <c r="AV224" s="374"/>
      <c r="AW224" s="260"/>
      <c r="AX224" s="260"/>
      <c r="AY224" s="453" t="s">
        <v>1457</v>
      </c>
      <c r="AZ224" s="440" t="s">
        <v>644</v>
      </c>
      <c r="BA224" s="259" t="s">
        <v>680</v>
      </c>
      <c r="BB224" s="259" t="s">
        <v>973</v>
      </c>
      <c r="BC224" s="259" t="s">
        <v>975</v>
      </c>
      <c r="BD224" s="259" t="s">
        <v>659</v>
      </c>
      <c r="BE224" s="374">
        <f t="shared" si="184"/>
        <v>226</v>
      </c>
      <c r="BF224" s="374"/>
      <c r="BG224" s="374"/>
    </row>
    <row r="225" spans="14:59" s="226" customFormat="1" hidden="1">
      <c r="N225" s="374"/>
      <c r="O225" s="374"/>
      <c r="P225" s="374"/>
      <c r="Q225" s="374"/>
      <c r="R225" s="374"/>
      <c r="S225" s="374"/>
      <c r="T225" s="374"/>
      <c r="U225" s="374"/>
      <c r="V225" s="374"/>
      <c r="W225" s="374"/>
      <c r="X225" s="374"/>
      <c r="Y225" s="374"/>
      <c r="Z225" s="374"/>
      <c r="AA225" s="374"/>
      <c r="AB225" s="374"/>
      <c r="AC225" s="374"/>
      <c r="AD225" s="374"/>
      <c r="AE225" s="374"/>
      <c r="AF225" s="374"/>
      <c r="AG225" s="374"/>
      <c r="AH225" s="374"/>
      <c r="AI225" s="374"/>
      <c r="AJ225" s="374"/>
      <c r="AK225" s="374"/>
      <c r="AL225" s="374"/>
      <c r="AM225" s="374"/>
      <c r="AN225" s="374"/>
      <c r="AO225" s="374"/>
      <c r="AP225" s="374"/>
      <c r="AQ225" s="374"/>
      <c r="AR225" s="374"/>
      <c r="AS225" s="374"/>
      <c r="AT225" s="495" t="s">
        <v>417</v>
      </c>
      <c r="AU225" s="374"/>
      <c r="AV225" s="374"/>
      <c r="AW225" s="260"/>
      <c r="AX225" s="260"/>
      <c r="AY225" s="453" t="s">
        <v>336</v>
      </c>
      <c r="AZ225" s="440" t="s">
        <v>245</v>
      </c>
      <c r="BA225" s="259" t="s">
        <v>681</v>
      </c>
      <c r="BB225" s="259" t="s">
        <v>975</v>
      </c>
      <c r="BC225" s="259" t="s">
        <v>978</v>
      </c>
      <c r="BD225" s="259" t="s">
        <v>663</v>
      </c>
      <c r="BE225" s="374">
        <f t="shared" si="184"/>
        <v>227</v>
      </c>
      <c r="BF225" s="374"/>
      <c r="BG225" s="374"/>
    </row>
    <row r="226" spans="14:59" s="226" customFormat="1" hidden="1">
      <c r="N226" s="374"/>
      <c r="O226" s="374"/>
      <c r="P226" s="374"/>
      <c r="Q226" s="374"/>
      <c r="R226" s="374"/>
      <c r="S226" s="374"/>
      <c r="T226" s="374"/>
      <c r="U226" s="374"/>
      <c r="V226" s="374"/>
      <c r="W226" s="374"/>
      <c r="X226" s="374"/>
      <c r="Y226" s="374"/>
      <c r="Z226" s="374"/>
      <c r="AA226" s="374"/>
      <c r="AB226" s="374"/>
      <c r="AC226" s="374"/>
      <c r="AD226" s="374"/>
      <c r="AE226" s="374"/>
      <c r="AF226" s="374"/>
      <c r="AG226" s="374"/>
      <c r="AH226" s="374"/>
      <c r="AI226" s="374"/>
      <c r="AJ226" s="374"/>
      <c r="AK226" s="374"/>
      <c r="AL226" s="374"/>
      <c r="AM226" s="374"/>
      <c r="AN226" s="374"/>
      <c r="AO226" s="374"/>
      <c r="AP226" s="374"/>
      <c r="AQ226" s="374"/>
      <c r="AR226" s="374"/>
      <c r="AS226" s="374"/>
      <c r="AT226" s="495" t="s">
        <v>419</v>
      </c>
      <c r="AU226" s="374"/>
      <c r="AV226" s="374"/>
      <c r="AW226" s="260"/>
      <c r="AX226" s="260"/>
      <c r="AY226" s="453" t="s">
        <v>813</v>
      </c>
      <c r="AZ226" s="440" t="s">
        <v>647</v>
      </c>
      <c r="BA226" s="259" t="s">
        <v>682</v>
      </c>
      <c r="BB226" s="259" t="s">
        <v>978</v>
      </c>
      <c r="BC226" s="259" t="s">
        <v>979</v>
      </c>
      <c r="BD226" s="259" t="s">
        <v>664</v>
      </c>
      <c r="BE226" s="374">
        <f t="shared" si="184"/>
        <v>228</v>
      </c>
      <c r="BF226" s="374"/>
      <c r="BG226" s="374"/>
    </row>
    <row r="227" spans="14:59" s="226" customFormat="1" hidden="1">
      <c r="N227" s="374"/>
      <c r="O227" s="374"/>
      <c r="P227" s="374"/>
      <c r="Q227" s="374"/>
      <c r="R227" s="374"/>
      <c r="S227" s="374"/>
      <c r="T227" s="374"/>
      <c r="U227" s="374"/>
      <c r="V227" s="374"/>
      <c r="W227" s="374"/>
      <c r="X227" s="374"/>
      <c r="Y227" s="374"/>
      <c r="Z227" s="374"/>
      <c r="AA227" s="374"/>
      <c r="AB227" s="374"/>
      <c r="AC227" s="374"/>
      <c r="AD227" s="374"/>
      <c r="AE227" s="374"/>
      <c r="AF227" s="374"/>
      <c r="AG227" s="374"/>
      <c r="AH227" s="374"/>
      <c r="AI227" s="374"/>
      <c r="AJ227" s="374"/>
      <c r="AK227" s="374"/>
      <c r="AL227" s="374"/>
      <c r="AM227" s="374"/>
      <c r="AN227" s="374"/>
      <c r="AO227" s="374"/>
      <c r="AP227" s="374"/>
      <c r="AQ227" s="374"/>
      <c r="AR227" s="374"/>
      <c r="AS227" s="374"/>
      <c r="AT227" s="495" t="s">
        <v>421</v>
      </c>
      <c r="AU227" s="374"/>
      <c r="AV227" s="374"/>
      <c r="AW227" s="260"/>
      <c r="AX227" s="260"/>
      <c r="AY227" s="453" t="s">
        <v>814</v>
      </c>
      <c r="AZ227" s="440" t="s">
        <v>648</v>
      </c>
      <c r="BA227" s="259" t="s">
        <v>684</v>
      </c>
      <c r="BB227" s="259" t="s">
        <v>979</v>
      </c>
      <c r="BC227" s="259" t="s">
        <v>395</v>
      </c>
      <c r="BD227" s="259" t="s">
        <v>666</v>
      </c>
      <c r="BE227" s="374">
        <f t="shared" si="184"/>
        <v>229</v>
      </c>
      <c r="BF227" s="374"/>
      <c r="BG227" s="374"/>
    </row>
    <row r="228" spans="14:59" s="226" customFormat="1" hidden="1">
      <c r="N228" s="374"/>
      <c r="O228" s="374"/>
      <c r="P228" s="374"/>
      <c r="Q228" s="374"/>
      <c r="R228" s="374"/>
      <c r="S228" s="374"/>
      <c r="T228" s="374"/>
      <c r="U228" s="374"/>
      <c r="V228" s="374"/>
      <c r="W228" s="374"/>
      <c r="X228" s="374"/>
      <c r="Y228" s="374"/>
      <c r="Z228" s="374"/>
      <c r="AA228" s="374"/>
      <c r="AB228" s="374"/>
      <c r="AC228" s="374"/>
      <c r="AD228" s="374"/>
      <c r="AE228" s="374"/>
      <c r="AF228" s="374"/>
      <c r="AG228" s="374"/>
      <c r="AH228" s="374"/>
      <c r="AI228" s="374"/>
      <c r="AJ228" s="374"/>
      <c r="AK228" s="374"/>
      <c r="AL228" s="374"/>
      <c r="AM228" s="374"/>
      <c r="AN228" s="374"/>
      <c r="AO228" s="374"/>
      <c r="AP228" s="374"/>
      <c r="AQ228" s="374"/>
      <c r="AR228" s="374"/>
      <c r="AS228" s="374"/>
      <c r="AT228" s="495" t="s">
        <v>423</v>
      </c>
      <c r="AU228" s="374"/>
      <c r="AV228" s="374"/>
      <c r="AW228" s="260"/>
      <c r="AX228" s="260"/>
      <c r="AY228" s="453" t="s">
        <v>815</v>
      </c>
      <c r="AZ228" s="440" t="s">
        <v>651</v>
      </c>
      <c r="BA228" s="259" t="s">
        <v>685</v>
      </c>
      <c r="BB228" s="259" t="s">
        <v>395</v>
      </c>
      <c r="BC228" s="259" t="s">
        <v>985</v>
      </c>
      <c r="BD228" s="259" t="s">
        <v>669</v>
      </c>
      <c r="BE228" s="374">
        <f t="shared" si="184"/>
        <v>230</v>
      </c>
      <c r="BF228" s="374"/>
      <c r="BG228" s="374"/>
    </row>
    <row r="229" spans="14:59" s="226" customFormat="1" hidden="1">
      <c r="N229" s="374"/>
      <c r="O229" s="374"/>
      <c r="P229" s="374"/>
      <c r="Q229" s="374"/>
      <c r="R229" s="374"/>
      <c r="S229" s="374"/>
      <c r="T229" s="374"/>
      <c r="U229" s="374"/>
      <c r="V229" s="374"/>
      <c r="W229" s="374"/>
      <c r="X229" s="374"/>
      <c r="Y229" s="374"/>
      <c r="Z229" s="374"/>
      <c r="AA229" s="374"/>
      <c r="AB229" s="374"/>
      <c r="AC229" s="374"/>
      <c r="AD229" s="374"/>
      <c r="AE229" s="374"/>
      <c r="AF229" s="374"/>
      <c r="AG229" s="374"/>
      <c r="AH229" s="374"/>
      <c r="AI229" s="374"/>
      <c r="AJ229" s="374"/>
      <c r="AK229" s="374"/>
      <c r="AL229" s="374"/>
      <c r="AM229" s="374"/>
      <c r="AN229" s="374"/>
      <c r="AO229" s="374"/>
      <c r="AP229" s="374"/>
      <c r="AQ229" s="374"/>
      <c r="AR229" s="374"/>
      <c r="AS229" s="374"/>
      <c r="AT229" s="495" t="s">
        <v>424</v>
      </c>
      <c r="AU229" s="374"/>
      <c r="AV229" s="374"/>
      <c r="AW229" s="260"/>
      <c r="AX229" s="260"/>
      <c r="AY229" s="453" t="s">
        <v>820</v>
      </c>
      <c r="AZ229" s="440" t="s">
        <v>652</v>
      </c>
      <c r="BA229" s="259" t="s">
        <v>686</v>
      </c>
      <c r="BB229" s="259" t="s">
        <v>985</v>
      </c>
      <c r="BC229" s="259" t="s">
        <v>989</v>
      </c>
      <c r="BD229" s="259" t="s">
        <v>670</v>
      </c>
      <c r="BE229" s="374">
        <f t="shared" si="184"/>
        <v>231</v>
      </c>
      <c r="BF229" s="374"/>
      <c r="BG229" s="374"/>
    </row>
    <row r="230" spans="14:59" s="226" customFormat="1" hidden="1">
      <c r="N230" s="374"/>
      <c r="O230" s="374"/>
      <c r="P230" s="374"/>
      <c r="Q230" s="374"/>
      <c r="R230" s="374"/>
      <c r="S230" s="374"/>
      <c r="T230" s="374"/>
      <c r="U230" s="374"/>
      <c r="V230" s="374"/>
      <c r="W230" s="374"/>
      <c r="X230" s="374"/>
      <c r="Y230" s="374"/>
      <c r="Z230" s="374"/>
      <c r="AA230" s="374"/>
      <c r="AB230" s="374"/>
      <c r="AC230" s="374"/>
      <c r="AD230" s="374"/>
      <c r="AE230" s="374"/>
      <c r="AF230" s="374"/>
      <c r="AG230" s="374"/>
      <c r="AH230" s="374"/>
      <c r="AI230" s="374"/>
      <c r="AJ230" s="374"/>
      <c r="AK230" s="374"/>
      <c r="AL230" s="374"/>
      <c r="AM230" s="374"/>
      <c r="AN230" s="374"/>
      <c r="AO230" s="374"/>
      <c r="AP230" s="374"/>
      <c r="AQ230" s="374"/>
      <c r="AR230" s="374"/>
      <c r="AS230" s="374"/>
      <c r="AT230" s="495" t="s">
        <v>426</v>
      </c>
      <c r="AU230" s="374"/>
      <c r="AV230" s="374"/>
      <c r="AW230" s="260"/>
      <c r="AX230" s="260"/>
      <c r="AY230" s="453" t="s">
        <v>821</v>
      </c>
      <c r="AZ230" s="440" t="s">
        <v>653</v>
      </c>
      <c r="BA230" s="259" t="s">
        <v>687</v>
      </c>
      <c r="BB230" s="259" t="s">
        <v>989</v>
      </c>
      <c r="BC230" s="259" t="s">
        <v>991</v>
      </c>
      <c r="BD230" s="259" t="s">
        <v>672</v>
      </c>
      <c r="BE230" s="374">
        <f t="shared" si="184"/>
        <v>232</v>
      </c>
      <c r="BF230" s="374"/>
      <c r="BG230" s="374"/>
    </row>
    <row r="231" spans="14:59" s="226" customFormat="1" hidden="1">
      <c r="N231" s="374"/>
      <c r="O231" s="374"/>
      <c r="P231" s="374"/>
      <c r="Q231" s="374"/>
      <c r="R231" s="374"/>
      <c r="S231" s="374"/>
      <c r="T231" s="374"/>
      <c r="U231" s="374"/>
      <c r="V231" s="374"/>
      <c r="W231" s="374"/>
      <c r="X231" s="374"/>
      <c r="Y231" s="374"/>
      <c r="Z231" s="374"/>
      <c r="AA231" s="374"/>
      <c r="AB231" s="374"/>
      <c r="AC231" s="374"/>
      <c r="AD231" s="374"/>
      <c r="AE231" s="374"/>
      <c r="AF231" s="374"/>
      <c r="AG231" s="374"/>
      <c r="AH231" s="374"/>
      <c r="AI231" s="374"/>
      <c r="AJ231" s="374"/>
      <c r="AK231" s="374"/>
      <c r="AL231" s="374"/>
      <c r="AM231" s="374"/>
      <c r="AN231" s="374"/>
      <c r="AO231" s="374"/>
      <c r="AP231" s="374"/>
      <c r="AQ231" s="374"/>
      <c r="AR231" s="374"/>
      <c r="AS231" s="374"/>
      <c r="AT231" s="495" t="s">
        <v>428</v>
      </c>
      <c r="AU231" s="374"/>
      <c r="AV231" s="374"/>
      <c r="AW231" s="260"/>
      <c r="AX231" s="260"/>
      <c r="AY231" s="453" t="s">
        <v>822</v>
      </c>
      <c r="AZ231" s="440" t="s">
        <v>654</v>
      </c>
      <c r="BA231" s="259" t="s">
        <v>692</v>
      </c>
      <c r="BB231" s="259" t="s">
        <v>991</v>
      </c>
      <c r="BC231" s="259" t="s">
        <v>995</v>
      </c>
      <c r="BD231" s="259" t="s">
        <v>675</v>
      </c>
      <c r="BE231" s="374">
        <f t="shared" si="184"/>
        <v>233</v>
      </c>
      <c r="BF231" s="374"/>
      <c r="BG231" s="374"/>
    </row>
    <row r="232" spans="14:59" s="226" customFormat="1" hidden="1">
      <c r="N232" s="374"/>
      <c r="O232" s="374"/>
      <c r="P232" s="374"/>
      <c r="Q232" s="374"/>
      <c r="R232" s="374"/>
      <c r="S232" s="374"/>
      <c r="T232" s="374"/>
      <c r="U232" s="374"/>
      <c r="V232" s="374"/>
      <c r="W232" s="374"/>
      <c r="X232" s="374"/>
      <c r="Y232" s="374"/>
      <c r="Z232" s="374"/>
      <c r="AA232" s="374"/>
      <c r="AB232" s="374"/>
      <c r="AC232" s="374"/>
      <c r="AD232" s="374"/>
      <c r="AE232" s="374"/>
      <c r="AF232" s="374"/>
      <c r="AG232" s="374"/>
      <c r="AH232" s="374"/>
      <c r="AI232" s="374"/>
      <c r="AJ232" s="374"/>
      <c r="AK232" s="374"/>
      <c r="AL232" s="374"/>
      <c r="AM232" s="374"/>
      <c r="AN232" s="374"/>
      <c r="AO232" s="374"/>
      <c r="AP232" s="374"/>
      <c r="AQ232" s="374"/>
      <c r="AR232" s="374"/>
      <c r="AS232" s="374"/>
      <c r="AT232" s="495" t="s">
        <v>430</v>
      </c>
      <c r="AU232" s="374"/>
      <c r="AV232" s="374"/>
      <c r="AW232" s="260"/>
      <c r="AX232" s="260"/>
      <c r="AY232" s="453" t="s">
        <v>827</v>
      </c>
      <c r="AZ232" s="440" t="s">
        <v>655</v>
      </c>
      <c r="BA232" s="259" t="s">
        <v>694</v>
      </c>
      <c r="BB232" s="259" t="s">
        <v>995</v>
      </c>
      <c r="BC232" s="259" t="s">
        <v>997</v>
      </c>
      <c r="BD232" s="259" t="s">
        <v>677</v>
      </c>
      <c r="BE232" s="374">
        <f t="shared" si="184"/>
        <v>234</v>
      </c>
      <c r="BF232" s="374"/>
      <c r="BG232" s="374"/>
    </row>
    <row r="233" spans="14:59" s="226" customFormat="1" hidden="1">
      <c r="N233" s="374"/>
      <c r="O233" s="374"/>
      <c r="P233" s="374"/>
      <c r="Q233" s="374"/>
      <c r="R233" s="374"/>
      <c r="S233" s="374"/>
      <c r="T233" s="374"/>
      <c r="U233" s="374"/>
      <c r="V233" s="374"/>
      <c r="W233" s="374"/>
      <c r="X233" s="374"/>
      <c r="Y233" s="374"/>
      <c r="Z233" s="374"/>
      <c r="AA233" s="374"/>
      <c r="AB233" s="374"/>
      <c r="AC233" s="374"/>
      <c r="AD233" s="374"/>
      <c r="AE233" s="374"/>
      <c r="AF233" s="374"/>
      <c r="AG233" s="374"/>
      <c r="AH233" s="374"/>
      <c r="AI233" s="374"/>
      <c r="AJ233" s="374"/>
      <c r="AK233" s="374"/>
      <c r="AL233" s="374"/>
      <c r="AM233" s="374"/>
      <c r="AN233" s="374"/>
      <c r="AO233" s="374"/>
      <c r="AP233" s="374"/>
      <c r="AQ233" s="374"/>
      <c r="AR233" s="374"/>
      <c r="AS233" s="374"/>
      <c r="AT233" s="495" t="s">
        <v>432</v>
      </c>
      <c r="AU233" s="374"/>
      <c r="AV233" s="374"/>
      <c r="AW233" s="260"/>
      <c r="AX233" s="260"/>
      <c r="AY233" s="453" t="s">
        <v>834</v>
      </c>
      <c r="AZ233" s="440" t="s">
        <v>656</v>
      </c>
      <c r="BA233" s="259" t="s">
        <v>695</v>
      </c>
      <c r="BB233" s="259" t="s">
        <v>997</v>
      </c>
      <c r="BC233" s="259" t="s">
        <v>999</v>
      </c>
      <c r="BD233" s="259" t="s">
        <v>679</v>
      </c>
      <c r="BE233" s="374">
        <f t="shared" si="184"/>
        <v>235</v>
      </c>
      <c r="BF233" s="374"/>
      <c r="BG233" s="374"/>
    </row>
    <row r="234" spans="14:59" s="226" customFormat="1" hidden="1">
      <c r="N234" s="374"/>
      <c r="O234" s="374"/>
      <c r="P234" s="374"/>
      <c r="Q234" s="374"/>
      <c r="R234" s="374"/>
      <c r="S234" s="374"/>
      <c r="T234" s="374"/>
      <c r="U234" s="374"/>
      <c r="V234" s="374"/>
      <c r="W234" s="374"/>
      <c r="X234" s="374"/>
      <c r="Y234" s="374"/>
      <c r="Z234" s="374"/>
      <c r="AA234" s="374"/>
      <c r="AB234" s="374"/>
      <c r="AC234" s="374"/>
      <c r="AD234" s="374"/>
      <c r="AE234" s="374"/>
      <c r="AF234" s="374"/>
      <c r="AG234" s="374"/>
      <c r="AH234" s="374"/>
      <c r="AI234" s="374"/>
      <c r="AJ234" s="374"/>
      <c r="AK234" s="374"/>
      <c r="AL234" s="374"/>
      <c r="AM234" s="374"/>
      <c r="AN234" s="374"/>
      <c r="AO234" s="374"/>
      <c r="AP234" s="374"/>
      <c r="AQ234" s="374"/>
      <c r="AR234" s="374"/>
      <c r="AS234" s="374"/>
      <c r="AT234" s="495" t="s">
        <v>434</v>
      </c>
      <c r="AU234" s="374"/>
      <c r="AV234" s="374"/>
      <c r="AW234" s="260"/>
      <c r="AX234" s="260"/>
      <c r="AY234" s="453" t="s">
        <v>350</v>
      </c>
      <c r="AZ234" s="440" t="s">
        <v>658</v>
      </c>
      <c r="BA234" s="259" t="s">
        <v>696</v>
      </c>
      <c r="BB234" s="259" t="s">
        <v>999</v>
      </c>
      <c r="BC234" s="259" t="s">
        <v>1000</v>
      </c>
      <c r="BD234" s="259" t="s">
        <v>680</v>
      </c>
      <c r="BE234" s="374">
        <f t="shared" si="184"/>
        <v>236</v>
      </c>
      <c r="BF234" s="374"/>
      <c r="BG234" s="374"/>
    </row>
    <row r="235" spans="14:59" s="226" customFormat="1" hidden="1">
      <c r="N235" s="374"/>
      <c r="O235" s="374"/>
      <c r="P235" s="374"/>
      <c r="Q235" s="374"/>
      <c r="R235" s="374"/>
      <c r="S235" s="374"/>
      <c r="T235" s="374"/>
      <c r="U235" s="374"/>
      <c r="V235" s="374"/>
      <c r="W235" s="374"/>
      <c r="X235" s="374"/>
      <c r="Y235" s="374"/>
      <c r="Z235" s="374"/>
      <c r="AA235" s="374"/>
      <c r="AB235" s="374"/>
      <c r="AC235" s="374"/>
      <c r="AD235" s="374"/>
      <c r="AE235" s="374"/>
      <c r="AF235" s="374"/>
      <c r="AG235" s="374"/>
      <c r="AH235" s="374"/>
      <c r="AI235" s="374"/>
      <c r="AJ235" s="374"/>
      <c r="AK235" s="374"/>
      <c r="AL235" s="374"/>
      <c r="AM235" s="374"/>
      <c r="AN235" s="374"/>
      <c r="AO235" s="374"/>
      <c r="AP235" s="374"/>
      <c r="AQ235" s="374"/>
      <c r="AR235" s="374"/>
      <c r="AS235" s="374"/>
      <c r="AT235" s="495" t="s">
        <v>436</v>
      </c>
      <c r="AU235" s="374"/>
      <c r="AV235" s="374"/>
      <c r="AW235" s="260"/>
      <c r="AX235" s="260"/>
      <c r="AY235" s="453" t="s">
        <v>835</v>
      </c>
      <c r="AZ235" s="440" t="s">
        <v>659</v>
      </c>
      <c r="BA235" s="259" t="s">
        <v>697</v>
      </c>
      <c r="BB235" s="259" t="s">
        <v>1000</v>
      </c>
      <c r="BC235" s="259" t="s">
        <v>1001</v>
      </c>
      <c r="BD235" s="259" t="s">
        <v>681</v>
      </c>
      <c r="BE235" s="374">
        <f t="shared" si="184"/>
        <v>237</v>
      </c>
      <c r="BF235" s="374"/>
      <c r="BG235" s="374"/>
    </row>
    <row r="236" spans="14:59" s="226" customFormat="1" hidden="1">
      <c r="N236" s="374"/>
      <c r="O236" s="374"/>
      <c r="P236" s="374"/>
      <c r="Q236" s="374"/>
      <c r="R236" s="374"/>
      <c r="S236" s="374"/>
      <c r="T236" s="374"/>
      <c r="U236" s="374"/>
      <c r="V236" s="374"/>
      <c r="W236" s="374"/>
      <c r="X236" s="374"/>
      <c r="Y236" s="374"/>
      <c r="Z236" s="374"/>
      <c r="AA236" s="374"/>
      <c r="AB236" s="374"/>
      <c r="AC236" s="374"/>
      <c r="AD236" s="374"/>
      <c r="AE236" s="374"/>
      <c r="AF236" s="374"/>
      <c r="AG236" s="374"/>
      <c r="AH236" s="374"/>
      <c r="AI236" s="374"/>
      <c r="AJ236" s="374"/>
      <c r="AK236" s="374"/>
      <c r="AL236" s="374"/>
      <c r="AM236" s="374"/>
      <c r="AN236" s="374"/>
      <c r="AO236" s="374"/>
      <c r="AP236" s="374"/>
      <c r="AQ236" s="374"/>
      <c r="AR236" s="374"/>
      <c r="AS236" s="374"/>
      <c r="AT236" s="495" t="s">
        <v>438</v>
      </c>
      <c r="AU236" s="374"/>
      <c r="AV236" s="374"/>
      <c r="AW236" s="260"/>
      <c r="AX236" s="260"/>
      <c r="AY236" s="453" t="s">
        <v>836</v>
      </c>
      <c r="AZ236" s="440" t="s">
        <v>663</v>
      </c>
      <c r="BA236" s="259" t="s">
        <v>699</v>
      </c>
      <c r="BB236" s="259" t="s">
        <v>1001</v>
      </c>
      <c r="BC236" s="259" t="s">
        <v>1004</v>
      </c>
      <c r="BD236" s="259" t="s">
        <v>682</v>
      </c>
      <c r="BE236" s="374">
        <f t="shared" si="184"/>
        <v>238</v>
      </c>
      <c r="BF236" s="374"/>
      <c r="BG236" s="374"/>
    </row>
    <row r="237" spans="14:59" s="226" customFormat="1" hidden="1">
      <c r="N237" s="374"/>
      <c r="O237" s="374"/>
      <c r="P237" s="374"/>
      <c r="Q237" s="374"/>
      <c r="R237" s="374"/>
      <c r="S237" s="374"/>
      <c r="T237" s="374"/>
      <c r="U237" s="374"/>
      <c r="V237" s="374"/>
      <c r="W237" s="374"/>
      <c r="X237" s="374"/>
      <c r="Y237" s="374"/>
      <c r="Z237" s="374"/>
      <c r="AA237" s="374"/>
      <c r="AB237" s="374"/>
      <c r="AC237" s="374"/>
      <c r="AD237" s="374"/>
      <c r="AE237" s="374"/>
      <c r="AF237" s="374"/>
      <c r="AG237" s="374"/>
      <c r="AH237" s="374"/>
      <c r="AI237" s="374"/>
      <c r="AJ237" s="374"/>
      <c r="AK237" s="374"/>
      <c r="AL237" s="374"/>
      <c r="AM237" s="374"/>
      <c r="AN237" s="374"/>
      <c r="AO237" s="374"/>
      <c r="AP237" s="374"/>
      <c r="AQ237" s="374"/>
      <c r="AR237" s="374"/>
      <c r="AS237" s="374"/>
      <c r="AT237" s="495" t="s">
        <v>440</v>
      </c>
      <c r="AU237" s="374"/>
      <c r="AV237" s="374"/>
      <c r="AW237" s="260"/>
      <c r="AX237" s="260"/>
      <c r="AY237" s="453" t="s">
        <v>838</v>
      </c>
      <c r="AZ237" s="440" t="s">
        <v>664</v>
      </c>
      <c r="BA237" s="259" t="s">
        <v>700</v>
      </c>
      <c r="BB237" s="259" t="s">
        <v>1004</v>
      </c>
      <c r="BC237" s="259" t="s">
        <v>1464</v>
      </c>
      <c r="BD237" s="259" t="s">
        <v>684</v>
      </c>
      <c r="BE237" s="374">
        <f t="shared" si="184"/>
        <v>239</v>
      </c>
      <c r="BF237" s="374"/>
      <c r="BG237" s="374"/>
    </row>
    <row r="238" spans="14:59" s="226" customFormat="1" hidden="1">
      <c r="N238" s="374"/>
      <c r="O238" s="374"/>
      <c r="P238" s="374"/>
      <c r="Q238" s="374"/>
      <c r="R238" s="374"/>
      <c r="S238" s="374"/>
      <c r="T238" s="374"/>
      <c r="U238" s="374"/>
      <c r="V238" s="374"/>
      <c r="W238" s="374"/>
      <c r="X238" s="374"/>
      <c r="Y238" s="374"/>
      <c r="Z238" s="374"/>
      <c r="AA238" s="374"/>
      <c r="AB238" s="374"/>
      <c r="AC238" s="374"/>
      <c r="AD238" s="374"/>
      <c r="AE238" s="374"/>
      <c r="AF238" s="374"/>
      <c r="AG238" s="374"/>
      <c r="AH238" s="374"/>
      <c r="AI238" s="374"/>
      <c r="AJ238" s="374"/>
      <c r="AK238" s="374"/>
      <c r="AL238" s="374"/>
      <c r="AM238" s="374"/>
      <c r="AN238" s="374"/>
      <c r="AO238" s="374"/>
      <c r="AP238" s="374"/>
      <c r="AQ238" s="374"/>
      <c r="AR238" s="374"/>
      <c r="AS238" s="374"/>
      <c r="AT238" s="495" t="s">
        <v>442</v>
      </c>
      <c r="AU238" s="374"/>
      <c r="AV238" s="374"/>
      <c r="AW238" s="260"/>
      <c r="AX238" s="260"/>
      <c r="AY238" s="453" t="s">
        <v>842</v>
      </c>
      <c r="AZ238" s="440" t="s">
        <v>1540</v>
      </c>
      <c r="BA238" s="259" t="s">
        <v>701</v>
      </c>
      <c r="BB238" s="259" t="s">
        <v>1464</v>
      </c>
      <c r="BC238" s="259" t="s">
        <v>1009</v>
      </c>
      <c r="BD238" s="259" t="s">
        <v>685</v>
      </c>
      <c r="BE238" s="374" t="e">
        <f t="shared" si="184"/>
        <v>#N/A</v>
      </c>
      <c r="BF238" s="374"/>
      <c r="BG238" s="374"/>
    </row>
    <row r="239" spans="14:59" s="226" customFormat="1" hidden="1">
      <c r="N239" s="374"/>
      <c r="O239" s="374"/>
      <c r="P239" s="374"/>
      <c r="Q239" s="374"/>
      <c r="R239" s="374"/>
      <c r="S239" s="374"/>
      <c r="T239" s="374"/>
      <c r="U239" s="374"/>
      <c r="V239" s="374"/>
      <c r="W239" s="374"/>
      <c r="X239" s="374"/>
      <c r="Y239" s="374"/>
      <c r="Z239" s="374"/>
      <c r="AA239" s="374"/>
      <c r="AB239" s="374"/>
      <c r="AC239" s="374"/>
      <c r="AD239" s="374"/>
      <c r="AE239" s="374"/>
      <c r="AF239" s="374"/>
      <c r="AG239" s="374"/>
      <c r="AH239" s="374"/>
      <c r="AI239" s="374"/>
      <c r="AJ239" s="374"/>
      <c r="AK239" s="374"/>
      <c r="AL239" s="374"/>
      <c r="AM239" s="374"/>
      <c r="AN239" s="374"/>
      <c r="AO239" s="374"/>
      <c r="AP239" s="374"/>
      <c r="AQ239" s="374"/>
      <c r="AR239" s="374"/>
      <c r="AS239" s="374"/>
      <c r="AT239" s="495" t="s">
        <v>443</v>
      </c>
      <c r="AU239" s="374"/>
      <c r="AV239" s="374"/>
      <c r="AW239" s="260"/>
      <c r="AX239" s="260"/>
      <c r="AY239" s="453" t="s">
        <v>847</v>
      </c>
      <c r="AZ239" s="440" t="s">
        <v>669</v>
      </c>
      <c r="BA239" s="259" t="s">
        <v>703</v>
      </c>
      <c r="BB239" s="259" t="s">
        <v>1009</v>
      </c>
      <c r="BC239" s="259" t="s">
        <v>1010</v>
      </c>
      <c r="BD239" s="259" t="s">
        <v>686</v>
      </c>
      <c r="BE239" s="374">
        <f t="shared" si="184"/>
        <v>240</v>
      </c>
      <c r="BF239" s="374"/>
      <c r="BG239" s="374"/>
    </row>
    <row r="240" spans="14:59" s="226" customFormat="1" hidden="1">
      <c r="N240" s="374"/>
      <c r="O240" s="374"/>
      <c r="P240" s="374"/>
      <c r="Q240" s="374"/>
      <c r="R240" s="374"/>
      <c r="S240" s="374"/>
      <c r="T240" s="374"/>
      <c r="U240" s="374"/>
      <c r="V240" s="374"/>
      <c r="W240" s="374"/>
      <c r="X240" s="374"/>
      <c r="Y240" s="374"/>
      <c r="Z240" s="374"/>
      <c r="AA240" s="374"/>
      <c r="AB240" s="374"/>
      <c r="AC240" s="374"/>
      <c r="AD240" s="374"/>
      <c r="AE240" s="374"/>
      <c r="AF240" s="374"/>
      <c r="AG240" s="374"/>
      <c r="AH240" s="374"/>
      <c r="AI240" s="374"/>
      <c r="AJ240" s="374"/>
      <c r="AK240" s="374"/>
      <c r="AL240" s="374"/>
      <c r="AM240" s="374"/>
      <c r="AN240" s="374"/>
      <c r="AO240" s="374"/>
      <c r="AP240" s="374"/>
      <c r="AQ240" s="374"/>
      <c r="AR240" s="374"/>
      <c r="AS240" s="374"/>
      <c r="AT240" s="495" t="s">
        <v>444</v>
      </c>
      <c r="AU240" s="374"/>
      <c r="AV240" s="374"/>
      <c r="AW240" s="260"/>
      <c r="AX240" s="260"/>
      <c r="AY240" s="453" t="s">
        <v>856</v>
      </c>
      <c r="AZ240" s="440" t="s">
        <v>670</v>
      </c>
      <c r="BA240" s="259" t="s">
        <v>704</v>
      </c>
      <c r="BB240" s="259" t="s">
        <v>1010</v>
      </c>
      <c r="BC240" s="259" t="s">
        <v>1018</v>
      </c>
      <c r="BD240" s="259" t="s">
        <v>687</v>
      </c>
      <c r="BE240" s="374">
        <f t="shared" si="184"/>
        <v>241</v>
      </c>
      <c r="BF240" s="374"/>
      <c r="BG240" s="374"/>
    </row>
    <row r="241" spans="14:59" s="226" customFormat="1" hidden="1">
      <c r="N241" s="374"/>
      <c r="O241" s="374"/>
      <c r="P241" s="374"/>
      <c r="Q241" s="374"/>
      <c r="R241" s="374"/>
      <c r="S241" s="374"/>
      <c r="T241" s="374"/>
      <c r="U241" s="374"/>
      <c r="V241" s="374"/>
      <c r="W241" s="374"/>
      <c r="X241" s="374"/>
      <c r="Y241" s="374"/>
      <c r="Z241" s="374"/>
      <c r="AA241" s="374"/>
      <c r="AB241" s="374"/>
      <c r="AC241" s="374"/>
      <c r="AD241" s="374"/>
      <c r="AE241" s="374"/>
      <c r="AF241" s="374"/>
      <c r="AG241" s="374"/>
      <c r="AH241" s="374"/>
      <c r="AI241" s="374"/>
      <c r="AJ241" s="374"/>
      <c r="AK241" s="374"/>
      <c r="AL241" s="374"/>
      <c r="AM241" s="374"/>
      <c r="AN241" s="374"/>
      <c r="AO241" s="374"/>
      <c r="AP241" s="374"/>
      <c r="AQ241" s="374"/>
      <c r="AR241" s="374"/>
      <c r="AS241" s="374"/>
      <c r="AT241" s="495" t="s">
        <v>446</v>
      </c>
      <c r="AU241" s="374"/>
      <c r="AV241" s="374"/>
      <c r="AW241" s="260"/>
      <c r="AX241" s="260"/>
      <c r="AY241" s="453" t="s">
        <v>858</v>
      </c>
      <c r="AZ241" s="440" t="s">
        <v>672</v>
      </c>
      <c r="BA241" s="259" t="s">
        <v>706</v>
      </c>
      <c r="BB241" s="259" t="s">
        <v>1018</v>
      </c>
      <c r="BC241" s="259" t="s">
        <v>1020</v>
      </c>
      <c r="BD241" s="259" t="s">
        <v>692</v>
      </c>
      <c r="BE241" s="374">
        <f t="shared" si="184"/>
        <v>242</v>
      </c>
      <c r="BF241" s="374"/>
      <c r="BG241" s="374"/>
    </row>
    <row r="242" spans="14:59" s="226" customFormat="1" hidden="1">
      <c r="N242" s="374"/>
      <c r="O242" s="374"/>
      <c r="P242" s="374"/>
      <c r="Q242" s="374"/>
      <c r="R242" s="374"/>
      <c r="S242" s="374"/>
      <c r="T242" s="374"/>
      <c r="U242" s="374"/>
      <c r="V242" s="374"/>
      <c r="W242" s="374"/>
      <c r="X242" s="374"/>
      <c r="Y242" s="374"/>
      <c r="Z242" s="374"/>
      <c r="AA242" s="374"/>
      <c r="AB242" s="374"/>
      <c r="AC242" s="374"/>
      <c r="AD242" s="374"/>
      <c r="AE242" s="374"/>
      <c r="AF242" s="374"/>
      <c r="AG242" s="374"/>
      <c r="AH242" s="374"/>
      <c r="AI242" s="374"/>
      <c r="AJ242" s="374"/>
      <c r="AK242" s="374"/>
      <c r="AL242" s="374"/>
      <c r="AM242" s="374"/>
      <c r="AN242" s="374"/>
      <c r="AO242" s="374"/>
      <c r="AP242" s="374"/>
      <c r="AQ242" s="374"/>
      <c r="AR242" s="374"/>
      <c r="AS242" s="374"/>
      <c r="AT242" s="495" t="s">
        <v>448</v>
      </c>
      <c r="AU242" s="374"/>
      <c r="AV242" s="374"/>
      <c r="AW242" s="260"/>
      <c r="AX242" s="260"/>
      <c r="AY242" s="453" t="s">
        <v>860</v>
      </c>
      <c r="AZ242" s="440" t="s">
        <v>675</v>
      </c>
      <c r="BA242" s="259" t="s">
        <v>707</v>
      </c>
      <c r="BB242" s="259" t="s">
        <v>1020</v>
      </c>
      <c r="BC242" s="259" t="s">
        <v>1022</v>
      </c>
      <c r="BD242" s="259" t="s">
        <v>694</v>
      </c>
      <c r="BE242" s="374">
        <f t="shared" si="184"/>
        <v>243</v>
      </c>
      <c r="BF242" s="374"/>
      <c r="BG242" s="374"/>
    </row>
    <row r="243" spans="14:59" s="226" customFormat="1" hidden="1">
      <c r="N243" s="374"/>
      <c r="O243" s="374"/>
      <c r="P243" s="374"/>
      <c r="Q243" s="374"/>
      <c r="R243" s="374"/>
      <c r="S243" s="374"/>
      <c r="T243" s="374"/>
      <c r="U243" s="374"/>
      <c r="V243" s="374"/>
      <c r="W243" s="374"/>
      <c r="X243" s="374"/>
      <c r="Y243" s="374"/>
      <c r="Z243" s="374"/>
      <c r="AA243" s="374"/>
      <c r="AB243" s="374"/>
      <c r="AC243" s="374"/>
      <c r="AD243" s="374"/>
      <c r="AE243" s="374"/>
      <c r="AF243" s="374"/>
      <c r="AG243" s="374"/>
      <c r="AH243" s="374"/>
      <c r="AI243" s="374"/>
      <c r="AJ243" s="374"/>
      <c r="AK243" s="374"/>
      <c r="AL243" s="374"/>
      <c r="AM243" s="374"/>
      <c r="AN243" s="374"/>
      <c r="AO243" s="374"/>
      <c r="AP243" s="374"/>
      <c r="AQ243" s="374"/>
      <c r="AR243" s="374"/>
      <c r="AS243" s="374"/>
      <c r="AT243" s="495" t="s">
        <v>449</v>
      </c>
      <c r="AU243" s="374"/>
      <c r="AV243" s="374"/>
      <c r="AW243" s="260"/>
      <c r="AX243" s="260"/>
      <c r="AY243" s="453" t="s">
        <v>1459</v>
      </c>
      <c r="AZ243" s="440" t="s">
        <v>677</v>
      </c>
      <c r="BA243" s="259" t="s">
        <v>708</v>
      </c>
      <c r="BB243" s="259" t="s">
        <v>1022</v>
      </c>
      <c r="BC243" s="259" t="s">
        <v>1024</v>
      </c>
      <c r="BD243" s="259" t="s">
        <v>695</v>
      </c>
      <c r="BE243" s="374">
        <f t="shared" si="184"/>
        <v>244</v>
      </c>
      <c r="BF243" s="374"/>
      <c r="BG243" s="374"/>
    </row>
    <row r="244" spans="14:59" s="226" customFormat="1" hidden="1">
      <c r="N244" s="374"/>
      <c r="O244" s="374"/>
      <c r="P244" s="374"/>
      <c r="Q244" s="374"/>
      <c r="R244" s="374"/>
      <c r="S244" s="374"/>
      <c r="T244" s="374"/>
      <c r="U244" s="374"/>
      <c r="V244" s="374"/>
      <c r="W244" s="374"/>
      <c r="X244" s="374"/>
      <c r="Y244" s="374"/>
      <c r="Z244" s="374"/>
      <c r="AA244" s="374"/>
      <c r="AB244" s="374"/>
      <c r="AC244" s="374"/>
      <c r="AD244" s="374"/>
      <c r="AE244" s="374"/>
      <c r="AF244" s="374"/>
      <c r="AG244" s="374"/>
      <c r="AH244" s="374"/>
      <c r="AI244" s="374"/>
      <c r="AJ244" s="374"/>
      <c r="AK244" s="374"/>
      <c r="AL244" s="374"/>
      <c r="AM244" s="374"/>
      <c r="AN244" s="374"/>
      <c r="AO244" s="374"/>
      <c r="AP244" s="374"/>
      <c r="AQ244" s="374"/>
      <c r="AR244" s="374"/>
      <c r="AS244" s="374"/>
      <c r="AT244" s="495" t="s">
        <v>451</v>
      </c>
      <c r="AU244" s="374"/>
      <c r="AV244" s="374"/>
      <c r="AW244" s="260"/>
      <c r="AX244" s="260"/>
      <c r="AY244" s="453" t="s">
        <v>867</v>
      </c>
      <c r="AZ244" s="440" t="s">
        <v>679</v>
      </c>
      <c r="BA244" s="259" t="s">
        <v>710</v>
      </c>
      <c r="BB244" s="259" t="s">
        <v>1024</v>
      </c>
      <c r="BC244" s="259" t="s">
        <v>1028</v>
      </c>
      <c r="BD244" s="259" t="s">
        <v>696</v>
      </c>
      <c r="BE244" s="374">
        <f t="shared" si="184"/>
        <v>245</v>
      </c>
      <c r="BF244" s="374"/>
      <c r="BG244" s="374"/>
    </row>
    <row r="245" spans="14:59" s="226" customFormat="1" hidden="1">
      <c r="N245" s="374"/>
      <c r="O245" s="374"/>
      <c r="P245" s="374"/>
      <c r="Q245" s="374"/>
      <c r="R245" s="374"/>
      <c r="S245" s="374"/>
      <c r="T245" s="374"/>
      <c r="U245" s="374"/>
      <c r="V245" s="374"/>
      <c r="W245" s="374"/>
      <c r="X245" s="374"/>
      <c r="Y245" s="374"/>
      <c r="Z245" s="374"/>
      <c r="AA245" s="374"/>
      <c r="AB245" s="374"/>
      <c r="AC245" s="374"/>
      <c r="AD245" s="374"/>
      <c r="AE245" s="374"/>
      <c r="AF245" s="374"/>
      <c r="AG245" s="374"/>
      <c r="AH245" s="374"/>
      <c r="AI245" s="374"/>
      <c r="AJ245" s="374"/>
      <c r="AK245" s="374"/>
      <c r="AL245" s="374"/>
      <c r="AM245" s="374"/>
      <c r="AN245" s="374"/>
      <c r="AO245" s="374"/>
      <c r="AP245" s="374"/>
      <c r="AQ245" s="374"/>
      <c r="AR245" s="374"/>
      <c r="AS245" s="374"/>
      <c r="AT245" s="495" t="s">
        <v>453</v>
      </c>
      <c r="AU245" s="374"/>
      <c r="AV245" s="374"/>
      <c r="AW245" s="260"/>
      <c r="AX245" s="260"/>
      <c r="AY245" s="453" t="s">
        <v>870</v>
      </c>
      <c r="AZ245" s="440" t="s">
        <v>680</v>
      </c>
      <c r="BA245" s="259" t="s">
        <v>711</v>
      </c>
      <c r="BB245" s="259" t="s">
        <v>1028</v>
      </c>
      <c r="BC245" s="259" t="s">
        <v>1030</v>
      </c>
      <c r="BD245" s="259" t="s">
        <v>697</v>
      </c>
      <c r="BE245" s="374">
        <f t="shared" si="184"/>
        <v>246</v>
      </c>
      <c r="BF245" s="374"/>
      <c r="BG245" s="374"/>
    </row>
    <row r="246" spans="14:59" s="226" customFormat="1" hidden="1">
      <c r="N246" s="374"/>
      <c r="O246" s="374"/>
      <c r="P246" s="374"/>
      <c r="Q246" s="374"/>
      <c r="R246" s="374"/>
      <c r="S246" s="374"/>
      <c r="T246" s="374"/>
      <c r="U246" s="374"/>
      <c r="V246" s="374"/>
      <c r="W246" s="374"/>
      <c r="X246" s="374"/>
      <c r="Y246" s="374"/>
      <c r="Z246" s="374"/>
      <c r="AA246" s="374"/>
      <c r="AB246" s="374"/>
      <c r="AC246" s="374"/>
      <c r="AD246" s="374"/>
      <c r="AE246" s="374"/>
      <c r="AF246" s="374"/>
      <c r="AG246" s="374"/>
      <c r="AH246" s="374"/>
      <c r="AI246" s="374"/>
      <c r="AJ246" s="374"/>
      <c r="AK246" s="374"/>
      <c r="AL246" s="374"/>
      <c r="AM246" s="374"/>
      <c r="AN246" s="374"/>
      <c r="AO246" s="374"/>
      <c r="AP246" s="374"/>
      <c r="AQ246" s="374"/>
      <c r="AR246" s="374"/>
      <c r="AS246" s="374"/>
      <c r="AT246" s="495" t="s">
        <v>455</v>
      </c>
      <c r="AU246" s="374"/>
      <c r="AV246" s="374"/>
      <c r="AW246" s="260"/>
      <c r="AX246" s="260"/>
      <c r="AY246" s="453" t="s">
        <v>874</v>
      </c>
      <c r="AZ246" s="440" t="s">
        <v>681</v>
      </c>
      <c r="BA246" s="259" t="s">
        <v>712</v>
      </c>
      <c r="BB246" s="259" t="s">
        <v>1030</v>
      </c>
      <c r="BC246" s="259" t="s">
        <v>1033</v>
      </c>
      <c r="BD246" s="259" t="s">
        <v>699</v>
      </c>
      <c r="BE246" s="374">
        <f t="shared" si="184"/>
        <v>247</v>
      </c>
      <c r="BF246" s="374"/>
      <c r="BG246" s="374"/>
    </row>
    <row r="247" spans="14:59" s="226" customFormat="1" hidden="1">
      <c r="N247" s="374"/>
      <c r="O247" s="374"/>
      <c r="P247" s="374"/>
      <c r="Q247" s="374"/>
      <c r="R247" s="374"/>
      <c r="S247" s="374"/>
      <c r="T247" s="374"/>
      <c r="U247" s="374"/>
      <c r="V247" s="374"/>
      <c r="W247" s="374"/>
      <c r="X247" s="374"/>
      <c r="Y247" s="374"/>
      <c r="Z247" s="374"/>
      <c r="AA247" s="374"/>
      <c r="AB247" s="374"/>
      <c r="AC247" s="374"/>
      <c r="AD247" s="374"/>
      <c r="AE247" s="374"/>
      <c r="AF247" s="374"/>
      <c r="AG247" s="374"/>
      <c r="AH247" s="374"/>
      <c r="AI247" s="374"/>
      <c r="AJ247" s="374"/>
      <c r="AK247" s="374"/>
      <c r="AL247" s="374"/>
      <c r="AM247" s="374"/>
      <c r="AN247" s="374"/>
      <c r="AO247" s="374"/>
      <c r="AP247" s="374"/>
      <c r="AQ247" s="374"/>
      <c r="AR247" s="374"/>
      <c r="AS247" s="374"/>
      <c r="AT247" s="495" t="s">
        <v>457</v>
      </c>
      <c r="AU247" s="374"/>
      <c r="AV247" s="374"/>
      <c r="AW247" s="260"/>
      <c r="AX247" s="260"/>
      <c r="AY247" s="453" t="s">
        <v>875</v>
      </c>
      <c r="AZ247" s="440" t="s">
        <v>682</v>
      </c>
      <c r="BA247" s="259" t="s">
        <v>713</v>
      </c>
      <c r="BB247" s="259" t="s">
        <v>1033</v>
      </c>
      <c r="BC247" s="259" t="s">
        <v>1038</v>
      </c>
      <c r="BD247" s="259" t="s">
        <v>700</v>
      </c>
      <c r="BE247" s="374">
        <f t="shared" si="184"/>
        <v>248</v>
      </c>
      <c r="BF247" s="374"/>
      <c r="BG247" s="374"/>
    </row>
    <row r="248" spans="14:59" s="226" customFormat="1" hidden="1">
      <c r="N248" s="374"/>
      <c r="O248" s="374"/>
      <c r="P248" s="374"/>
      <c r="Q248" s="374"/>
      <c r="R248" s="374"/>
      <c r="S248" s="374"/>
      <c r="T248" s="374"/>
      <c r="U248" s="374"/>
      <c r="V248" s="374"/>
      <c r="W248" s="374"/>
      <c r="X248" s="374"/>
      <c r="Y248" s="374"/>
      <c r="Z248" s="374"/>
      <c r="AA248" s="374"/>
      <c r="AB248" s="374"/>
      <c r="AC248" s="374"/>
      <c r="AD248" s="374"/>
      <c r="AE248" s="374"/>
      <c r="AF248" s="374"/>
      <c r="AG248" s="374"/>
      <c r="AH248" s="374"/>
      <c r="AI248" s="374"/>
      <c r="AJ248" s="374"/>
      <c r="AK248" s="374"/>
      <c r="AL248" s="374"/>
      <c r="AM248" s="374"/>
      <c r="AN248" s="374"/>
      <c r="AO248" s="374"/>
      <c r="AP248" s="374"/>
      <c r="AQ248" s="374"/>
      <c r="AR248" s="374"/>
      <c r="AS248" s="374"/>
      <c r="AT248" s="495" t="s">
        <v>459</v>
      </c>
      <c r="AU248" s="374"/>
      <c r="AV248" s="374"/>
      <c r="AW248" s="260"/>
      <c r="AX248" s="260"/>
      <c r="AY248" s="453" t="s">
        <v>876</v>
      </c>
      <c r="AZ248" s="440" t="s">
        <v>684</v>
      </c>
      <c r="BA248" s="259" t="s">
        <v>714</v>
      </c>
      <c r="BB248" s="259" t="s">
        <v>1038</v>
      </c>
      <c r="BC248" s="259" t="s">
        <v>417</v>
      </c>
      <c r="BD248" s="259" t="s">
        <v>701</v>
      </c>
      <c r="BE248" s="374">
        <f t="shared" si="184"/>
        <v>249</v>
      </c>
      <c r="BF248" s="374"/>
      <c r="BG248" s="374"/>
    </row>
    <row r="249" spans="14:59" s="226" customFormat="1" hidden="1">
      <c r="N249" s="374"/>
      <c r="O249" s="374"/>
      <c r="P249" s="374"/>
      <c r="Q249" s="374"/>
      <c r="R249" s="374"/>
      <c r="S249" s="374"/>
      <c r="T249" s="374"/>
      <c r="U249" s="374"/>
      <c r="V249" s="374"/>
      <c r="W249" s="374"/>
      <c r="X249" s="374"/>
      <c r="Y249" s="374"/>
      <c r="Z249" s="374"/>
      <c r="AA249" s="374"/>
      <c r="AB249" s="374"/>
      <c r="AC249" s="374"/>
      <c r="AD249" s="374"/>
      <c r="AE249" s="374"/>
      <c r="AF249" s="374"/>
      <c r="AG249" s="374"/>
      <c r="AH249" s="374"/>
      <c r="AI249" s="374"/>
      <c r="AJ249" s="374"/>
      <c r="AK249" s="374"/>
      <c r="AL249" s="374"/>
      <c r="AM249" s="374"/>
      <c r="AN249" s="374"/>
      <c r="AO249" s="374"/>
      <c r="AP249" s="374"/>
      <c r="AQ249" s="374"/>
      <c r="AR249" s="374"/>
      <c r="AS249" s="374"/>
      <c r="AT249" s="495" t="s">
        <v>461</v>
      </c>
      <c r="AU249" s="374"/>
      <c r="AV249" s="374"/>
      <c r="AW249" s="260"/>
      <c r="AX249" s="260"/>
      <c r="AY249" s="453" t="s">
        <v>879</v>
      </c>
      <c r="AZ249" s="440" t="s">
        <v>686</v>
      </c>
      <c r="BA249" s="259" t="s">
        <v>715</v>
      </c>
      <c r="BB249" s="259" t="s">
        <v>417</v>
      </c>
      <c r="BC249" s="259" t="s">
        <v>1047</v>
      </c>
      <c r="BD249" s="259" t="s">
        <v>703</v>
      </c>
      <c r="BE249" s="374">
        <f t="shared" si="184"/>
        <v>250</v>
      </c>
      <c r="BF249" s="374"/>
      <c r="BG249" s="374"/>
    </row>
    <row r="250" spans="14:59" s="226" customFormat="1" hidden="1">
      <c r="N250" s="374"/>
      <c r="O250" s="374"/>
      <c r="P250" s="374"/>
      <c r="Q250" s="374"/>
      <c r="R250" s="374"/>
      <c r="S250" s="374"/>
      <c r="T250" s="374"/>
      <c r="U250" s="374"/>
      <c r="V250" s="374"/>
      <c r="W250" s="374"/>
      <c r="X250" s="374"/>
      <c r="Y250" s="374"/>
      <c r="Z250" s="374"/>
      <c r="AA250" s="374"/>
      <c r="AB250" s="374"/>
      <c r="AC250" s="374"/>
      <c r="AD250" s="374"/>
      <c r="AE250" s="374"/>
      <c r="AF250" s="374"/>
      <c r="AG250" s="374"/>
      <c r="AH250" s="374"/>
      <c r="AI250" s="374"/>
      <c r="AJ250" s="374"/>
      <c r="AK250" s="374"/>
      <c r="AL250" s="374"/>
      <c r="AM250" s="374"/>
      <c r="AN250" s="374"/>
      <c r="AO250" s="374"/>
      <c r="AP250" s="374"/>
      <c r="AQ250" s="374"/>
      <c r="AR250" s="374"/>
      <c r="AS250" s="374"/>
      <c r="AT250" s="495" t="s">
        <v>463</v>
      </c>
      <c r="AU250" s="374"/>
      <c r="AV250" s="374"/>
      <c r="AW250" s="260"/>
      <c r="AX250" s="260"/>
      <c r="AY250" s="453" t="s">
        <v>884</v>
      </c>
      <c r="AZ250" s="440" t="s">
        <v>687</v>
      </c>
      <c r="BA250" s="259" t="s">
        <v>718</v>
      </c>
      <c r="BB250" s="259" t="s">
        <v>1047</v>
      </c>
      <c r="BC250" s="259" t="s">
        <v>1056</v>
      </c>
      <c r="BD250" s="259" t="s">
        <v>704</v>
      </c>
      <c r="BE250" s="374" t="e">
        <f t="shared" si="184"/>
        <v>#N/A</v>
      </c>
      <c r="BF250" s="374"/>
      <c r="BG250" s="374"/>
    </row>
    <row r="251" spans="14:59" s="226" customFormat="1" hidden="1">
      <c r="N251" s="374"/>
      <c r="O251" s="374"/>
      <c r="P251" s="374"/>
      <c r="Q251" s="374"/>
      <c r="R251" s="374"/>
      <c r="S251" s="374"/>
      <c r="T251" s="374"/>
      <c r="U251" s="374"/>
      <c r="V251" s="374"/>
      <c r="W251" s="374"/>
      <c r="X251" s="374"/>
      <c r="Y251" s="374"/>
      <c r="Z251" s="374"/>
      <c r="AA251" s="374"/>
      <c r="AB251" s="374"/>
      <c r="AC251" s="374"/>
      <c r="AD251" s="374"/>
      <c r="AE251" s="374"/>
      <c r="AF251" s="374"/>
      <c r="AG251" s="374"/>
      <c r="AH251" s="374"/>
      <c r="AI251" s="374"/>
      <c r="AJ251" s="374"/>
      <c r="AK251" s="374"/>
      <c r="AL251" s="374"/>
      <c r="AM251" s="374"/>
      <c r="AN251" s="374"/>
      <c r="AO251" s="374"/>
      <c r="AP251" s="374"/>
      <c r="AQ251" s="374"/>
      <c r="AR251" s="374"/>
      <c r="AS251" s="374"/>
      <c r="AT251" s="495" t="s">
        <v>465</v>
      </c>
      <c r="AU251" s="374"/>
      <c r="AV251" s="374"/>
      <c r="AW251" s="260"/>
      <c r="AX251" s="260"/>
      <c r="AY251" s="453" t="s">
        <v>885</v>
      </c>
      <c r="AZ251" s="440" t="s">
        <v>692</v>
      </c>
      <c r="BA251" s="259" t="s">
        <v>720</v>
      </c>
      <c r="BB251" s="259" t="s">
        <v>1056</v>
      </c>
      <c r="BC251" s="259" t="s">
        <v>1062</v>
      </c>
      <c r="BD251" s="259" t="s">
        <v>706</v>
      </c>
      <c r="BE251" s="374">
        <f t="shared" si="184"/>
        <v>251</v>
      </c>
      <c r="BF251" s="374"/>
      <c r="BG251" s="374"/>
    </row>
    <row r="252" spans="14:59" s="226" customFormat="1" hidden="1">
      <c r="N252" s="374"/>
      <c r="O252" s="374"/>
      <c r="P252" s="374"/>
      <c r="Q252" s="374"/>
      <c r="R252" s="374"/>
      <c r="S252" s="374"/>
      <c r="T252" s="374"/>
      <c r="U252" s="374"/>
      <c r="V252" s="374"/>
      <c r="W252" s="374"/>
      <c r="X252" s="374"/>
      <c r="Y252" s="374"/>
      <c r="Z252" s="374"/>
      <c r="AA252" s="374"/>
      <c r="AB252" s="374"/>
      <c r="AC252" s="374"/>
      <c r="AD252" s="374"/>
      <c r="AE252" s="374"/>
      <c r="AF252" s="374"/>
      <c r="AG252" s="374"/>
      <c r="AH252" s="374"/>
      <c r="AI252" s="374"/>
      <c r="AJ252" s="374"/>
      <c r="AK252" s="374"/>
      <c r="AL252" s="374"/>
      <c r="AM252" s="374"/>
      <c r="AN252" s="374"/>
      <c r="AO252" s="374"/>
      <c r="AP252" s="374"/>
      <c r="AQ252" s="374"/>
      <c r="AR252" s="374"/>
      <c r="AS252" s="374"/>
      <c r="AT252" s="495" t="s">
        <v>467</v>
      </c>
      <c r="AU252" s="374"/>
      <c r="AV252" s="374"/>
      <c r="AW252" s="260"/>
      <c r="AX252" s="260"/>
      <c r="AY252" s="453" t="s">
        <v>887</v>
      </c>
      <c r="AZ252" s="440" t="s">
        <v>694</v>
      </c>
      <c r="BA252" s="259" t="s">
        <v>721</v>
      </c>
      <c r="BB252" s="259" t="s">
        <v>1062</v>
      </c>
      <c r="BC252" s="259" t="s">
        <v>1063</v>
      </c>
      <c r="BD252" s="259" t="s">
        <v>707</v>
      </c>
      <c r="BE252" s="374" t="e">
        <f t="shared" si="184"/>
        <v>#N/A</v>
      </c>
      <c r="BF252" s="374"/>
      <c r="BG252" s="374"/>
    </row>
    <row r="253" spans="14:59" s="226" customFormat="1" hidden="1">
      <c r="N253" s="374"/>
      <c r="O253" s="374"/>
      <c r="P253" s="374"/>
      <c r="Q253" s="374"/>
      <c r="R253" s="374"/>
      <c r="S253" s="374"/>
      <c r="T253" s="374"/>
      <c r="U253" s="374"/>
      <c r="V253" s="374"/>
      <c r="W253" s="374"/>
      <c r="X253" s="374"/>
      <c r="Y253" s="374"/>
      <c r="Z253" s="374"/>
      <c r="AA253" s="374"/>
      <c r="AB253" s="374"/>
      <c r="AC253" s="374"/>
      <c r="AD253" s="374"/>
      <c r="AE253" s="374"/>
      <c r="AF253" s="374"/>
      <c r="AG253" s="374"/>
      <c r="AH253" s="374"/>
      <c r="AI253" s="374"/>
      <c r="AJ253" s="374"/>
      <c r="AK253" s="374"/>
      <c r="AL253" s="374"/>
      <c r="AM253" s="374"/>
      <c r="AN253" s="374"/>
      <c r="AO253" s="374"/>
      <c r="AP253" s="374"/>
      <c r="AQ253" s="374"/>
      <c r="AR253" s="374"/>
      <c r="AS253" s="374"/>
      <c r="AT253" s="495" t="s">
        <v>469</v>
      </c>
      <c r="AU253" s="374"/>
      <c r="AV253" s="374"/>
      <c r="AW253" s="260"/>
      <c r="AX253" s="260"/>
      <c r="AY253" s="453" t="s">
        <v>888</v>
      </c>
      <c r="AZ253" s="440" t="s">
        <v>695</v>
      </c>
      <c r="BA253" s="259" t="s">
        <v>722</v>
      </c>
      <c r="BB253" s="259" t="s">
        <v>1063</v>
      </c>
      <c r="BC253" s="259" t="s">
        <v>1065</v>
      </c>
      <c r="BD253" s="259" t="s">
        <v>708</v>
      </c>
      <c r="BE253" s="374" t="e">
        <f t="shared" si="184"/>
        <v>#N/A</v>
      </c>
      <c r="BF253" s="374"/>
      <c r="BG253" s="374"/>
    </row>
    <row r="254" spans="14:59" s="226" customFormat="1" hidden="1">
      <c r="N254" s="374"/>
      <c r="O254" s="374"/>
      <c r="P254" s="374"/>
      <c r="Q254" s="374"/>
      <c r="R254" s="374"/>
      <c r="S254" s="374"/>
      <c r="T254" s="374"/>
      <c r="U254" s="374"/>
      <c r="V254" s="374"/>
      <c r="W254" s="374"/>
      <c r="X254" s="374"/>
      <c r="Y254" s="374"/>
      <c r="Z254" s="374"/>
      <c r="AA254" s="374"/>
      <c r="AB254" s="374"/>
      <c r="AC254" s="374"/>
      <c r="AD254" s="374"/>
      <c r="AE254" s="374"/>
      <c r="AF254" s="374"/>
      <c r="AG254" s="374"/>
      <c r="AH254" s="374"/>
      <c r="AI254" s="374"/>
      <c r="AJ254" s="374"/>
      <c r="AK254" s="374"/>
      <c r="AL254" s="374"/>
      <c r="AM254" s="374"/>
      <c r="AN254" s="374"/>
      <c r="AO254" s="374"/>
      <c r="AP254" s="374"/>
      <c r="AQ254" s="374"/>
      <c r="AR254" s="374"/>
      <c r="AS254" s="374"/>
      <c r="AT254" s="495" t="s">
        <v>470</v>
      </c>
      <c r="AU254" s="374"/>
      <c r="AV254" s="374"/>
      <c r="AW254" s="260"/>
      <c r="AX254" s="260"/>
      <c r="AY254" s="453" t="s">
        <v>892</v>
      </c>
      <c r="AZ254" s="440" t="s">
        <v>696</v>
      </c>
      <c r="BA254" s="259" t="s">
        <v>724</v>
      </c>
      <c r="BB254" s="259" t="s">
        <v>1065</v>
      </c>
      <c r="BC254" s="259" t="s">
        <v>1070</v>
      </c>
      <c r="BD254" s="259" t="s">
        <v>710</v>
      </c>
      <c r="BE254" s="374">
        <f t="shared" si="184"/>
        <v>252</v>
      </c>
      <c r="BF254" s="374"/>
      <c r="BG254" s="374"/>
    </row>
    <row r="255" spans="14:59" s="226" customFormat="1" hidden="1">
      <c r="N255" s="374"/>
      <c r="O255" s="374"/>
      <c r="P255" s="374"/>
      <c r="Q255" s="374"/>
      <c r="R255" s="374"/>
      <c r="S255" s="374"/>
      <c r="T255" s="374"/>
      <c r="U255" s="374"/>
      <c r="V255" s="374"/>
      <c r="W255" s="374"/>
      <c r="X255" s="374"/>
      <c r="Y255" s="374"/>
      <c r="Z255" s="374"/>
      <c r="AA255" s="374"/>
      <c r="AB255" s="374"/>
      <c r="AC255" s="374"/>
      <c r="AD255" s="374"/>
      <c r="AE255" s="374"/>
      <c r="AF255" s="374"/>
      <c r="AG255" s="374"/>
      <c r="AH255" s="374"/>
      <c r="AI255" s="374"/>
      <c r="AJ255" s="374"/>
      <c r="AK255" s="374"/>
      <c r="AL255" s="374"/>
      <c r="AM255" s="374"/>
      <c r="AN255" s="374"/>
      <c r="AO255" s="374"/>
      <c r="AP255" s="374"/>
      <c r="AQ255" s="374"/>
      <c r="AR255" s="374"/>
      <c r="AS255" s="374"/>
      <c r="AT255" s="495" t="s">
        <v>472</v>
      </c>
      <c r="AU255" s="374"/>
      <c r="AV255" s="374"/>
      <c r="AW255" s="260"/>
      <c r="AX255" s="260"/>
      <c r="AY255" s="453" t="s">
        <v>893</v>
      </c>
      <c r="AZ255" s="440" t="s">
        <v>697</v>
      </c>
      <c r="BA255" s="259" t="s">
        <v>726</v>
      </c>
      <c r="BB255" s="259" t="s">
        <v>1070</v>
      </c>
      <c r="BC255" s="259" t="s">
        <v>1072</v>
      </c>
      <c r="BD255" s="259" t="s">
        <v>711</v>
      </c>
      <c r="BE255" s="374">
        <f t="shared" si="184"/>
        <v>253</v>
      </c>
      <c r="BF255" s="374"/>
      <c r="BG255" s="374"/>
    </row>
    <row r="256" spans="14:59" s="226" customFormat="1" hidden="1">
      <c r="N256" s="374"/>
      <c r="O256" s="374"/>
      <c r="P256" s="374"/>
      <c r="Q256" s="374"/>
      <c r="R256" s="374"/>
      <c r="S256" s="374"/>
      <c r="T256" s="374"/>
      <c r="U256" s="374"/>
      <c r="V256" s="374"/>
      <c r="W256" s="374"/>
      <c r="X256" s="374"/>
      <c r="Y256" s="374"/>
      <c r="Z256" s="374"/>
      <c r="AA256" s="374"/>
      <c r="AB256" s="374"/>
      <c r="AC256" s="374"/>
      <c r="AD256" s="374"/>
      <c r="AE256" s="374"/>
      <c r="AF256" s="374"/>
      <c r="AG256" s="374"/>
      <c r="AH256" s="374"/>
      <c r="AI256" s="374"/>
      <c r="AJ256" s="374"/>
      <c r="AK256" s="374"/>
      <c r="AL256" s="374"/>
      <c r="AM256" s="374"/>
      <c r="AN256" s="374"/>
      <c r="AO256" s="374"/>
      <c r="AP256" s="374"/>
      <c r="AQ256" s="374"/>
      <c r="AR256" s="374"/>
      <c r="AS256" s="374"/>
      <c r="AT256" s="495" t="s">
        <v>474</v>
      </c>
      <c r="AU256" s="374"/>
      <c r="AV256" s="374"/>
      <c r="AW256" s="260"/>
      <c r="AX256" s="260"/>
      <c r="AY256" s="453" t="s">
        <v>895</v>
      </c>
      <c r="AZ256" s="440" t="s">
        <v>699</v>
      </c>
      <c r="BA256" s="259" t="s">
        <v>727</v>
      </c>
      <c r="BB256" s="259" t="s">
        <v>1072</v>
      </c>
      <c r="BC256" s="259" t="s">
        <v>1077</v>
      </c>
      <c r="BD256" s="259" t="s">
        <v>712</v>
      </c>
      <c r="BE256" s="374">
        <f t="shared" si="184"/>
        <v>254</v>
      </c>
      <c r="BF256" s="374"/>
      <c r="BG256" s="374"/>
    </row>
    <row r="257" spans="14:59" s="226" customFormat="1" hidden="1">
      <c r="N257" s="374"/>
      <c r="O257" s="374"/>
      <c r="P257" s="374"/>
      <c r="Q257" s="374"/>
      <c r="R257" s="374"/>
      <c r="S257" s="374"/>
      <c r="T257" s="374"/>
      <c r="U257" s="374"/>
      <c r="V257" s="374"/>
      <c r="W257" s="374"/>
      <c r="X257" s="374"/>
      <c r="Y257" s="374"/>
      <c r="Z257" s="374"/>
      <c r="AA257" s="374"/>
      <c r="AB257" s="374"/>
      <c r="AC257" s="374"/>
      <c r="AD257" s="374"/>
      <c r="AE257" s="374"/>
      <c r="AF257" s="374"/>
      <c r="AG257" s="374"/>
      <c r="AH257" s="374"/>
      <c r="AI257" s="374"/>
      <c r="AJ257" s="374"/>
      <c r="AK257" s="374"/>
      <c r="AL257" s="374"/>
      <c r="AM257" s="374"/>
      <c r="AN257" s="374"/>
      <c r="AO257" s="374"/>
      <c r="AP257" s="374"/>
      <c r="AQ257" s="374"/>
      <c r="AR257" s="374"/>
      <c r="AS257" s="374"/>
      <c r="AT257" s="495" t="s">
        <v>476</v>
      </c>
      <c r="AU257" s="374"/>
      <c r="AV257" s="374"/>
      <c r="AW257" s="260"/>
      <c r="AX257" s="260"/>
      <c r="AY257" s="453" t="s">
        <v>367</v>
      </c>
      <c r="AZ257" s="440" t="s">
        <v>700</v>
      </c>
      <c r="BA257" s="259" t="s">
        <v>728</v>
      </c>
      <c r="BB257" s="259" t="s">
        <v>1077</v>
      </c>
      <c r="BC257" s="259" t="s">
        <v>1085</v>
      </c>
      <c r="BD257" s="259" t="s">
        <v>713</v>
      </c>
      <c r="BE257" s="374">
        <f t="shared" si="184"/>
        <v>255</v>
      </c>
      <c r="BF257" s="374"/>
      <c r="BG257" s="374"/>
    </row>
    <row r="258" spans="14:59" s="226" customFormat="1" hidden="1">
      <c r="N258" s="374"/>
      <c r="O258" s="374"/>
      <c r="P258" s="374"/>
      <c r="Q258" s="374"/>
      <c r="R258" s="374"/>
      <c r="S258" s="374"/>
      <c r="T258" s="374"/>
      <c r="U258" s="374"/>
      <c r="V258" s="374"/>
      <c r="W258" s="374"/>
      <c r="X258" s="374"/>
      <c r="Y258" s="374"/>
      <c r="Z258" s="374"/>
      <c r="AA258" s="374"/>
      <c r="AB258" s="374"/>
      <c r="AC258" s="374"/>
      <c r="AD258" s="374"/>
      <c r="AE258" s="374"/>
      <c r="AF258" s="374"/>
      <c r="AG258" s="374"/>
      <c r="AH258" s="374"/>
      <c r="AI258" s="374"/>
      <c r="AJ258" s="374"/>
      <c r="AK258" s="374"/>
      <c r="AL258" s="374"/>
      <c r="AM258" s="374"/>
      <c r="AN258" s="374"/>
      <c r="AO258" s="374"/>
      <c r="AP258" s="374"/>
      <c r="AQ258" s="374"/>
      <c r="AR258" s="374"/>
      <c r="AS258" s="374"/>
      <c r="AT258" s="495" t="s">
        <v>478</v>
      </c>
      <c r="AU258" s="374"/>
      <c r="AV258" s="374"/>
      <c r="AW258" s="260"/>
      <c r="AX258" s="260"/>
      <c r="AY258" s="453" t="s">
        <v>896</v>
      </c>
      <c r="AZ258" s="440" t="s">
        <v>701</v>
      </c>
      <c r="BA258" s="259" t="s">
        <v>731</v>
      </c>
      <c r="BB258" s="259" t="s">
        <v>1085</v>
      </c>
      <c r="BC258" s="259" t="s">
        <v>436</v>
      </c>
      <c r="BD258" s="259" t="s">
        <v>714</v>
      </c>
      <c r="BE258" s="374">
        <f t="shared" si="184"/>
        <v>256</v>
      </c>
      <c r="BF258" s="374"/>
      <c r="BG258" s="374"/>
    </row>
    <row r="259" spans="14:59" s="226" customFormat="1" hidden="1">
      <c r="N259" s="374"/>
      <c r="O259" s="374"/>
      <c r="P259" s="374"/>
      <c r="Q259" s="374"/>
      <c r="R259" s="374"/>
      <c r="S259" s="374"/>
      <c r="T259" s="374"/>
      <c r="U259" s="374"/>
      <c r="V259" s="374"/>
      <c r="W259" s="374"/>
      <c r="X259" s="374"/>
      <c r="Y259" s="374"/>
      <c r="Z259" s="374"/>
      <c r="AA259" s="374"/>
      <c r="AB259" s="374"/>
      <c r="AC259" s="374"/>
      <c r="AD259" s="374"/>
      <c r="AE259" s="374"/>
      <c r="AF259" s="374"/>
      <c r="AG259" s="374"/>
      <c r="AH259" s="374"/>
      <c r="AI259" s="374"/>
      <c r="AJ259" s="374"/>
      <c r="AK259" s="374"/>
      <c r="AL259" s="374"/>
      <c r="AM259" s="374"/>
      <c r="AN259" s="374"/>
      <c r="AO259" s="374"/>
      <c r="AP259" s="374"/>
      <c r="AQ259" s="374"/>
      <c r="AR259" s="374"/>
      <c r="AS259" s="374"/>
      <c r="AT259" s="495" t="s">
        <v>480</v>
      </c>
      <c r="AU259" s="374"/>
      <c r="AV259" s="374"/>
      <c r="AW259" s="260"/>
      <c r="AX259" s="260"/>
      <c r="AY259" s="453" t="s">
        <v>899</v>
      </c>
      <c r="AZ259" s="440" t="s">
        <v>703</v>
      </c>
      <c r="BA259" s="259" t="s">
        <v>1452</v>
      </c>
      <c r="BB259" s="259" t="s">
        <v>436</v>
      </c>
      <c r="BC259" s="259" t="s">
        <v>1096</v>
      </c>
      <c r="BD259" s="259" t="s">
        <v>715</v>
      </c>
      <c r="BE259" s="374">
        <f t="shared" si="184"/>
        <v>257</v>
      </c>
      <c r="BF259" s="374"/>
      <c r="BG259" s="374"/>
    </row>
    <row r="260" spans="14:59" s="226" customFormat="1" hidden="1">
      <c r="N260" s="374"/>
      <c r="O260" s="374"/>
      <c r="P260" s="374"/>
      <c r="Q260" s="374"/>
      <c r="R260" s="374"/>
      <c r="S260" s="374"/>
      <c r="T260" s="374"/>
      <c r="U260" s="374"/>
      <c r="V260" s="374"/>
      <c r="W260" s="374"/>
      <c r="X260" s="374"/>
      <c r="Y260" s="374"/>
      <c r="Z260" s="374"/>
      <c r="AA260" s="374"/>
      <c r="AB260" s="374"/>
      <c r="AC260" s="374"/>
      <c r="AD260" s="374"/>
      <c r="AE260" s="374"/>
      <c r="AF260" s="374"/>
      <c r="AG260" s="374"/>
      <c r="AH260" s="374"/>
      <c r="AI260" s="374"/>
      <c r="AJ260" s="374"/>
      <c r="AK260" s="374"/>
      <c r="AL260" s="374"/>
      <c r="AM260" s="374"/>
      <c r="AN260" s="374"/>
      <c r="AO260" s="374"/>
      <c r="AP260" s="374"/>
      <c r="AQ260" s="374"/>
      <c r="AR260" s="374"/>
      <c r="AS260" s="374"/>
      <c r="AT260" s="495" t="s">
        <v>482</v>
      </c>
      <c r="AU260" s="374"/>
      <c r="AV260" s="374"/>
      <c r="AW260" s="260"/>
      <c r="AX260" s="260"/>
      <c r="AY260" s="453" t="s">
        <v>911</v>
      </c>
      <c r="AZ260" s="440" t="s">
        <v>706</v>
      </c>
      <c r="BA260" s="259" t="s">
        <v>737</v>
      </c>
      <c r="BB260" s="259" t="s">
        <v>1096</v>
      </c>
      <c r="BC260" s="259" t="s">
        <v>1098</v>
      </c>
      <c r="BD260" s="259" t="s">
        <v>718</v>
      </c>
      <c r="BE260" s="374">
        <f t="shared" si="184"/>
        <v>258</v>
      </c>
      <c r="BF260" s="374"/>
      <c r="BG260" s="374"/>
    </row>
    <row r="261" spans="14:59" s="226" customFormat="1" hidden="1">
      <c r="N261" s="374"/>
      <c r="O261" s="374"/>
      <c r="P261" s="374"/>
      <c r="Q261" s="374"/>
      <c r="R261" s="374"/>
      <c r="S261" s="374"/>
      <c r="T261" s="374"/>
      <c r="U261" s="374"/>
      <c r="V261" s="374"/>
      <c r="W261" s="374"/>
      <c r="X261" s="374"/>
      <c r="Y261" s="374"/>
      <c r="Z261" s="374"/>
      <c r="AA261" s="374"/>
      <c r="AB261" s="374"/>
      <c r="AC261" s="374"/>
      <c r="AD261" s="374"/>
      <c r="AE261" s="374"/>
      <c r="AF261" s="374"/>
      <c r="AG261" s="374"/>
      <c r="AH261" s="374"/>
      <c r="AI261" s="374"/>
      <c r="AJ261" s="374"/>
      <c r="AK261" s="374"/>
      <c r="AL261" s="374"/>
      <c r="AM261" s="374"/>
      <c r="AN261" s="374"/>
      <c r="AO261" s="374"/>
      <c r="AP261" s="374"/>
      <c r="AQ261" s="374"/>
      <c r="AR261" s="374"/>
      <c r="AS261" s="374"/>
      <c r="AT261" s="495" t="s">
        <v>484</v>
      </c>
      <c r="AU261" s="374"/>
      <c r="AV261" s="374"/>
      <c r="AW261" s="260"/>
      <c r="AX261" s="260"/>
      <c r="AY261" s="453" t="s">
        <v>912</v>
      </c>
      <c r="AZ261" s="440" t="s">
        <v>710</v>
      </c>
      <c r="BA261" s="259" t="s">
        <v>739</v>
      </c>
      <c r="BB261" s="259" t="s">
        <v>1098</v>
      </c>
      <c r="BC261" s="259" t="s">
        <v>438</v>
      </c>
      <c r="BD261" s="259" t="s">
        <v>720</v>
      </c>
      <c r="BE261" s="374">
        <f t="shared" si="184"/>
        <v>259</v>
      </c>
      <c r="BF261" s="374"/>
      <c r="BG261" s="374"/>
    </row>
    <row r="262" spans="14:59" s="226" customFormat="1" hidden="1">
      <c r="N262" s="374"/>
      <c r="O262" s="374"/>
      <c r="P262" s="374"/>
      <c r="Q262" s="374"/>
      <c r="R262" s="374"/>
      <c r="S262" s="374"/>
      <c r="T262" s="374"/>
      <c r="U262" s="374"/>
      <c r="V262" s="374"/>
      <c r="W262" s="374"/>
      <c r="X262" s="374"/>
      <c r="Y262" s="374"/>
      <c r="Z262" s="374"/>
      <c r="AA262" s="374"/>
      <c r="AB262" s="374"/>
      <c r="AC262" s="374"/>
      <c r="AD262" s="374"/>
      <c r="AE262" s="374"/>
      <c r="AF262" s="374"/>
      <c r="AG262" s="374"/>
      <c r="AH262" s="374"/>
      <c r="AI262" s="374"/>
      <c r="AJ262" s="374"/>
      <c r="AK262" s="374"/>
      <c r="AL262" s="374"/>
      <c r="AM262" s="374"/>
      <c r="AN262" s="374"/>
      <c r="AO262" s="374"/>
      <c r="AP262" s="374"/>
      <c r="AQ262" s="374"/>
      <c r="AR262" s="374"/>
      <c r="AS262" s="374"/>
      <c r="AT262" s="495" t="s">
        <v>486</v>
      </c>
      <c r="AU262" s="374"/>
      <c r="AV262" s="374"/>
      <c r="AW262" s="260"/>
      <c r="AX262" s="260"/>
      <c r="AY262" s="453" t="s">
        <v>919</v>
      </c>
      <c r="AZ262" s="440" t="s">
        <v>711</v>
      </c>
      <c r="BA262" s="259" t="s">
        <v>740</v>
      </c>
      <c r="BB262" s="259" t="s">
        <v>438</v>
      </c>
      <c r="BC262" s="259" t="s">
        <v>1099</v>
      </c>
      <c r="BD262" s="259" t="s">
        <v>721</v>
      </c>
      <c r="BE262" s="374" t="e">
        <f t="shared" si="184"/>
        <v>#N/A</v>
      </c>
      <c r="BF262" s="374"/>
      <c r="BG262" s="374"/>
    </row>
    <row r="263" spans="14:59" s="226" customFormat="1" hidden="1">
      <c r="N263" s="374"/>
      <c r="O263" s="374"/>
      <c r="P263" s="374"/>
      <c r="Q263" s="374"/>
      <c r="R263" s="374"/>
      <c r="S263" s="374"/>
      <c r="T263" s="374"/>
      <c r="U263" s="374"/>
      <c r="V263" s="374"/>
      <c r="W263" s="374"/>
      <c r="X263" s="374"/>
      <c r="Y263" s="374"/>
      <c r="Z263" s="374"/>
      <c r="AA263" s="374"/>
      <c r="AB263" s="374"/>
      <c r="AC263" s="374"/>
      <c r="AD263" s="374"/>
      <c r="AE263" s="374"/>
      <c r="AF263" s="374"/>
      <c r="AG263" s="374"/>
      <c r="AH263" s="374"/>
      <c r="AI263" s="374"/>
      <c r="AJ263" s="374"/>
      <c r="AK263" s="374"/>
      <c r="AL263" s="374"/>
      <c r="AM263" s="374"/>
      <c r="AN263" s="374"/>
      <c r="AO263" s="374"/>
      <c r="AP263" s="374"/>
      <c r="AQ263" s="374"/>
      <c r="AR263" s="374"/>
      <c r="AS263" s="374"/>
      <c r="AT263" s="495" t="s">
        <v>487</v>
      </c>
      <c r="AU263" s="374"/>
      <c r="AV263" s="374"/>
      <c r="AW263" s="260"/>
      <c r="AX263" s="260"/>
      <c r="AY263" s="453" t="s">
        <v>923</v>
      </c>
      <c r="AZ263" s="440" t="s">
        <v>712</v>
      </c>
      <c r="BA263" s="259" t="s">
        <v>741</v>
      </c>
      <c r="BB263" s="259" t="s">
        <v>1099</v>
      </c>
      <c r="BC263" s="259" t="s">
        <v>1100</v>
      </c>
      <c r="BD263" s="259" t="s">
        <v>722</v>
      </c>
      <c r="BE263" s="374">
        <f t="shared" si="184"/>
        <v>260</v>
      </c>
      <c r="BF263" s="374"/>
      <c r="BG263" s="374"/>
    </row>
    <row r="264" spans="14:59" s="226" customFormat="1" hidden="1">
      <c r="N264" s="374"/>
      <c r="O264" s="374"/>
      <c r="P264" s="374"/>
      <c r="Q264" s="374"/>
      <c r="R264" s="374"/>
      <c r="S264" s="374"/>
      <c r="T264" s="374"/>
      <c r="U264" s="374"/>
      <c r="V264" s="374"/>
      <c r="W264" s="374"/>
      <c r="X264" s="374"/>
      <c r="Y264" s="374"/>
      <c r="Z264" s="374"/>
      <c r="AA264" s="374"/>
      <c r="AB264" s="374"/>
      <c r="AC264" s="374"/>
      <c r="AD264" s="374"/>
      <c r="AE264" s="374"/>
      <c r="AF264" s="374"/>
      <c r="AG264" s="374"/>
      <c r="AH264" s="374"/>
      <c r="AI264" s="374"/>
      <c r="AJ264" s="374"/>
      <c r="AK264" s="374"/>
      <c r="AL264" s="374"/>
      <c r="AM264" s="374"/>
      <c r="AN264" s="374"/>
      <c r="AO264" s="374"/>
      <c r="AP264" s="374"/>
      <c r="AQ264" s="374"/>
      <c r="AR264" s="374"/>
      <c r="AS264" s="374"/>
      <c r="AT264" s="495" t="s">
        <v>489</v>
      </c>
      <c r="AU264" s="374"/>
      <c r="AV264" s="374"/>
      <c r="AW264" s="260"/>
      <c r="AX264" s="260"/>
      <c r="AY264" s="453" t="s">
        <v>925</v>
      </c>
      <c r="AZ264" s="440" t="s">
        <v>713</v>
      </c>
      <c r="BA264" s="259" t="s">
        <v>742</v>
      </c>
      <c r="BB264" s="259" t="s">
        <v>1100</v>
      </c>
      <c r="BC264" s="259" t="s">
        <v>1101</v>
      </c>
      <c r="BD264" s="259" t="s">
        <v>724</v>
      </c>
      <c r="BE264" s="374">
        <f t="shared" si="184"/>
        <v>261</v>
      </c>
      <c r="BF264" s="374"/>
      <c r="BG264" s="374"/>
    </row>
    <row r="265" spans="14:59" s="226" customFormat="1" hidden="1">
      <c r="N265" s="374"/>
      <c r="O265" s="374"/>
      <c r="P265" s="374"/>
      <c r="Q265" s="374"/>
      <c r="R265" s="374"/>
      <c r="S265" s="374"/>
      <c r="T265" s="374"/>
      <c r="U265" s="374"/>
      <c r="V265" s="374"/>
      <c r="W265" s="374"/>
      <c r="X265" s="374"/>
      <c r="Y265" s="374"/>
      <c r="Z265" s="374"/>
      <c r="AA265" s="374"/>
      <c r="AB265" s="374"/>
      <c r="AC265" s="374"/>
      <c r="AD265" s="374"/>
      <c r="AE265" s="374"/>
      <c r="AF265" s="374"/>
      <c r="AG265" s="374"/>
      <c r="AH265" s="374"/>
      <c r="AI265" s="374"/>
      <c r="AJ265" s="374"/>
      <c r="AK265" s="374"/>
      <c r="AL265" s="374"/>
      <c r="AM265" s="374"/>
      <c r="AN265" s="374"/>
      <c r="AO265" s="374"/>
      <c r="AP265" s="374"/>
      <c r="AQ265" s="374"/>
      <c r="AR265" s="374"/>
      <c r="AS265" s="374"/>
      <c r="AT265" s="495" t="s">
        <v>491</v>
      </c>
      <c r="AU265" s="374"/>
      <c r="AV265" s="374"/>
      <c r="AW265" s="260"/>
      <c r="AX265" s="260"/>
      <c r="AY265" s="453" t="s">
        <v>931</v>
      </c>
      <c r="AZ265" s="440" t="s">
        <v>714</v>
      </c>
      <c r="BA265" s="259" t="s">
        <v>743</v>
      </c>
      <c r="BB265" s="259" t="s">
        <v>1101</v>
      </c>
      <c r="BC265" s="259" t="s">
        <v>1103</v>
      </c>
      <c r="BD265" s="259" t="s">
        <v>726</v>
      </c>
      <c r="BE265" s="374">
        <f t="shared" si="184"/>
        <v>262</v>
      </c>
      <c r="BF265" s="374"/>
      <c r="BG265" s="374"/>
    </row>
    <row r="266" spans="14:59" s="226" customFormat="1" ht="15" hidden="1" customHeight="1">
      <c r="N266" s="374"/>
      <c r="O266" s="374"/>
      <c r="P266" s="374"/>
      <c r="Q266" s="374"/>
      <c r="R266" s="374"/>
      <c r="S266" s="374"/>
      <c r="T266" s="374"/>
      <c r="U266" s="374"/>
      <c r="V266" s="374"/>
      <c r="W266" s="374"/>
      <c r="X266" s="374"/>
      <c r="Y266" s="374"/>
      <c r="Z266" s="374"/>
      <c r="AA266" s="374"/>
      <c r="AB266" s="374"/>
      <c r="AC266" s="374"/>
      <c r="AD266" s="374"/>
      <c r="AE266" s="374"/>
      <c r="AF266" s="374"/>
      <c r="AG266" s="374"/>
      <c r="AH266" s="374"/>
      <c r="AI266" s="374"/>
      <c r="AJ266" s="374"/>
      <c r="AK266" s="374"/>
      <c r="AL266" s="374"/>
      <c r="AM266" s="374"/>
      <c r="AN266" s="374"/>
      <c r="AO266" s="374"/>
      <c r="AP266" s="374"/>
      <c r="AQ266" s="374"/>
      <c r="AR266" s="374"/>
      <c r="AS266" s="374"/>
      <c r="AT266" s="495" t="s">
        <v>493</v>
      </c>
      <c r="AU266" s="374"/>
      <c r="AV266" s="374"/>
      <c r="AW266" s="260"/>
      <c r="AX266" s="260"/>
      <c r="AY266" s="453" t="s">
        <v>932</v>
      </c>
      <c r="AZ266" s="440" t="s">
        <v>715</v>
      </c>
      <c r="BA266" s="259" t="s">
        <v>745</v>
      </c>
      <c r="BB266" s="259" t="s">
        <v>1103</v>
      </c>
      <c r="BC266" s="259" t="s">
        <v>1105</v>
      </c>
      <c r="BD266" s="259" t="s">
        <v>727</v>
      </c>
      <c r="BE266" s="374">
        <f t="shared" si="184"/>
        <v>263</v>
      </c>
      <c r="BF266" s="374"/>
      <c r="BG266" s="374"/>
    </row>
    <row r="267" spans="14:59" s="226" customFormat="1" hidden="1">
      <c r="N267" s="374"/>
      <c r="O267" s="374"/>
      <c r="P267" s="374"/>
      <c r="Q267" s="374"/>
      <c r="R267" s="374"/>
      <c r="S267" s="374"/>
      <c r="T267" s="374"/>
      <c r="U267" s="374"/>
      <c r="V267" s="374"/>
      <c r="W267" s="374"/>
      <c r="X267" s="374"/>
      <c r="Y267" s="374"/>
      <c r="Z267" s="374"/>
      <c r="AA267" s="374"/>
      <c r="AB267" s="374"/>
      <c r="AC267" s="374"/>
      <c r="AD267" s="374"/>
      <c r="AE267" s="374"/>
      <c r="AF267" s="374"/>
      <c r="AG267" s="374"/>
      <c r="AH267" s="374"/>
      <c r="AI267" s="374"/>
      <c r="AJ267" s="374"/>
      <c r="AK267" s="374"/>
      <c r="AL267" s="374"/>
      <c r="AM267" s="374"/>
      <c r="AN267" s="374"/>
      <c r="AO267" s="374"/>
      <c r="AP267" s="374"/>
      <c r="AQ267" s="374"/>
      <c r="AR267" s="374"/>
      <c r="AS267" s="374"/>
      <c r="AT267" s="495" t="s">
        <v>495</v>
      </c>
      <c r="AU267" s="374"/>
      <c r="AV267" s="374"/>
      <c r="AW267" s="260"/>
      <c r="AX267" s="260"/>
      <c r="AY267" s="453" t="s">
        <v>935</v>
      </c>
      <c r="AZ267" s="440" t="s">
        <v>718</v>
      </c>
      <c r="BA267" s="259" t="s">
        <v>746</v>
      </c>
      <c r="BB267" s="259" t="s">
        <v>1105</v>
      </c>
      <c r="BC267" s="259" t="s">
        <v>1113</v>
      </c>
      <c r="BD267" s="259" t="s">
        <v>728</v>
      </c>
      <c r="BE267" s="374">
        <f t="shared" si="184"/>
        <v>264</v>
      </c>
      <c r="BF267" s="374"/>
      <c r="BG267" s="374"/>
    </row>
    <row r="268" spans="14:59" s="226" customFormat="1">
      <c r="N268" s="374"/>
      <c r="O268" s="374"/>
      <c r="P268" s="374"/>
      <c r="Q268" s="374"/>
      <c r="R268" s="374"/>
      <c r="S268" s="374"/>
      <c r="T268" s="374"/>
      <c r="U268" s="374"/>
      <c r="V268" s="374"/>
      <c r="W268" s="374"/>
      <c r="X268" s="374"/>
      <c r="Y268" s="374"/>
      <c r="Z268" s="374"/>
      <c r="AA268" s="374"/>
      <c r="AB268" s="374"/>
      <c r="AC268" s="374"/>
      <c r="AD268" s="374"/>
      <c r="AE268" s="374"/>
      <c r="AF268" s="374"/>
      <c r="AG268" s="374"/>
      <c r="AH268" s="374"/>
      <c r="AI268" s="374"/>
      <c r="AJ268" s="374"/>
      <c r="AK268" s="374"/>
      <c r="AL268" s="374"/>
      <c r="AM268" s="374"/>
      <c r="AN268" s="374"/>
      <c r="AO268" s="374"/>
      <c r="AP268" s="374"/>
      <c r="AQ268" s="374"/>
      <c r="AR268" s="374"/>
      <c r="AS268" s="374"/>
      <c r="AT268" s="495" t="s">
        <v>497</v>
      </c>
      <c r="AU268" s="374"/>
      <c r="AV268" s="374"/>
      <c r="AW268" s="260"/>
      <c r="AX268" s="260"/>
      <c r="AY268" s="453" t="s">
        <v>938</v>
      </c>
      <c r="AZ268" s="440" t="s">
        <v>720</v>
      </c>
      <c r="BA268" s="259" t="s">
        <v>747</v>
      </c>
      <c r="BB268" s="259" t="s">
        <v>1113</v>
      </c>
      <c r="BC268" s="259" t="s">
        <v>1119</v>
      </c>
      <c r="BD268" s="259" t="s">
        <v>729</v>
      </c>
      <c r="BE268" s="374">
        <f t="shared" si="184"/>
        <v>265</v>
      </c>
      <c r="BF268" s="374"/>
      <c r="BG268" s="374"/>
    </row>
    <row r="269" spans="14:59" s="226" customFormat="1">
      <c r="N269" s="374"/>
      <c r="O269" s="374"/>
      <c r="P269" s="374"/>
      <c r="Q269" s="374"/>
      <c r="R269" s="374"/>
      <c r="S269" s="374"/>
      <c r="T269" s="374"/>
      <c r="U269" s="374"/>
      <c r="V269" s="374"/>
      <c r="W269" s="374"/>
      <c r="X269" s="374"/>
      <c r="Y269" s="374"/>
      <c r="Z269" s="374"/>
      <c r="AA269" s="374"/>
      <c r="AB269" s="374"/>
      <c r="AC269" s="374"/>
      <c r="AD269" s="374"/>
      <c r="AE269" s="374"/>
      <c r="AF269" s="374"/>
      <c r="AG269" s="374"/>
      <c r="AH269" s="374"/>
      <c r="AI269" s="374"/>
      <c r="AJ269" s="374"/>
      <c r="AK269" s="374"/>
      <c r="AL269" s="374"/>
      <c r="AM269" s="374"/>
      <c r="AN269" s="374"/>
      <c r="AO269" s="374"/>
      <c r="AP269" s="374"/>
      <c r="AQ269" s="374"/>
      <c r="AR269" s="374"/>
      <c r="AS269" s="374"/>
      <c r="AT269" s="495"/>
      <c r="AU269" s="374"/>
      <c r="AV269" s="374"/>
      <c r="AW269" s="260"/>
      <c r="AX269" s="260"/>
      <c r="AY269" s="453" t="s">
        <v>940</v>
      </c>
      <c r="AZ269" s="440" t="s">
        <v>722</v>
      </c>
      <c r="BA269" s="259" t="s">
        <v>749</v>
      </c>
      <c r="BB269" s="259" t="s">
        <v>1119</v>
      </c>
      <c r="BC269" s="259" t="s">
        <v>1120</v>
      </c>
      <c r="BD269" s="259" t="s">
        <v>731</v>
      </c>
      <c r="BE269" s="374">
        <f t="shared" si="184"/>
        <v>266</v>
      </c>
      <c r="BF269" s="374"/>
      <c r="BG269" s="374"/>
    </row>
    <row r="270" spans="14:59" s="226" customFormat="1">
      <c r="N270" s="374"/>
      <c r="O270" s="374"/>
      <c r="P270" s="374"/>
      <c r="Q270" s="374"/>
      <c r="R270" s="374"/>
      <c r="S270" s="374"/>
      <c r="T270" s="374"/>
      <c r="U270" s="374"/>
      <c r="V270" s="374"/>
      <c r="W270" s="374"/>
      <c r="X270" s="374"/>
      <c r="Y270" s="374"/>
      <c r="Z270" s="374"/>
      <c r="AA270" s="374"/>
      <c r="AB270" s="374"/>
      <c r="AC270" s="374"/>
      <c r="AD270" s="374"/>
      <c r="AE270" s="374"/>
      <c r="AF270" s="374"/>
      <c r="AG270" s="374"/>
      <c r="AH270" s="374"/>
      <c r="AI270" s="374"/>
      <c r="AJ270" s="374"/>
      <c r="AK270" s="374"/>
      <c r="AL270" s="374"/>
      <c r="AM270" s="374"/>
      <c r="AN270" s="374"/>
      <c r="AO270" s="374"/>
      <c r="AP270" s="374"/>
      <c r="AQ270" s="374"/>
      <c r="AR270" s="374"/>
      <c r="AS270" s="374"/>
      <c r="AT270" s="495"/>
      <c r="AU270" s="374"/>
      <c r="AV270" s="374"/>
      <c r="AW270" s="260"/>
      <c r="AX270" s="260"/>
      <c r="AY270" s="453" t="s">
        <v>942</v>
      </c>
      <c r="AZ270" s="440" t="s">
        <v>724</v>
      </c>
      <c r="BA270" s="259" t="s">
        <v>750</v>
      </c>
      <c r="BB270" s="259" t="s">
        <v>1120</v>
      </c>
      <c r="BC270" s="259" t="s">
        <v>449</v>
      </c>
      <c r="BD270" s="259" t="s">
        <v>1452</v>
      </c>
      <c r="BE270" s="374">
        <f t="shared" si="184"/>
        <v>267</v>
      </c>
      <c r="BF270" s="374"/>
      <c r="BG270" s="374"/>
    </row>
    <row r="271" spans="14:59" s="226" customFormat="1">
      <c r="N271" s="374"/>
      <c r="O271" s="374"/>
      <c r="P271" s="374"/>
      <c r="Q271" s="374"/>
      <c r="R271" s="374"/>
      <c r="S271" s="374"/>
      <c r="T271" s="374"/>
      <c r="U271" s="374"/>
      <c r="V271" s="374"/>
      <c r="W271" s="374"/>
      <c r="X271" s="374"/>
      <c r="Y271" s="374"/>
      <c r="Z271" s="374"/>
      <c r="AA271" s="374"/>
      <c r="AB271" s="374"/>
      <c r="AC271" s="374"/>
      <c r="AD271" s="374"/>
      <c r="AE271" s="374"/>
      <c r="AF271" s="374"/>
      <c r="AG271" s="374"/>
      <c r="AH271" s="374"/>
      <c r="AI271" s="374"/>
      <c r="AJ271" s="374"/>
      <c r="AK271" s="374"/>
      <c r="AL271" s="374"/>
      <c r="AM271" s="374"/>
      <c r="AN271" s="374"/>
      <c r="AO271" s="374"/>
      <c r="AP271" s="374"/>
      <c r="AQ271" s="374"/>
      <c r="AR271" s="374"/>
      <c r="AS271" s="374"/>
      <c r="AT271" s="495"/>
      <c r="AU271" s="374"/>
      <c r="AV271" s="374"/>
      <c r="AW271" s="260"/>
      <c r="AX271" s="260"/>
      <c r="AY271" s="453" t="s">
        <v>945</v>
      </c>
      <c r="AZ271" s="440" t="s">
        <v>726</v>
      </c>
      <c r="BA271" s="259" t="s">
        <v>751</v>
      </c>
      <c r="BB271" s="259" t="s">
        <v>449</v>
      </c>
      <c r="BC271" s="259" t="s">
        <v>1468</v>
      </c>
      <c r="BD271" s="259" t="s">
        <v>1453</v>
      </c>
      <c r="BE271" s="374" t="e">
        <f t="shared" si="184"/>
        <v>#N/A</v>
      </c>
      <c r="BF271" s="374"/>
      <c r="BG271" s="374"/>
    </row>
    <row r="272" spans="14:59" s="226" customFormat="1">
      <c r="N272" s="374"/>
      <c r="O272" s="374"/>
      <c r="P272" s="374"/>
      <c r="Q272" s="374"/>
      <c r="R272" s="374"/>
      <c r="S272" s="374"/>
      <c r="T272" s="374"/>
      <c r="U272" s="374"/>
      <c r="V272" s="374"/>
      <c r="W272" s="374"/>
      <c r="X272" s="374"/>
      <c r="Y272" s="374"/>
      <c r="Z272" s="374"/>
      <c r="AA272" s="374"/>
      <c r="AB272" s="374"/>
      <c r="AC272" s="374"/>
      <c r="AD272" s="374"/>
      <c r="AE272" s="374"/>
      <c r="AF272" s="374"/>
      <c r="AG272" s="374"/>
      <c r="AH272" s="374"/>
      <c r="AI272" s="374"/>
      <c r="AJ272" s="374"/>
      <c r="AK272" s="374"/>
      <c r="AL272" s="374"/>
      <c r="AM272" s="374"/>
      <c r="AN272" s="374"/>
      <c r="AO272" s="374"/>
      <c r="AP272" s="374"/>
      <c r="AQ272" s="374"/>
      <c r="AR272" s="374"/>
      <c r="AS272" s="374"/>
      <c r="AT272" s="495"/>
      <c r="AU272" s="374"/>
      <c r="AV272" s="374"/>
      <c r="AW272" s="260"/>
      <c r="AX272" s="260"/>
      <c r="AY272" s="453" t="s">
        <v>946</v>
      </c>
      <c r="AZ272" s="440" t="s">
        <v>727</v>
      </c>
      <c r="BA272" s="259" t="s">
        <v>752</v>
      </c>
      <c r="BB272" s="259" t="s">
        <v>1468</v>
      </c>
      <c r="BC272" s="259" t="s">
        <v>1127</v>
      </c>
      <c r="BD272" s="259" t="s">
        <v>737</v>
      </c>
      <c r="BE272" s="374">
        <f t="shared" si="184"/>
        <v>268</v>
      </c>
      <c r="BF272" s="374"/>
      <c r="BG272" s="374"/>
    </row>
    <row r="273" spans="14:59" s="226" customFormat="1">
      <c r="N273" s="374"/>
      <c r="O273" s="374"/>
      <c r="P273" s="374"/>
      <c r="Q273" s="374"/>
      <c r="R273" s="374"/>
      <c r="S273" s="374"/>
      <c r="T273" s="374"/>
      <c r="U273" s="374"/>
      <c r="V273" s="374"/>
      <c r="W273" s="374"/>
      <c r="X273" s="374"/>
      <c r="Y273" s="374"/>
      <c r="Z273" s="374"/>
      <c r="AA273" s="374"/>
      <c r="AB273" s="374"/>
      <c r="AC273" s="374"/>
      <c r="AD273" s="374"/>
      <c r="AE273" s="374"/>
      <c r="AF273" s="374"/>
      <c r="AG273" s="374"/>
      <c r="AH273" s="374"/>
      <c r="AI273" s="374"/>
      <c r="AJ273" s="374"/>
      <c r="AK273" s="374"/>
      <c r="AL273" s="374"/>
      <c r="AM273" s="374"/>
      <c r="AN273" s="374"/>
      <c r="AO273" s="374"/>
      <c r="AP273" s="374"/>
      <c r="AQ273" s="374"/>
      <c r="AR273" s="374"/>
      <c r="AS273" s="374"/>
      <c r="AT273" s="495"/>
      <c r="AU273" s="374"/>
      <c r="AV273" s="374"/>
      <c r="AW273" s="260"/>
      <c r="AX273" s="260"/>
      <c r="AY273" s="453" t="s">
        <v>947</v>
      </c>
      <c r="AZ273" s="440" t="s">
        <v>728</v>
      </c>
      <c r="BA273" s="259" t="s">
        <v>759</v>
      </c>
      <c r="BB273" s="259" t="s">
        <v>1127</v>
      </c>
      <c r="BC273" s="259" t="s">
        <v>461</v>
      </c>
      <c r="BD273" s="259" t="s">
        <v>739</v>
      </c>
      <c r="BE273" s="374">
        <f t="shared" si="184"/>
        <v>269</v>
      </c>
      <c r="BF273" s="374"/>
      <c r="BG273" s="374"/>
    </row>
    <row r="274" spans="14:59" s="226" customFormat="1">
      <c r="N274" s="374"/>
      <c r="O274" s="374"/>
      <c r="P274" s="374"/>
      <c r="Q274" s="374"/>
      <c r="R274" s="374"/>
      <c r="S274" s="374"/>
      <c r="T274" s="374"/>
      <c r="U274" s="374"/>
      <c r="V274" s="374"/>
      <c r="W274" s="374"/>
      <c r="X274" s="374"/>
      <c r="Y274" s="374"/>
      <c r="Z274" s="374"/>
      <c r="AA274" s="374"/>
      <c r="AB274" s="374"/>
      <c r="AC274" s="374"/>
      <c r="AD274" s="374"/>
      <c r="AE274" s="374"/>
      <c r="AF274" s="374"/>
      <c r="AG274" s="374"/>
      <c r="AH274" s="374"/>
      <c r="AI274" s="374"/>
      <c r="AJ274" s="374"/>
      <c r="AK274" s="374"/>
      <c r="AL274" s="374"/>
      <c r="AM274" s="374"/>
      <c r="AN274" s="374"/>
      <c r="AO274" s="374"/>
      <c r="AP274" s="374"/>
      <c r="AQ274" s="374"/>
      <c r="AR274" s="374"/>
      <c r="AS274" s="374"/>
      <c r="AT274" s="374"/>
      <c r="AU274" s="374"/>
      <c r="AV274" s="374"/>
      <c r="AW274" s="260"/>
      <c r="AX274" s="260"/>
      <c r="AY274" s="453" t="s">
        <v>1462</v>
      </c>
      <c r="AZ274" s="440" t="s">
        <v>729</v>
      </c>
      <c r="BA274" s="259" t="s">
        <v>306</v>
      </c>
      <c r="BB274" s="259" t="s">
        <v>461</v>
      </c>
      <c r="BC274" s="259" t="s">
        <v>1134</v>
      </c>
      <c r="BD274" s="259" t="s">
        <v>740</v>
      </c>
      <c r="BE274" s="374">
        <f t="shared" si="184"/>
        <v>270</v>
      </c>
      <c r="BF274" s="374"/>
      <c r="BG274" s="374"/>
    </row>
    <row r="275" spans="14:59" s="226" customFormat="1" ht="23.25">
      <c r="N275" s="374"/>
      <c r="O275" s="374"/>
      <c r="P275" s="374"/>
      <c r="Q275" s="374"/>
      <c r="R275" s="374"/>
      <c r="S275" s="374"/>
      <c r="T275" s="374"/>
      <c r="U275" s="374"/>
      <c r="V275" s="374"/>
      <c r="W275" s="374"/>
      <c r="X275" s="374"/>
      <c r="Y275" s="374"/>
      <c r="Z275" s="374"/>
      <c r="AA275" s="374"/>
      <c r="AB275" s="374"/>
      <c r="AC275" s="374"/>
      <c r="AD275" s="374"/>
      <c r="AE275" s="374"/>
      <c r="AF275" s="374"/>
      <c r="AG275" s="374"/>
      <c r="AH275" s="374"/>
      <c r="AI275" s="374"/>
      <c r="AJ275" s="374"/>
      <c r="AK275" s="374"/>
      <c r="AL275" s="374"/>
      <c r="AM275" s="374"/>
      <c r="AN275" s="374"/>
      <c r="AO275" s="374"/>
      <c r="AP275" s="374"/>
      <c r="AQ275" s="374"/>
      <c r="AR275" s="374"/>
      <c r="AS275" s="374"/>
      <c r="AT275" s="374"/>
      <c r="AU275" s="374"/>
      <c r="AV275" s="374"/>
      <c r="AW275" s="260"/>
      <c r="AX275" s="260"/>
      <c r="AY275" s="453" t="s">
        <v>958</v>
      </c>
      <c r="AZ275" s="440" t="s">
        <v>731</v>
      </c>
      <c r="BA275" s="259" t="s">
        <v>762</v>
      </c>
      <c r="BB275" s="259" t="s">
        <v>1134</v>
      </c>
      <c r="BC275" s="259" t="s">
        <v>1139</v>
      </c>
      <c r="BD275" s="259" t="s">
        <v>741</v>
      </c>
      <c r="BE275" s="374">
        <f t="shared" si="184"/>
        <v>271</v>
      </c>
      <c r="BF275" s="374"/>
      <c r="BG275" s="374"/>
    </row>
    <row r="276" spans="14:59" s="226" customFormat="1">
      <c r="N276" s="374"/>
      <c r="O276" s="374"/>
      <c r="P276" s="374"/>
      <c r="Q276" s="374"/>
      <c r="R276" s="374"/>
      <c r="S276" s="374"/>
      <c r="T276" s="374"/>
      <c r="U276" s="374"/>
      <c r="V276" s="374"/>
      <c r="W276" s="374"/>
      <c r="X276" s="374"/>
      <c r="Y276" s="374"/>
      <c r="Z276" s="374"/>
      <c r="AA276" s="374"/>
      <c r="AB276" s="374"/>
      <c r="AC276" s="374"/>
      <c r="AD276" s="374"/>
      <c r="AE276" s="374"/>
      <c r="AF276" s="374"/>
      <c r="AG276" s="374"/>
      <c r="AH276" s="374"/>
      <c r="AI276" s="374"/>
      <c r="AJ276" s="374"/>
      <c r="AK276" s="374"/>
      <c r="AL276" s="374"/>
      <c r="AM276" s="374"/>
      <c r="AN276" s="374"/>
      <c r="AO276" s="374"/>
      <c r="AP276" s="374"/>
      <c r="AQ276" s="374"/>
      <c r="AR276" s="374"/>
      <c r="AS276" s="374"/>
      <c r="AT276" s="374"/>
      <c r="AU276" s="374"/>
      <c r="AV276" s="374"/>
      <c r="AW276" s="260"/>
      <c r="AX276" s="260"/>
      <c r="AY276" s="453" t="s">
        <v>963</v>
      </c>
      <c r="AZ276" s="440" t="s">
        <v>1452</v>
      </c>
      <c r="BA276" s="259" t="s">
        <v>763</v>
      </c>
      <c r="BB276" s="259" t="s">
        <v>1139</v>
      </c>
      <c r="BC276" s="259" t="s">
        <v>1140</v>
      </c>
      <c r="BD276" s="259" t="s">
        <v>742</v>
      </c>
      <c r="BE276" s="374">
        <f t="shared" si="184"/>
        <v>272</v>
      </c>
      <c r="BF276" s="374"/>
      <c r="BG276" s="374"/>
    </row>
    <row r="277" spans="14:59" s="226" customFormat="1">
      <c r="N277" s="374"/>
      <c r="O277" s="374"/>
      <c r="P277" s="374"/>
      <c r="Q277" s="374"/>
      <c r="R277" s="374"/>
      <c r="S277" s="374"/>
      <c r="T277" s="374"/>
      <c r="U277" s="374"/>
      <c r="V277" s="374"/>
      <c r="W277" s="374"/>
      <c r="X277" s="374"/>
      <c r="Y277" s="374"/>
      <c r="Z277" s="374"/>
      <c r="AA277" s="374"/>
      <c r="AB277" s="374"/>
      <c r="AC277" s="374"/>
      <c r="AD277" s="374"/>
      <c r="AE277" s="374"/>
      <c r="AF277" s="374"/>
      <c r="AG277" s="374"/>
      <c r="AH277" s="374"/>
      <c r="AI277" s="374"/>
      <c r="AJ277" s="374"/>
      <c r="AK277" s="374"/>
      <c r="AL277" s="374"/>
      <c r="AM277" s="374"/>
      <c r="AN277" s="374"/>
      <c r="AO277" s="374"/>
      <c r="AP277" s="374"/>
      <c r="AQ277" s="374"/>
      <c r="AR277" s="374"/>
      <c r="AS277" s="374"/>
      <c r="AT277" s="374"/>
      <c r="AU277" s="374"/>
      <c r="AV277" s="374"/>
      <c r="AW277" s="260"/>
      <c r="AX277" s="260"/>
      <c r="AY277" s="453" t="s">
        <v>965</v>
      </c>
      <c r="AZ277" s="440" t="s">
        <v>737</v>
      </c>
      <c r="BA277" s="259" t="s">
        <v>768</v>
      </c>
      <c r="BB277" s="259" t="s">
        <v>1140</v>
      </c>
      <c r="BC277" s="259" t="s">
        <v>1142</v>
      </c>
      <c r="BD277" s="259" t="s">
        <v>743</v>
      </c>
      <c r="BE277" s="374">
        <f t="shared" si="184"/>
        <v>273</v>
      </c>
      <c r="BF277" s="374"/>
      <c r="BG277" s="374"/>
    </row>
    <row r="278" spans="14:59" s="226" customFormat="1">
      <c r="N278" s="374"/>
      <c r="O278" s="374"/>
      <c r="P278" s="374"/>
      <c r="Q278" s="374"/>
      <c r="R278" s="374"/>
      <c r="S278" s="374"/>
      <c r="T278" s="374"/>
      <c r="U278" s="374"/>
      <c r="V278" s="374"/>
      <c r="W278" s="374"/>
      <c r="X278" s="374"/>
      <c r="Y278" s="374"/>
      <c r="Z278" s="374"/>
      <c r="AA278" s="374"/>
      <c r="AB278" s="374"/>
      <c r="AC278" s="374"/>
      <c r="AD278" s="374"/>
      <c r="AE278" s="374"/>
      <c r="AF278" s="374"/>
      <c r="AG278" s="374"/>
      <c r="AH278" s="374"/>
      <c r="AI278" s="374"/>
      <c r="AJ278" s="374"/>
      <c r="AK278" s="374"/>
      <c r="AL278" s="374"/>
      <c r="AM278" s="374"/>
      <c r="AN278" s="374"/>
      <c r="AO278" s="374"/>
      <c r="AP278" s="374"/>
      <c r="AQ278" s="374"/>
      <c r="AR278" s="374"/>
      <c r="AS278" s="374"/>
      <c r="AT278" s="374"/>
      <c r="AU278" s="374"/>
      <c r="AV278" s="374"/>
      <c r="AW278" s="260"/>
      <c r="AX278" s="260"/>
      <c r="AY278" s="453" t="s">
        <v>966</v>
      </c>
      <c r="AZ278" s="440" t="s">
        <v>739</v>
      </c>
      <c r="BA278" s="259" t="s">
        <v>770</v>
      </c>
      <c r="BB278" s="259" t="s">
        <v>1142</v>
      </c>
      <c r="BC278" s="259" t="s">
        <v>1143</v>
      </c>
      <c r="BD278" s="259" t="s">
        <v>744</v>
      </c>
      <c r="BE278" s="374" t="e">
        <f t="shared" si="184"/>
        <v>#N/A</v>
      </c>
      <c r="BF278" s="374"/>
      <c r="BG278" s="374"/>
    </row>
    <row r="279" spans="14:59" s="226" customFormat="1">
      <c r="N279" s="374"/>
      <c r="O279" s="374"/>
      <c r="P279" s="374"/>
      <c r="Q279" s="374"/>
      <c r="R279" s="374"/>
      <c r="S279" s="374"/>
      <c r="T279" s="374"/>
      <c r="U279" s="374"/>
      <c r="V279" s="374"/>
      <c r="W279" s="374"/>
      <c r="X279" s="374"/>
      <c r="Y279" s="374"/>
      <c r="Z279" s="374"/>
      <c r="AA279" s="374"/>
      <c r="AB279" s="374"/>
      <c r="AC279" s="374"/>
      <c r="AD279" s="374"/>
      <c r="AE279" s="374"/>
      <c r="AF279" s="374"/>
      <c r="AG279" s="374"/>
      <c r="AH279" s="374"/>
      <c r="AI279" s="374"/>
      <c r="AJ279" s="374"/>
      <c r="AK279" s="374"/>
      <c r="AL279" s="374"/>
      <c r="AM279" s="374"/>
      <c r="AN279" s="374"/>
      <c r="AO279" s="374"/>
      <c r="AP279" s="374"/>
      <c r="AQ279" s="374"/>
      <c r="AR279" s="374"/>
      <c r="AS279" s="374"/>
      <c r="AT279" s="374"/>
      <c r="AU279" s="374"/>
      <c r="AV279" s="374"/>
      <c r="AW279" s="260"/>
      <c r="AX279" s="260"/>
      <c r="AY279" s="453" t="s">
        <v>967</v>
      </c>
      <c r="AZ279" s="440" t="s">
        <v>740</v>
      </c>
      <c r="BA279" s="259" t="s">
        <v>773</v>
      </c>
      <c r="BB279" s="259" t="s">
        <v>1143</v>
      </c>
      <c r="BC279" s="259" t="s">
        <v>1144</v>
      </c>
      <c r="BD279" s="259" t="s">
        <v>745</v>
      </c>
      <c r="BE279" s="374">
        <f t="shared" si="184"/>
        <v>274</v>
      </c>
      <c r="BF279" s="374"/>
      <c r="BG279" s="374"/>
    </row>
    <row r="280" spans="14:59" s="226" customFormat="1">
      <c r="N280" s="374"/>
      <c r="O280" s="374"/>
      <c r="P280" s="374"/>
      <c r="Q280" s="374"/>
      <c r="R280" s="374"/>
      <c r="S280" s="374"/>
      <c r="T280" s="374"/>
      <c r="U280" s="374"/>
      <c r="V280" s="374"/>
      <c r="W280" s="374"/>
      <c r="X280" s="374"/>
      <c r="Y280" s="374"/>
      <c r="Z280" s="374"/>
      <c r="AA280" s="374"/>
      <c r="AB280" s="374"/>
      <c r="AC280" s="374"/>
      <c r="AD280" s="374"/>
      <c r="AE280" s="374"/>
      <c r="AF280" s="374"/>
      <c r="AG280" s="374"/>
      <c r="AH280" s="374"/>
      <c r="AI280" s="374"/>
      <c r="AJ280" s="374"/>
      <c r="AK280" s="374"/>
      <c r="AL280" s="374"/>
      <c r="AM280" s="374"/>
      <c r="AN280" s="374"/>
      <c r="AO280" s="374"/>
      <c r="AP280" s="374"/>
      <c r="AQ280" s="374"/>
      <c r="AR280" s="374"/>
      <c r="AS280" s="374"/>
      <c r="AT280" s="374"/>
      <c r="AU280" s="374"/>
      <c r="AV280" s="374"/>
      <c r="AW280" s="260"/>
      <c r="AX280" s="260"/>
      <c r="AY280" s="453" t="s">
        <v>969</v>
      </c>
      <c r="AZ280" s="440" t="s">
        <v>741</v>
      </c>
      <c r="BA280" s="259" t="s">
        <v>774</v>
      </c>
      <c r="BB280" s="259" t="s">
        <v>1144</v>
      </c>
      <c r="BC280" s="259" t="s">
        <v>1146</v>
      </c>
      <c r="BD280" s="259" t="s">
        <v>746</v>
      </c>
      <c r="BE280" s="374">
        <f t="shared" si="184"/>
        <v>275</v>
      </c>
      <c r="BF280" s="374"/>
      <c r="BG280" s="374"/>
    </row>
    <row r="281" spans="14:59" s="226" customFormat="1">
      <c r="N281" s="374"/>
      <c r="O281" s="374"/>
      <c r="P281" s="374"/>
      <c r="Q281" s="374"/>
      <c r="R281" s="374"/>
      <c r="S281" s="374"/>
      <c r="T281" s="374"/>
      <c r="U281" s="374"/>
      <c r="V281" s="374"/>
      <c r="W281" s="374"/>
      <c r="X281" s="374"/>
      <c r="Y281" s="374"/>
      <c r="Z281" s="374"/>
      <c r="AA281" s="374"/>
      <c r="AB281" s="374"/>
      <c r="AC281" s="374"/>
      <c r="AD281" s="374"/>
      <c r="AE281" s="374"/>
      <c r="AF281" s="374"/>
      <c r="AG281" s="374"/>
      <c r="AH281" s="374"/>
      <c r="AI281" s="374"/>
      <c r="AJ281" s="374"/>
      <c r="AK281" s="374"/>
      <c r="AL281" s="374"/>
      <c r="AM281" s="374"/>
      <c r="AN281" s="374"/>
      <c r="AO281" s="374"/>
      <c r="AP281" s="374"/>
      <c r="AQ281" s="374"/>
      <c r="AR281" s="374"/>
      <c r="AS281" s="374"/>
      <c r="AT281" s="374"/>
      <c r="AU281" s="374"/>
      <c r="AV281" s="374"/>
      <c r="AW281" s="260"/>
      <c r="AX281" s="260"/>
      <c r="AY281" s="453" t="s">
        <v>970</v>
      </c>
      <c r="AZ281" s="440" t="s">
        <v>742</v>
      </c>
      <c r="BA281" s="259" t="s">
        <v>775</v>
      </c>
      <c r="BB281" s="259" t="s">
        <v>1146</v>
      </c>
      <c r="BC281" s="259" t="s">
        <v>1148</v>
      </c>
      <c r="BD281" s="259" t="s">
        <v>747</v>
      </c>
      <c r="BE281" s="374">
        <f t="shared" si="184"/>
        <v>276</v>
      </c>
      <c r="BF281" s="374"/>
      <c r="BG281" s="374"/>
    </row>
    <row r="282" spans="14:59" s="226" customFormat="1">
      <c r="N282" s="374"/>
      <c r="O282" s="374"/>
      <c r="P282" s="374"/>
      <c r="Q282" s="374"/>
      <c r="R282" s="374"/>
      <c r="S282" s="374"/>
      <c r="T282" s="374"/>
      <c r="U282" s="374"/>
      <c r="V282" s="374"/>
      <c r="W282" s="374"/>
      <c r="X282" s="374"/>
      <c r="Y282" s="374"/>
      <c r="Z282" s="374"/>
      <c r="AA282" s="374"/>
      <c r="AB282" s="374"/>
      <c r="AC282" s="374"/>
      <c r="AD282" s="374"/>
      <c r="AE282" s="374"/>
      <c r="AF282" s="374"/>
      <c r="AG282" s="374"/>
      <c r="AH282" s="374"/>
      <c r="AI282" s="374"/>
      <c r="AJ282" s="374"/>
      <c r="AK282" s="374"/>
      <c r="AL282" s="374"/>
      <c r="AM282" s="374"/>
      <c r="AN282" s="374"/>
      <c r="AO282" s="374"/>
      <c r="AP282" s="374"/>
      <c r="AQ282" s="374"/>
      <c r="AR282" s="374"/>
      <c r="AS282" s="374"/>
      <c r="AT282" s="374"/>
      <c r="AU282" s="374"/>
      <c r="AV282" s="374"/>
      <c r="AW282" s="260"/>
      <c r="AX282" s="260"/>
      <c r="AY282" s="453" t="s">
        <v>972</v>
      </c>
      <c r="AZ282" s="440" t="s">
        <v>743</v>
      </c>
      <c r="BA282" s="259" t="s">
        <v>776</v>
      </c>
      <c r="BB282" s="259" t="s">
        <v>1148</v>
      </c>
      <c r="BC282" s="259" t="s">
        <v>1149</v>
      </c>
      <c r="BD282" s="259" t="s">
        <v>749</v>
      </c>
      <c r="BE282" s="374">
        <f t="shared" si="184"/>
        <v>277</v>
      </c>
      <c r="BF282" s="374"/>
      <c r="BG282" s="374"/>
    </row>
    <row r="283" spans="14:59" s="226" customFormat="1">
      <c r="N283" s="374"/>
      <c r="O283" s="374"/>
      <c r="P283" s="374"/>
      <c r="Q283" s="374"/>
      <c r="R283" s="374"/>
      <c r="S283" s="374"/>
      <c r="T283" s="374"/>
      <c r="U283" s="374"/>
      <c r="V283" s="374"/>
      <c r="W283" s="374"/>
      <c r="X283" s="374"/>
      <c r="Y283" s="374"/>
      <c r="Z283" s="374"/>
      <c r="AA283" s="374"/>
      <c r="AB283" s="374"/>
      <c r="AC283" s="374"/>
      <c r="AD283" s="374"/>
      <c r="AE283" s="374"/>
      <c r="AF283" s="374"/>
      <c r="AG283" s="374"/>
      <c r="AH283" s="374"/>
      <c r="AI283" s="374"/>
      <c r="AJ283" s="374"/>
      <c r="AK283" s="374"/>
      <c r="AL283" s="374"/>
      <c r="AM283" s="374"/>
      <c r="AN283" s="374"/>
      <c r="AO283" s="374"/>
      <c r="AP283" s="374"/>
      <c r="AQ283" s="374"/>
      <c r="AR283" s="374"/>
      <c r="AS283" s="374"/>
      <c r="AT283" s="374"/>
      <c r="AU283" s="374"/>
      <c r="AV283" s="374"/>
      <c r="AW283" s="260"/>
      <c r="AX283" s="260"/>
      <c r="AY283" s="453" t="s">
        <v>973</v>
      </c>
      <c r="AZ283" s="440" t="s">
        <v>745</v>
      </c>
      <c r="BA283" s="259" t="s">
        <v>777</v>
      </c>
      <c r="BB283" s="259" t="s">
        <v>1149</v>
      </c>
      <c r="BC283" s="259" t="s">
        <v>1151</v>
      </c>
      <c r="BD283" s="259" t="s">
        <v>750</v>
      </c>
      <c r="BE283" s="374">
        <f t="shared" ref="BE283:BE346" si="185">+MATCH(BD$10:BD$548,AZ$10:AZ$540,0)</f>
        <v>278</v>
      </c>
      <c r="BF283" s="374"/>
      <c r="BG283" s="374"/>
    </row>
    <row r="284" spans="14:59" s="226" customFormat="1">
      <c r="N284" s="374"/>
      <c r="O284" s="374"/>
      <c r="P284" s="374"/>
      <c r="Q284" s="374"/>
      <c r="R284" s="374"/>
      <c r="S284" s="374"/>
      <c r="T284" s="374"/>
      <c r="U284" s="374"/>
      <c r="V284" s="374"/>
      <c r="W284" s="374"/>
      <c r="X284" s="374"/>
      <c r="Y284" s="374"/>
      <c r="Z284" s="374"/>
      <c r="AA284" s="374"/>
      <c r="AB284" s="374"/>
      <c r="AC284" s="374"/>
      <c r="AD284" s="374"/>
      <c r="AE284" s="374"/>
      <c r="AF284" s="374"/>
      <c r="AG284" s="374"/>
      <c r="AH284" s="374"/>
      <c r="AI284" s="374"/>
      <c r="AJ284" s="374"/>
      <c r="AK284" s="374"/>
      <c r="AL284" s="374"/>
      <c r="AM284" s="374"/>
      <c r="AN284" s="374"/>
      <c r="AO284" s="374"/>
      <c r="AP284" s="374"/>
      <c r="AQ284" s="374"/>
      <c r="AR284" s="374"/>
      <c r="AS284" s="374"/>
      <c r="AT284" s="374"/>
      <c r="AU284" s="374"/>
      <c r="AV284" s="374"/>
      <c r="AW284" s="260"/>
      <c r="AX284" s="260"/>
      <c r="AY284" s="453" t="s">
        <v>975</v>
      </c>
      <c r="AZ284" s="440" t="s">
        <v>746</v>
      </c>
      <c r="BA284" s="259" t="s">
        <v>312</v>
      </c>
      <c r="BB284" s="259" t="s">
        <v>1151</v>
      </c>
      <c r="BC284" s="259" t="s">
        <v>1152</v>
      </c>
      <c r="BD284" s="259" t="s">
        <v>751</v>
      </c>
      <c r="BE284" s="374">
        <f t="shared" si="185"/>
        <v>279</v>
      </c>
      <c r="BF284" s="374"/>
      <c r="BG284" s="374"/>
    </row>
    <row r="285" spans="14:59" s="226" customFormat="1">
      <c r="N285" s="374"/>
      <c r="O285" s="374"/>
      <c r="P285" s="374"/>
      <c r="Q285" s="374"/>
      <c r="R285" s="374"/>
      <c r="S285" s="374"/>
      <c r="T285" s="374"/>
      <c r="U285" s="374"/>
      <c r="V285" s="374"/>
      <c r="W285" s="374"/>
      <c r="X285" s="374"/>
      <c r="Y285" s="374"/>
      <c r="Z285" s="374"/>
      <c r="AA285" s="374"/>
      <c r="AB285" s="374"/>
      <c r="AC285" s="374"/>
      <c r="AD285" s="374"/>
      <c r="AE285" s="374"/>
      <c r="AF285" s="374"/>
      <c r="AG285" s="374"/>
      <c r="AH285" s="374"/>
      <c r="AI285" s="374"/>
      <c r="AJ285" s="374"/>
      <c r="AK285" s="374"/>
      <c r="AL285" s="374"/>
      <c r="AM285" s="374"/>
      <c r="AN285" s="374"/>
      <c r="AO285" s="374"/>
      <c r="AP285" s="374"/>
      <c r="AQ285" s="374"/>
      <c r="AR285" s="374"/>
      <c r="AS285" s="374"/>
      <c r="AT285" s="374"/>
      <c r="AU285" s="374"/>
      <c r="AV285" s="374"/>
      <c r="AW285" s="260"/>
      <c r="AX285" s="260"/>
      <c r="AY285" s="453" t="s">
        <v>977</v>
      </c>
      <c r="AZ285" s="440" t="s">
        <v>747</v>
      </c>
      <c r="BA285" s="259" t="s">
        <v>778</v>
      </c>
      <c r="BB285" s="259" t="s">
        <v>1152</v>
      </c>
      <c r="BC285" s="259" t="s">
        <v>1156</v>
      </c>
      <c r="BD285" s="259" t="s">
        <v>752</v>
      </c>
      <c r="BE285" s="374">
        <f t="shared" si="185"/>
        <v>280</v>
      </c>
      <c r="BF285" s="374"/>
      <c r="BG285" s="374"/>
    </row>
    <row r="286" spans="14:59" s="226" customFormat="1">
      <c r="N286" s="374"/>
      <c r="O286" s="374"/>
      <c r="P286" s="374"/>
      <c r="Q286" s="374"/>
      <c r="R286" s="374"/>
      <c r="S286" s="374"/>
      <c r="T286" s="374"/>
      <c r="U286" s="374"/>
      <c r="V286" s="374"/>
      <c r="W286" s="374"/>
      <c r="X286" s="374"/>
      <c r="Y286" s="374"/>
      <c r="Z286" s="374"/>
      <c r="AA286" s="374"/>
      <c r="AB286" s="374"/>
      <c r="AC286" s="374"/>
      <c r="AD286" s="374"/>
      <c r="AE286" s="374"/>
      <c r="AF286" s="374"/>
      <c r="AG286" s="374"/>
      <c r="AH286" s="374"/>
      <c r="AI286" s="374"/>
      <c r="AJ286" s="374"/>
      <c r="AK286" s="374"/>
      <c r="AL286" s="374"/>
      <c r="AM286" s="374"/>
      <c r="AN286" s="374"/>
      <c r="AO286" s="374"/>
      <c r="AP286" s="374"/>
      <c r="AQ286" s="374"/>
      <c r="AR286" s="374"/>
      <c r="AS286" s="374"/>
      <c r="AT286" s="374"/>
      <c r="AU286" s="374"/>
      <c r="AV286" s="374"/>
      <c r="AW286" s="260"/>
      <c r="AX286" s="260"/>
      <c r="AY286" s="453" t="s">
        <v>978</v>
      </c>
      <c r="AZ286" s="440" t="s">
        <v>749</v>
      </c>
      <c r="BA286" s="259" t="s">
        <v>780</v>
      </c>
      <c r="BB286" s="259" t="s">
        <v>1156</v>
      </c>
      <c r="BC286" s="259" t="s">
        <v>1167</v>
      </c>
      <c r="BD286" s="259" t="s">
        <v>301</v>
      </c>
      <c r="BE286" s="374">
        <f t="shared" si="185"/>
        <v>281</v>
      </c>
      <c r="BF286" s="374"/>
      <c r="BG286" s="374"/>
    </row>
    <row r="287" spans="14:59" s="226" customFormat="1">
      <c r="N287" s="374"/>
      <c r="O287" s="374"/>
      <c r="P287" s="374"/>
      <c r="Q287" s="374"/>
      <c r="R287" s="374"/>
      <c r="S287" s="374"/>
      <c r="T287" s="374"/>
      <c r="U287" s="374"/>
      <c r="V287" s="374"/>
      <c r="W287" s="374"/>
      <c r="X287" s="374"/>
      <c r="Y287" s="374"/>
      <c r="Z287" s="374"/>
      <c r="AA287" s="374"/>
      <c r="AB287" s="374"/>
      <c r="AC287" s="374"/>
      <c r="AD287" s="374"/>
      <c r="AE287" s="374"/>
      <c r="AF287" s="374"/>
      <c r="AG287" s="374"/>
      <c r="AH287" s="374"/>
      <c r="AI287" s="374"/>
      <c r="AJ287" s="374"/>
      <c r="AK287" s="374"/>
      <c r="AL287" s="374"/>
      <c r="AM287" s="374"/>
      <c r="AN287" s="374"/>
      <c r="AO287" s="374"/>
      <c r="AP287" s="374"/>
      <c r="AQ287" s="374"/>
      <c r="AR287" s="374"/>
      <c r="AS287" s="374"/>
      <c r="AT287" s="374"/>
      <c r="AU287" s="374"/>
      <c r="AV287" s="374"/>
      <c r="AW287" s="260"/>
      <c r="AX287" s="260"/>
      <c r="AY287" s="453" t="s">
        <v>395</v>
      </c>
      <c r="AZ287" s="440" t="s">
        <v>750</v>
      </c>
      <c r="BA287" s="259" t="s">
        <v>782</v>
      </c>
      <c r="BB287" s="259" t="s">
        <v>1167</v>
      </c>
      <c r="BC287" s="259" t="s">
        <v>1168</v>
      </c>
      <c r="BD287" s="259" t="s">
        <v>755</v>
      </c>
      <c r="BE287" s="374">
        <f t="shared" si="185"/>
        <v>282</v>
      </c>
      <c r="BF287" s="374"/>
      <c r="BG287" s="374"/>
    </row>
    <row r="288" spans="14:59" s="226" customFormat="1">
      <c r="N288" s="374"/>
      <c r="O288" s="374"/>
      <c r="P288" s="374"/>
      <c r="Q288" s="374"/>
      <c r="R288" s="374"/>
      <c r="S288" s="374"/>
      <c r="T288" s="374"/>
      <c r="U288" s="374"/>
      <c r="V288" s="374"/>
      <c r="W288" s="374"/>
      <c r="X288" s="374"/>
      <c r="Y288" s="374"/>
      <c r="Z288" s="374"/>
      <c r="AA288" s="374"/>
      <c r="AB288" s="374"/>
      <c r="AC288" s="374"/>
      <c r="AD288" s="374"/>
      <c r="AE288" s="374"/>
      <c r="AF288" s="374"/>
      <c r="AG288" s="374"/>
      <c r="AH288" s="374"/>
      <c r="AI288" s="374"/>
      <c r="AJ288" s="374"/>
      <c r="AK288" s="374"/>
      <c r="AL288" s="374"/>
      <c r="AM288" s="374"/>
      <c r="AN288" s="374"/>
      <c r="AO288" s="374"/>
      <c r="AP288" s="374"/>
      <c r="AQ288" s="374"/>
      <c r="AR288" s="374"/>
      <c r="AS288" s="374"/>
      <c r="AT288" s="374"/>
      <c r="AU288" s="374"/>
      <c r="AV288" s="374"/>
      <c r="AW288" s="260"/>
      <c r="AX288" s="260"/>
      <c r="AY288" s="453" t="s">
        <v>982</v>
      </c>
      <c r="AZ288" s="440" t="s">
        <v>751</v>
      </c>
      <c r="BA288" s="259" t="s">
        <v>786</v>
      </c>
      <c r="BB288" s="259" t="s">
        <v>1168</v>
      </c>
      <c r="BC288" s="259" t="s">
        <v>1172</v>
      </c>
      <c r="BD288" s="259" t="s">
        <v>756</v>
      </c>
      <c r="BE288" s="374">
        <f t="shared" si="185"/>
        <v>283</v>
      </c>
      <c r="BF288" s="374"/>
      <c r="BG288" s="374"/>
    </row>
    <row r="289" spans="14:59" s="226" customFormat="1">
      <c r="N289" s="374"/>
      <c r="O289" s="374"/>
      <c r="P289" s="374"/>
      <c r="Q289" s="374"/>
      <c r="R289" s="374"/>
      <c r="S289" s="374"/>
      <c r="T289" s="374"/>
      <c r="U289" s="374"/>
      <c r="V289" s="374"/>
      <c r="W289" s="374"/>
      <c r="X289" s="374"/>
      <c r="Y289" s="374"/>
      <c r="Z289" s="374"/>
      <c r="AA289" s="374"/>
      <c r="AB289" s="374"/>
      <c r="AC289" s="374"/>
      <c r="AD289" s="374"/>
      <c r="AE289" s="374"/>
      <c r="AF289" s="374"/>
      <c r="AG289" s="374"/>
      <c r="AH289" s="374"/>
      <c r="AI289" s="374"/>
      <c r="AJ289" s="374"/>
      <c r="AK289" s="374"/>
      <c r="AL289" s="374"/>
      <c r="AM289" s="374"/>
      <c r="AN289" s="374"/>
      <c r="AO289" s="374"/>
      <c r="AP289" s="374"/>
      <c r="AQ289" s="374"/>
      <c r="AR289" s="374"/>
      <c r="AS289" s="374"/>
      <c r="AT289" s="374"/>
      <c r="AU289" s="374"/>
      <c r="AV289" s="374"/>
      <c r="AW289" s="260"/>
      <c r="AX289" s="260"/>
      <c r="AY289" s="453" t="s">
        <v>984</v>
      </c>
      <c r="AZ289" s="440" t="s">
        <v>752</v>
      </c>
      <c r="BA289" s="259" t="s">
        <v>787</v>
      </c>
      <c r="BB289" s="259" t="s">
        <v>1172</v>
      </c>
      <c r="BC289" s="259" t="s">
        <v>1180</v>
      </c>
      <c r="BD289" s="259" t="s">
        <v>1454</v>
      </c>
      <c r="BE289" s="374">
        <f t="shared" si="185"/>
        <v>284</v>
      </c>
      <c r="BF289" s="374"/>
      <c r="BG289" s="374"/>
    </row>
    <row r="290" spans="14:59" s="226" customFormat="1">
      <c r="N290" s="374"/>
      <c r="O290" s="374"/>
      <c r="P290" s="374"/>
      <c r="Q290" s="374"/>
      <c r="R290" s="374"/>
      <c r="S290" s="374"/>
      <c r="T290" s="374"/>
      <c r="U290" s="374"/>
      <c r="V290" s="374"/>
      <c r="W290" s="374"/>
      <c r="X290" s="374"/>
      <c r="Y290" s="374"/>
      <c r="Z290" s="374"/>
      <c r="AA290" s="374"/>
      <c r="AB290" s="374"/>
      <c r="AC290" s="374"/>
      <c r="AD290" s="374"/>
      <c r="AE290" s="374"/>
      <c r="AF290" s="374"/>
      <c r="AG290" s="374"/>
      <c r="AH290" s="374"/>
      <c r="AI290" s="374"/>
      <c r="AJ290" s="374"/>
      <c r="AK290" s="374"/>
      <c r="AL290" s="374"/>
      <c r="AM290" s="374"/>
      <c r="AN290" s="374"/>
      <c r="AO290" s="374"/>
      <c r="AP290" s="374"/>
      <c r="AQ290" s="374"/>
      <c r="AR290" s="374"/>
      <c r="AS290" s="374"/>
      <c r="AT290" s="374"/>
      <c r="AU290" s="374"/>
      <c r="AV290" s="374"/>
      <c r="AW290" s="260"/>
      <c r="AX290" s="260"/>
      <c r="AY290" s="453" t="s">
        <v>985</v>
      </c>
      <c r="AZ290" s="440" t="s">
        <v>301</v>
      </c>
      <c r="BA290" s="259" t="s">
        <v>788</v>
      </c>
      <c r="BB290" s="259" t="s">
        <v>1180</v>
      </c>
      <c r="BC290" s="259" t="s">
        <v>1191</v>
      </c>
      <c r="BD290" s="259" t="s">
        <v>759</v>
      </c>
      <c r="BE290" s="374">
        <f t="shared" si="185"/>
        <v>285</v>
      </c>
      <c r="BF290" s="374"/>
      <c r="BG290" s="374"/>
    </row>
    <row r="291" spans="14:59" s="226" customFormat="1">
      <c r="N291" s="374"/>
      <c r="O291" s="374"/>
      <c r="P291" s="374"/>
      <c r="Q291" s="374"/>
      <c r="R291" s="374"/>
      <c r="S291" s="374"/>
      <c r="T291" s="374"/>
      <c r="U291" s="374"/>
      <c r="V291" s="374"/>
      <c r="W291" s="374"/>
      <c r="X291" s="374"/>
      <c r="Y291" s="374"/>
      <c r="Z291" s="374"/>
      <c r="AA291" s="374"/>
      <c r="AB291" s="374"/>
      <c r="AC291" s="374"/>
      <c r="AD291" s="374"/>
      <c r="AE291" s="374"/>
      <c r="AF291" s="374"/>
      <c r="AG291" s="374"/>
      <c r="AH291" s="374"/>
      <c r="AI291" s="374"/>
      <c r="AJ291" s="374"/>
      <c r="AK291" s="374"/>
      <c r="AL291" s="374"/>
      <c r="AM291" s="374"/>
      <c r="AN291" s="374"/>
      <c r="AO291" s="374"/>
      <c r="AP291" s="374"/>
      <c r="AQ291" s="374"/>
      <c r="AR291" s="374"/>
      <c r="AS291" s="374"/>
      <c r="AT291" s="374"/>
      <c r="AU291" s="374"/>
      <c r="AV291" s="374"/>
      <c r="AW291" s="260"/>
      <c r="AX291" s="260"/>
      <c r="AY291" s="453" t="s">
        <v>989</v>
      </c>
      <c r="AZ291" s="440" t="s">
        <v>755</v>
      </c>
      <c r="BA291" s="259" t="s">
        <v>789</v>
      </c>
      <c r="BB291" s="259" t="s">
        <v>1187</v>
      </c>
      <c r="BC291" s="259" t="s">
        <v>1193</v>
      </c>
      <c r="BD291" s="259" t="s">
        <v>306</v>
      </c>
      <c r="BE291" s="374">
        <f t="shared" si="185"/>
        <v>286</v>
      </c>
      <c r="BF291" s="374"/>
      <c r="BG291" s="374"/>
    </row>
    <row r="292" spans="14:59" s="226" customFormat="1">
      <c r="N292" s="374"/>
      <c r="O292" s="374"/>
      <c r="P292" s="374"/>
      <c r="Q292" s="374"/>
      <c r="R292" s="374"/>
      <c r="S292" s="374"/>
      <c r="T292" s="374"/>
      <c r="U292" s="374"/>
      <c r="V292" s="374"/>
      <c r="W292" s="374"/>
      <c r="X292" s="374"/>
      <c r="Y292" s="374"/>
      <c r="Z292" s="374"/>
      <c r="AA292" s="374"/>
      <c r="AB292" s="374"/>
      <c r="AC292" s="374"/>
      <c r="AD292" s="374"/>
      <c r="AE292" s="374"/>
      <c r="AF292" s="374"/>
      <c r="AG292" s="374"/>
      <c r="AH292" s="374"/>
      <c r="AI292" s="374"/>
      <c r="AJ292" s="374"/>
      <c r="AK292" s="374"/>
      <c r="AL292" s="374"/>
      <c r="AM292" s="374"/>
      <c r="AN292" s="374"/>
      <c r="AO292" s="374"/>
      <c r="AP292" s="374"/>
      <c r="AQ292" s="374"/>
      <c r="AR292" s="374"/>
      <c r="AS292" s="374"/>
      <c r="AT292" s="374"/>
      <c r="AU292" s="374"/>
      <c r="AV292" s="374"/>
      <c r="AW292" s="260"/>
      <c r="AX292" s="260"/>
      <c r="AY292" s="453" t="s">
        <v>991</v>
      </c>
      <c r="AZ292" s="440" t="s">
        <v>756</v>
      </c>
      <c r="BA292" s="259" t="s">
        <v>791</v>
      </c>
      <c r="BB292" s="259" t="s">
        <v>1191</v>
      </c>
      <c r="BC292" s="259"/>
      <c r="BD292" s="259" t="s">
        <v>762</v>
      </c>
      <c r="BE292" s="374">
        <f t="shared" si="185"/>
        <v>287</v>
      </c>
      <c r="BF292" s="374"/>
      <c r="BG292" s="374"/>
    </row>
    <row r="293" spans="14:59" s="226" customFormat="1">
      <c r="N293" s="374"/>
      <c r="O293" s="374"/>
      <c r="P293" s="374"/>
      <c r="Q293" s="374"/>
      <c r="R293" s="374"/>
      <c r="S293" s="374"/>
      <c r="T293" s="374"/>
      <c r="U293" s="374"/>
      <c r="V293" s="374"/>
      <c r="W293" s="374"/>
      <c r="X293" s="374"/>
      <c r="Y293" s="374"/>
      <c r="Z293" s="374"/>
      <c r="AA293" s="374"/>
      <c r="AB293" s="374"/>
      <c r="AC293" s="374"/>
      <c r="AD293" s="374"/>
      <c r="AE293" s="374"/>
      <c r="AF293" s="374"/>
      <c r="AG293" s="374"/>
      <c r="AH293" s="374"/>
      <c r="AI293" s="374"/>
      <c r="AJ293" s="374"/>
      <c r="AK293" s="374"/>
      <c r="AL293" s="374"/>
      <c r="AM293" s="374"/>
      <c r="AN293" s="374"/>
      <c r="AO293" s="374"/>
      <c r="AP293" s="374"/>
      <c r="AQ293" s="374"/>
      <c r="AR293" s="374"/>
      <c r="AS293" s="374"/>
      <c r="AT293" s="374"/>
      <c r="AU293" s="374"/>
      <c r="AV293" s="374"/>
      <c r="AW293" s="260"/>
      <c r="AX293" s="260"/>
      <c r="AY293" s="453" t="s">
        <v>995</v>
      </c>
      <c r="AZ293" s="440" t="s">
        <v>1454</v>
      </c>
      <c r="BA293" s="259" t="s">
        <v>795</v>
      </c>
      <c r="BB293" s="259" t="s">
        <v>1193</v>
      </c>
      <c r="BC293" s="259"/>
      <c r="BD293" s="259" t="s">
        <v>763</v>
      </c>
      <c r="BE293" s="374">
        <f t="shared" si="185"/>
        <v>288</v>
      </c>
      <c r="BF293" s="374"/>
      <c r="BG293" s="374"/>
    </row>
    <row r="294" spans="14:59" s="226" customFormat="1">
      <c r="N294" s="374"/>
      <c r="O294" s="374"/>
      <c r="P294" s="374"/>
      <c r="Q294" s="374"/>
      <c r="R294" s="374"/>
      <c r="S294" s="374"/>
      <c r="T294" s="374"/>
      <c r="U294" s="374"/>
      <c r="V294" s="374"/>
      <c r="W294" s="374"/>
      <c r="X294" s="374"/>
      <c r="Y294" s="374"/>
      <c r="Z294" s="374"/>
      <c r="AA294" s="374"/>
      <c r="AB294" s="374"/>
      <c r="AC294" s="374"/>
      <c r="AD294" s="374"/>
      <c r="AE294" s="374"/>
      <c r="AF294" s="374"/>
      <c r="AG294" s="374"/>
      <c r="AH294" s="374"/>
      <c r="AI294" s="374"/>
      <c r="AJ294" s="374"/>
      <c r="AK294" s="374"/>
      <c r="AL294" s="374"/>
      <c r="AM294" s="374"/>
      <c r="AN294" s="374"/>
      <c r="AO294" s="374"/>
      <c r="AP294" s="374"/>
      <c r="AQ294" s="374"/>
      <c r="AR294" s="374"/>
      <c r="AS294" s="374"/>
      <c r="AT294" s="374"/>
      <c r="AU294" s="374"/>
      <c r="AV294" s="374"/>
      <c r="AW294" s="260"/>
      <c r="AX294" s="260"/>
      <c r="AY294" s="453" t="s">
        <v>997</v>
      </c>
      <c r="AZ294" s="440" t="s">
        <v>759</v>
      </c>
      <c r="BA294" s="259" t="s">
        <v>798</v>
      </c>
      <c r="BB294" s="259"/>
      <c r="BC294" s="259"/>
      <c r="BD294" s="259" t="s">
        <v>768</v>
      </c>
      <c r="BE294" s="374">
        <f t="shared" si="185"/>
        <v>289</v>
      </c>
      <c r="BF294" s="374"/>
      <c r="BG294" s="374"/>
    </row>
    <row r="295" spans="14:59" s="226" customFormat="1">
      <c r="N295" s="374"/>
      <c r="O295" s="374"/>
      <c r="P295" s="374"/>
      <c r="Q295" s="374"/>
      <c r="R295" s="374"/>
      <c r="S295" s="374"/>
      <c r="T295" s="374"/>
      <c r="U295" s="374"/>
      <c r="V295" s="374"/>
      <c r="W295" s="374"/>
      <c r="X295" s="374"/>
      <c r="Y295" s="374"/>
      <c r="Z295" s="374"/>
      <c r="AA295" s="374"/>
      <c r="AB295" s="374"/>
      <c r="AC295" s="374"/>
      <c r="AD295" s="374"/>
      <c r="AE295" s="374"/>
      <c r="AF295" s="374"/>
      <c r="AG295" s="374"/>
      <c r="AH295" s="374"/>
      <c r="AI295" s="374"/>
      <c r="AJ295" s="374"/>
      <c r="AK295" s="374"/>
      <c r="AL295" s="374"/>
      <c r="AM295" s="374"/>
      <c r="AN295" s="374"/>
      <c r="AO295" s="374"/>
      <c r="AP295" s="374"/>
      <c r="AQ295" s="374"/>
      <c r="AR295" s="374"/>
      <c r="AS295" s="374"/>
      <c r="AT295" s="374"/>
      <c r="AU295" s="374"/>
      <c r="AV295" s="374"/>
      <c r="AW295" s="260"/>
      <c r="AX295" s="260"/>
      <c r="AY295" s="453" t="s">
        <v>999</v>
      </c>
      <c r="AZ295" s="440" t="s">
        <v>306</v>
      </c>
      <c r="BA295" s="259" t="s">
        <v>799</v>
      </c>
      <c r="BB295" s="259"/>
      <c r="BC295" s="259"/>
      <c r="BD295" s="259" t="s">
        <v>770</v>
      </c>
      <c r="BE295" s="374">
        <f t="shared" si="185"/>
        <v>290</v>
      </c>
      <c r="BF295" s="374"/>
      <c r="BG295" s="374"/>
    </row>
    <row r="296" spans="14:59" s="226" customFormat="1">
      <c r="N296" s="374"/>
      <c r="O296" s="374"/>
      <c r="P296" s="374"/>
      <c r="Q296" s="374"/>
      <c r="R296" s="374"/>
      <c r="S296" s="374"/>
      <c r="T296" s="374"/>
      <c r="U296" s="374"/>
      <c r="V296" s="374"/>
      <c r="W296" s="374"/>
      <c r="X296" s="374"/>
      <c r="Y296" s="374"/>
      <c r="Z296" s="374"/>
      <c r="AA296" s="374"/>
      <c r="AB296" s="374"/>
      <c r="AC296" s="374"/>
      <c r="AD296" s="374"/>
      <c r="AE296" s="374"/>
      <c r="AF296" s="374"/>
      <c r="AG296" s="374"/>
      <c r="AH296" s="374"/>
      <c r="AI296" s="374"/>
      <c r="AJ296" s="374"/>
      <c r="AK296" s="374"/>
      <c r="AL296" s="374"/>
      <c r="AM296" s="374"/>
      <c r="AN296" s="374"/>
      <c r="AO296" s="374"/>
      <c r="AP296" s="374"/>
      <c r="AQ296" s="374"/>
      <c r="AR296" s="374"/>
      <c r="AS296" s="374"/>
      <c r="AT296" s="374"/>
      <c r="AU296" s="374"/>
      <c r="AV296" s="374"/>
      <c r="AW296" s="260"/>
      <c r="AX296" s="260"/>
      <c r="AY296" s="453" t="s">
        <v>1000</v>
      </c>
      <c r="AZ296" s="440" t="s">
        <v>762</v>
      </c>
      <c r="BA296" s="259" t="s">
        <v>804</v>
      </c>
      <c r="BB296" s="259"/>
      <c r="BC296" s="259"/>
      <c r="BD296" s="259" t="s">
        <v>773</v>
      </c>
      <c r="BE296" s="374">
        <f t="shared" si="185"/>
        <v>291</v>
      </c>
      <c r="BF296" s="374"/>
      <c r="BG296" s="374"/>
    </row>
    <row r="297" spans="14:59" s="226" customFormat="1">
      <c r="N297" s="374"/>
      <c r="O297" s="374"/>
      <c r="P297" s="374"/>
      <c r="Q297" s="374"/>
      <c r="R297" s="374"/>
      <c r="S297" s="374"/>
      <c r="T297" s="374"/>
      <c r="U297" s="374"/>
      <c r="V297" s="374"/>
      <c r="W297" s="374"/>
      <c r="X297" s="374"/>
      <c r="Y297" s="374"/>
      <c r="Z297" s="374"/>
      <c r="AA297" s="374"/>
      <c r="AB297" s="374"/>
      <c r="AC297" s="374"/>
      <c r="AD297" s="374"/>
      <c r="AE297" s="374"/>
      <c r="AF297" s="374"/>
      <c r="AG297" s="374"/>
      <c r="AH297" s="374"/>
      <c r="AI297" s="374"/>
      <c r="AJ297" s="374"/>
      <c r="AK297" s="374"/>
      <c r="AL297" s="374"/>
      <c r="AM297" s="374"/>
      <c r="AN297" s="374"/>
      <c r="AO297" s="374"/>
      <c r="AP297" s="374"/>
      <c r="AQ297" s="374"/>
      <c r="AR297" s="374"/>
      <c r="AS297" s="374"/>
      <c r="AT297" s="374"/>
      <c r="AU297" s="374"/>
      <c r="AV297" s="374"/>
      <c r="AW297" s="260"/>
      <c r="AX297" s="260"/>
      <c r="AY297" s="453" t="s">
        <v>1001</v>
      </c>
      <c r="AZ297" s="440" t="s">
        <v>763</v>
      </c>
      <c r="BA297" s="259" t="s">
        <v>806</v>
      </c>
      <c r="BB297" s="259"/>
      <c r="BC297" s="259"/>
      <c r="BD297" s="259" t="s">
        <v>774</v>
      </c>
      <c r="BE297" s="374">
        <f t="shared" si="185"/>
        <v>292</v>
      </c>
      <c r="BF297" s="374"/>
      <c r="BG297" s="374"/>
    </row>
    <row r="298" spans="14:59" s="226" customFormat="1">
      <c r="N298" s="374"/>
      <c r="O298" s="374"/>
      <c r="P298" s="374"/>
      <c r="Q298" s="374"/>
      <c r="R298" s="374"/>
      <c r="S298" s="374"/>
      <c r="T298" s="374"/>
      <c r="U298" s="374"/>
      <c r="V298" s="374"/>
      <c r="W298" s="374"/>
      <c r="X298" s="374"/>
      <c r="Y298" s="374"/>
      <c r="Z298" s="374"/>
      <c r="AA298" s="374"/>
      <c r="AB298" s="374"/>
      <c r="AC298" s="374"/>
      <c r="AD298" s="374"/>
      <c r="AE298" s="374"/>
      <c r="AF298" s="374"/>
      <c r="AG298" s="374"/>
      <c r="AH298" s="374"/>
      <c r="AI298" s="374"/>
      <c r="AJ298" s="374"/>
      <c r="AK298" s="374"/>
      <c r="AL298" s="374"/>
      <c r="AM298" s="374"/>
      <c r="AN298" s="374"/>
      <c r="AO298" s="374"/>
      <c r="AP298" s="374"/>
      <c r="AQ298" s="374"/>
      <c r="AR298" s="374"/>
      <c r="AS298" s="374"/>
      <c r="AT298" s="374"/>
      <c r="AU298" s="374"/>
      <c r="AV298" s="374"/>
      <c r="AW298" s="260"/>
      <c r="AX298" s="260"/>
      <c r="AY298" s="453" t="s">
        <v>1464</v>
      </c>
      <c r="AZ298" s="440" t="s">
        <v>768</v>
      </c>
      <c r="BA298" s="259" t="s">
        <v>808</v>
      </c>
      <c r="BB298" s="259"/>
      <c r="BC298" s="259"/>
      <c r="BD298" s="259" t="s">
        <v>1455</v>
      </c>
      <c r="BE298" s="374">
        <f t="shared" si="185"/>
        <v>293</v>
      </c>
      <c r="BF298" s="374"/>
      <c r="BG298" s="374"/>
    </row>
    <row r="299" spans="14:59" s="226" customFormat="1">
      <c r="N299" s="374"/>
      <c r="O299" s="374"/>
      <c r="P299" s="374"/>
      <c r="Q299" s="374"/>
      <c r="R299" s="374"/>
      <c r="S299" s="374"/>
      <c r="T299" s="374"/>
      <c r="U299" s="374"/>
      <c r="V299" s="374"/>
      <c r="W299" s="374"/>
      <c r="X299" s="374"/>
      <c r="Y299" s="374"/>
      <c r="Z299" s="374"/>
      <c r="AA299" s="374"/>
      <c r="AB299" s="374"/>
      <c r="AC299" s="374"/>
      <c r="AD299" s="374"/>
      <c r="AE299" s="374"/>
      <c r="AF299" s="374"/>
      <c r="AG299" s="374"/>
      <c r="AH299" s="374"/>
      <c r="AI299" s="374"/>
      <c r="AJ299" s="374"/>
      <c r="AK299" s="374"/>
      <c r="AL299" s="374"/>
      <c r="AM299" s="374"/>
      <c r="AN299" s="374"/>
      <c r="AO299" s="374"/>
      <c r="AP299" s="374"/>
      <c r="AQ299" s="374"/>
      <c r="AR299" s="374"/>
      <c r="AS299" s="374"/>
      <c r="AT299" s="374"/>
      <c r="AU299" s="374"/>
      <c r="AV299" s="374"/>
      <c r="AW299" s="260"/>
      <c r="AX299" s="260"/>
      <c r="AY299" s="453" t="s">
        <v>1007</v>
      </c>
      <c r="AZ299" s="440" t="s">
        <v>770</v>
      </c>
      <c r="BA299" s="259" t="s">
        <v>336</v>
      </c>
      <c r="BB299" s="259"/>
      <c r="BC299" s="259"/>
      <c r="BD299" s="259" t="s">
        <v>775</v>
      </c>
      <c r="BE299" s="374">
        <f t="shared" si="185"/>
        <v>294</v>
      </c>
      <c r="BF299" s="374"/>
      <c r="BG299" s="374"/>
    </row>
    <row r="300" spans="14:59" s="226" customFormat="1">
      <c r="N300" s="374"/>
      <c r="O300" s="374"/>
      <c r="P300" s="374"/>
      <c r="Q300" s="374"/>
      <c r="R300" s="374"/>
      <c r="S300" s="374"/>
      <c r="T300" s="374"/>
      <c r="U300" s="374"/>
      <c r="V300" s="374"/>
      <c r="W300" s="374"/>
      <c r="X300" s="374"/>
      <c r="Y300" s="374"/>
      <c r="Z300" s="374"/>
      <c r="AA300" s="374"/>
      <c r="AB300" s="374"/>
      <c r="AC300" s="374"/>
      <c r="AD300" s="374"/>
      <c r="AE300" s="374"/>
      <c r="AF300" s="374"/>
      <c r="AG300" s="374"/>
      <c r="AH300" s="374"/>
      <c r="AI300" s="374"/>
      <c r="AJ300" s="374"/>
      <c r="AK300" s="374"/>
      <c r="AL300" s="374"/>
      <c r="AM300" s="374"/>
      <c r="AN300" s="374"/>
      <c r="AO300" s="374"/>
      <c r="AP300" s="374"/>
      <c r="AQ300" s="374"/>
      <c r="AR300" s="374"/>
      <c r="AS300" s="374"/>
      <c r="AT300" s="374"/>
      <c r="AU300" s="374"/>
      <c r="AV300" s="374"/>
      <c r="AW300" s="260"/>
      <c r="AX300" s="260"/>
      <c r="AY300" s="453" t="s">
        <v>1009</v>
      </c>
      <c r="AZ300" s="440" t="s">
        <v>773</v>
      </c>
      <c r="BA300" s="259" t="s">
        <v>813</v>
      </c>
      <c r="BB300" s="259"/>
      <c r="BC300" s="259"/>
      <c r="BD300" s="259" t="s">
        <v>776</v>
      </c>
      <c r="BE300" s="374">
        <f t="shared" si="185"/>
        <v>295</v>
      </c>
      <c r="BF300" s="374"/>
      <c r="BG300" s="374"/>
    </row>
    <row r="301" spans="14:59" s="226" customFormat="1">
      <c r="N301" s="374"/>
      <c r="O301" s="374"/>
      <c r="P301" s="374"/>
      <c r="Q301" s="374"/>
      <c r="R301" s="374"/>
      <c r="S301" s="374"/>
      <c r="T301" s="374"/>
      <c r="U301" s="374"/>
      <c r="V301" s="374"/>
      <c r="W301" s="374"/>
      <c r="X301" s="374"/>
      <c r="Y301" s="374"/>
      <c r="Z301" s="374"/>
      <c r="AA301" s="374"/>
      <c r="AB301" s="374"/>
      <c r="AC301" s="374"/>
      <c r="AD301" s="374"/>
      <c r="AE301" s="374"/>
      <c r="AF301" s="374"/>
      <c r="AG301" s="374"/>
      <c r="AH301" s="374"/>
      <c r="AI301" s="374"/>
      <c r="AJ301" s="374"/>
      <c r="AK301" s="374"/>
      <c r="AL301" s="374"/>
      <c r="AM301" s="374"/>
      <c r="AN301" s="374"/>
      <c r="AO301" s="374"/>
      <c r="AP301" s="374"/>
      <c r="AQ301" s="374"/>
      <c r="AR301" s="374"/>
      <c r="AS301" s="374"/>
      <c r="AT301" s="374"/>
      <c r="AU301" s="374"/>
      <c r="AV301" s="374"/>
      <c r="AW301" s="260"/>
      <c r="AX301" s="260"/>
      <c r="AY301" s="453" t="s">
        <v>1010</v>
      </c>
      <c r="AZ301" s="440" t="s">
        <v>774</v>
      </c>
      <c r="BA301" s="259" t="s">
        <v>814</v>
      </c>
      <c r="BB301" s="259"/>
      <c r="BC301" s="259"/>
      <c r="BD301" s="259" t="s">
        <v>777</v>
      </c>
      <c r="BE301" s="374">
        <f t="shared" si="185"/>
        <v>296</v>
      </c>
      <c r="BF301" s="374"/>
      <c r="BG301" s="374"/>
    </row>
    <row r="302" spans="14:59" s="226" customFormat="1">
      <c r="N302" s="374"/>
      <c r="O302" s="374"/>
      <c r="P302" s="374"/>
      <c r="Q302" s="374"/>
      <c r="R302" s="374"/>
      <c r="S302" s="374"/>
      <c r="T302" s="374"/>
      <c r="U302" s="374"/>
      <c r="V302" s="374"/>
      <c r="W302" s="374"/>
      <c r="X302" s="374"/>
      <c r="Y302" s="374"/>
      <c r="Z302" s="374"/>
      <c r="AA302" s="374"/>
      <c r="AB302" s="374"/>
      <c r="AC302" s="374"/>
      <c r="AD302" s="374"/>
      <c r="AE302" s="374"/>
      <c r="AF302" s="374"/>
      <c r="AG302" s="374"/>
      <c r="AH302" s="374"/>
      <c r="AI302" s="374"/>
      <c r="AJ302" s="374"/>
      <c r="AK302" s="374"/>
      <c r="AL302" s="374"/>
      <c r="AM302" s="374"/>
      <c r="AN302" s="374"/>
      <c r="AO302" s="374"/>
      <c r="AP302" s="374"/>
      <c r="AQ302" s="374"/>
      <c r="AR302" s="374"/>
      <c r="AS302" s="374"/>
      <c r="AT302" s="374"/>
      <c r="AU302" s="374"/>
      <c r="AV302" s="374"/>
      <c r="AW302" s="260"/>
      <c r="AX302" s="260"/>
      <c r="AY302" s="453" t="s">
        <v>1018</v>
      </c>
      <c r="AZ302" s="440" t="s">
        <v>1455</v>
      </c>
      <c r="BA302" s="259" t="s">
        <v>815</v>
      </c>
      <c r="BB302" s="259"/>
      <c r="BC302" s="259"/>
      <c r="BD302" s="259" t="s">
        <v>312</v>
      </c>
      <c r="BE302" s="374">
        <f t="shared" si="185"/>
        <v>297</v>
      </c>
      <c r="BF302" s="374"/>
      <c r="BG302" s="374"/>
    </row>
    <row r="303" spans="14:59" s="226" customFormat="1">
      <c r="N303" s="374"/>
      <c r="O303" s="374"/>
      <c r="P303" s="374"/>
      <c r="Q303" s="374"/>
      <c r="R303" s="374"/>
      <c r="S303" s="374"/>
      <c r="T303" s="374"/>
      <c r="U303" s="374"/>
      <c r="V303" s="374"/>
      <c r="W303" s="374"/>
      <c r="X303" s="374"/>
      <c r="Y303" s="374"/>
      <c r="Z303" s="374"/>
      <c r="AA303" s="374"/>
      <c r="AB303" s="374"/>
      <c r="AC303" s="374"/>
      <c r="AD303" s="374"/>
      <c r="AE303" s="374"/>
      <c r="AF303" s="374"/>
      <c r="AG303" s="374"/>
      <c r="AH303" s="374"/>
      <c r="AI303" s="374"/>
      <c r="AJ303" s="374"/>
      <c r="AK303" s="374"/>
      <c r="AL303" s="374"/>
      <c r="AM303" s="374"/>
      <c r="AN303" s="374"/>
      <c r="AO303" s="374"/>
      <c r="AP303" s="374"/>
      <c r="AQ303" s="374"/>
      <c r="AR303" s="374"/>
      <c r="AS303" s="374"/>
      <c r="AT303" s="374"/>
      <c r="AU303" s="374"/>
      <c r="AV303" s="374"/>
      <c r="AW303" s="260"/>
      <c r="AX303" s="260"/>
      <c r="AY303" s="453" t="s">
        <v>1020</v>
      </c>
      <c r="AZ303" s="440" t="s">
        <v>775</v>
      </c>
      <c r="BA303" s="259" t="s">
        <v>816</v>
      </c>
      <c r="BB303" s="259"/>
      <c r="BC303" s="259"/>
      <c r="BD303" s="259" t="s">
        <v>778</v>
      </c>
      <c r="BE303" s="374">
        <f t="shared" si="185"/>
        <v>298</v>
      </c>
      <c r="BF303" s="374"/>
      <c r="BG303" s="374"/>
    </row>
    <row r="304" spans="14:59" s="226" customFormat="1">
      <c r="N304" s="374"/>
      <c r="O304" s="374"/>
      <c r="P304" s="374"/>
      <c r="Q304" s="374"/>
      <c r="R304" s="374"/>
      <c r="S304" s="374"/>
      <c r="T304" s="374"/>
      <c r="U304" s="374"/>
      <c r="V304" s="374"/>
      <c r="W304" s="374"/>
      <c r="X304" s="374"/>
      <c r="Y304" s="374"/>
      <c r="Z304" s="374"/>
      <c r="AA304" s="374"/>
      <c r="AB304" s="374"/>
      <c r="AC304" s="374"/>
      <c r="AD304" s="374"/>
      <c r="AE304" s="374"/>
      <c r="AF304" s="374"/>
      <c r="AG304" s="374"/>
      <c r="AH304" s="374"/>
      <c r="AI304" s="374"/>
      <c r="AJ304" s="374"/>
      <c r="AK304" s="374"/>
      <c r="AL304" s="374"/>
      <c r="AM304" s="374"/>
      <c r="AN304" s="374"/>
      <c r="AO304" s="374"/>
      <c r="AP304" s="374"/>
      <c r="AQ304" s="374"/>
      <c r="AR304" s="374"/>
      <c r="AS304" s="374"/>
      <c r="AT304" s="374"/>
      <c r="AU304" s="374"/>
      <c r="AV304" s="374"/>
      <c r="AW304" s="260"/>
      <c r="AX304" s="260"/>
      <c r="AY304" s="453" t="s">
        <v>1023</v>
      </c>
      <c r="AZ304" s="440" t="s">
        <v>776</v>
      </c>
      <c r="BA304" s="259" t="s">
        <v>819</v>
      </c>
      <c r="BB304" s="259"/>
      <c r="BC304" s="259"/>
      <c r="BD304" s="259" t="s">
        <v>780</v>
      </c>
      <c r="BE304" s="374">
        <f t="shared" si="185"/>
        <v>299</v>
      </c>
      <c r="BF304" s="374"/>
      <c r="BG304" s="374"/>
    </row>
    <row r="305" spans="14:59" s="226" customFormat="1">
      <c r="N305" s="374"/>
      <c r="O305" s="374"/>
      <c r="P305" s="374"/>
      <c r="Q305" s="374"/>
      <c r="R305" s="374"/>
      <c r="S305" s="374"/>
      <c r="T305" s="374"/>
      <c r="U305" s="374"/>
      <c r="V305" s="374"/>
      <c r="W305" s="374"/>
      <c r="X305" s="374"/>
      <c r="Y305" s="374"/>
      <c r="Z305" s="374"/>
      <c r="AA305" s="374"/>
      <c r="AB305" s="374"/>
      <c r="AC305" s="374"/>
      <c r="AD305" s="374"/>
      <c r="AE305" s="374"/>
      <c r="AF305" s="374"/>
      <c r="AG305" s="374"/>
      <c r="AH305" s="374"/>
      <c r="AI305" s="374"/>
      <c r="AJ305" s="374"/>
      <c r="AK305" s="374"/>
      <c r="AL305" s="374"/>
      <c r="AM305" s="374"/>
      <c r="AN305" s="374"/>
      <c r="AO305" s="374"/>
      <c r="AP305" s="374"/>
      <c r="AQ305" s="374"/>
      <c r="AR305" s="374"/>
      <c r="AS305" s="374"/>
      <c r="AT305" s="374"/>
      <c r="AU305" s="374"/>
      <c r="AV305" s="374"/>
      <c r="AW305" s="260"/>
      <c r="AX305" s="260"/>
      <c r="AY305" s="453" t="s">
        <v>1024</v>
      </c>
      <c r="AZ305" s="440" t="s">
        <v>777</v>
      </c>
      <c r="BA305" s="259" t="s">
        <v>820</v>
      </c>
      <c r="BB305" s="259"/>
      <c r="BC305" s="259"/>
      <c r="BD305" s="259" t="s">
        <v>782</v>
      </c>
      <c r="BE305" s="374">
        <f t="shared" si="185"/>
        <v>300</v>
      </c>
      <c r="BF305" s="374"/>
      <c r="BG305" s="374"/>
    </row>
    <row r="306" spans="14:59" s="226" customFormat="1">
      <c r="N306" s="374"/>
      <c r="O306" s="374"/>
      <c r="P306" s="374"/>
      <c r="Q306" s="374"/>
      <c r="R306" s="374"/>
      <c r="S306" s="374"/>
      <c r="T306" s="374"/>
      <c r="U306" s="374"/>
      <c r="V306" s="374"/>
      <c r="W306" s="374"/>
      <c r="X306" s="374"/>
      <c r="Y306" s="374"/>
      <c r="Z306" s="374"/>
      <c r="AA306" s="374"/>
      <c r="AB306" s="374"/>
      <c r="AC306" s="374"/>
      <c r="AD306" s="374"/>
      <c r="AE306" s="374"/>
      <c r="AF306" s="374"/>
      <c r="AG306" s="374"/>
      <c r="AH306" s="374"/>
      <c r="AI306" s="374"/>
      <c r="AJ306" s="374"/>
      <c r="AK306" s="374"/>
      <c r="AL306" s="374"/>
      <c r="AM306" s="374"/>
      <c r="AN306" s="374"/>
      <c r="AO306" s="374"/>
      <c r="AP306" s="374"/>
      <c r="AQ306" s="374"/>
      <c r="AR306" s="374"/>
      <c r="AS306" s="374"/>
      <c r="AT306" s="374"/>
      <c r="AU306" s="374"/>
      <c r="AV306" s="374"/>
      <c r="AW306" s="260"/>
      <c r="AX306" s="260"/>
      <c r="AY306" s="453" t="s">
        <v>1028</v>
      </c>
      <c r="AZ306" s="440" t="s">
        <v>312</v>
      </c>
      <c r="BA306" s="259" t="s">
        <v>821</v>
      </c>
      <c r="BB306" s="259"/>
      <c r="BC306" s="259"/>
      <c r="BD306" s="259" t="s">
        <v>786</v>
      </c>
      <c r="BE306" s="374">
        <f t="shared" si="185"/>
        <v>301</v>
      </c>
      <c r="BF306" s="374"/>
      <c r="BG306" s="374"/>
    </row>
    <row r="307" spans="14:59" s="226" customFormat="1">
      <c r="N307" s="374"/>
      <c r="O307" s="374"/>
      <c r="P307" s="374"/>
      <c r="Q307" s="374"/>
      <c r="R307" s="374"/>
      <c r="S307" s="374"/>
      <c r="T307" s="374"/>
      <c r="U307" s="374"/>
      <c r="V307" s="374"/>
      <c r="W307" s="374"/>
      <c r="X307" s="374"/>
      <c r="Y307" s="374"/>
      <c r="Z307" s="374"/>
      <c r="AA307" s="374"/>
      <c r="AB307" s="374"/>
      <c r="AC307" s="374"/>
      <c r="AD307" s="374"/>
      <c r="AE307" s="374"/>
      <c r="AF307" s="374"/>
      <c r="AG307" s="374"/>
      <c r="AH307" s="374"/>
      <c r="AI307" s="374"/>
      <c r="AJ307" s="374"/>
      <c r="AK307" s="374"/>
      <c r="AL307" s="374"/>
      <c r="AM307" s="374"/>
      <c r="AN307" s="374"/>
      <c r="AO307" s="374"/>
      <c r="AP307" s="374"/>
      <c r="AQ307" s="374"/>
      <c r="AR307" s="374"/>
      <c r="AS307" s="374"/>
      <c r="AT307" s="374"/>
      <c r="AU307" s="374"/>
      <c r="AV307" s="374"/>
      <c r="AW307" s="260"/>
      <c r="AX307" s="260"/>
      <c r="AY307" s="453" t="s">
        <v>1030</v>
      </c>
      <c r="AZ307" s="440" t="s">
        <v>778</v>
      </c>
      <c r="BA307" s="259" t="s">
        <v>822</v>
      </c>
      <c r="BB307" s="259"/>
      <c r="BC307" s="259"/>
      <c r="BD307" s="259" t="s">
        <v>787</v>
      </c>
      <c r="BE307" s="374">
        <f t="shared" si="185"/>
        <v>302</v>
      </c>
      <c r="BF307" s="374"/>
      <c r="BG307" s="374"/>
    </row>
    <row r="308" spans="14:59" s="226" customFormat="1">
      <c r="N308" s="374"/>
      <c r="O308" s="374"/>
      <c r="P308" s="374"/>
      <c r="Q308" s="374"/>
      <c r="R308" s="374"/>
      <c r="S308" s="374"/>
      <c r="T308" s="374"/>
      <c r="U308" s="374"/>
      <c r="V308" s="374"/>
      <c r="W308" s="374"/>
      <c r="X308" s="374"/>
      <c r="Y308" s="374"/>
      <c r="Z308" s="374"/>
      <c r="AA308" s="374"/>
      <c r="AB308" s="374"/>
      <c r="AC308" s="374"/>
      <c r="AD308" s="374"/>
      <c r="AE308" s="374"/>
      <c r="AF308" s="374"/>
      <c r="AG308" s="374"/>
      <c r="AH308" s="374"/>
      <c r="AI308" s="374"/>
      <c r="AJ308" s="374"/>
      <c r="AK308" s="374"/>
      <c r="AL308" s="374"/>
      <c r="AM308" s="374"/>
      <c r="AN308" s="374"/>
      <c r="AO308" s="374"/>
      <c r="AP308" s="374"/>
      <c r="AQ308" s="374"/>
      <c r="AR308" s="374"/>
      <c r="AS308" s="374"/>
      <c r="AT308" s="374"/>
      <c r="AU308" s="374"/>
      <c r="AV308" s="374"/>
      <c r="AW308" s="260"/>
      <c r="AX308" s="260"/>
      <c r="AY308" s="453" t="s">
        <v>1033</v>
      </c>
      <c r="AZ308" s="440" t="s">
        <v>780</v>
      </c>
      <c r="BA308" s="259" t="s">
        <v>825</v>
      </c>
      <c r="BB308" s="259"/>
      <c r="BC308" s="259"/>
      <c r="BD308" s="259" t="s">
        <v>788</v>
      </c>
      <c r="BE308" s="374">
        <f t="shared" si="185"/>
        <v>303</v>
      </c>
      <c r="BF308" s="374"/>
      <c r="BG308" s="374"/>
    </row>
    <row r="309" spans="14:59" s="226" customFormat="1">
      <c r="N309" s="374"/>
      <c r="O309" s="374"/>
      <c r="P309" s="374"/>
      <c r="Q309" s="374"/>
      <c r="R309" s="374"/>
      <c r="S309" s="374"/>
      <c r="T309" s="374"/>
      <c r="U309" s="374"/>
      <c r="V309" s="374"/>
      <c r="W309" s="374"/>
      <c r="X309" s="374"/>
      <c r="Y309" s="374"/>
      <c r="Z309" s="374"/>
      <c r="AA309" s="374"/>
      <c r="AB309" s="374"/>
      <c r="AC309" s="374"/>
      <c r="AD309" s="374"/>
      <c r="AE309" s="374"/>
      <c r="AF309" s="374"/>
      <c r="AG309" s="374"/>
      <c r="AH309" s="374"/>
      <c r="AI309" s="374"/>
      <c r="AJ309" s="374"/>
      <c r="AK309" s="374"/>
      <c r="AL309" s="374"/>
      <c r="AM309" s="374"/>
      <c r="AN309" s="374"/>
      <c r="AO309" s="374"/>
      <c r="AP309" s="374"/>
      <c r="AQ309" s="374"/>
      <c r="AR309" s="374"/>
      <c r="AS309" s="374"/>
      <c r="AT309" s="374"/>
      <c r="AU309" s="374"/>
      <c r="AV309" s="374"/>
      <c r="AW309" s="260"/>
      <c r="AX309" s="260"/>
      <c r="AY309" s="453" t="s">
        <v>1034</v>
      </c>
      <c r="AZ309" s="440" t="s">
        <v>782</v>
      </c>
      <c r="BA309" s="259" t="s">
        <v>827</v>
      </c>
      <c r="BB309" s="259"/>
      <c r="BC309" s="259"/>
      <c r="BD309" s="259" t="s">
        <v>789</v>
      </c>
      <c r="BE309" s="374">
        <f t="shared" si="185"/>
        <v>304</v>
      </c>
      <c r="BF309" s="374"/>
      <c r="BG309" s="374"/>
    </row>
    <row r="310" spans="14:59" s="226" customFormat="1">
      <c r="N310" s="374"/>
      <c r="O310" s="374"/>
      <c r="P310" s="374"/>
      <c r="Q310" s="374"/>
      <c r="R310" s="374"/>
      <c r="S310" s="374"/>
      <c r="T310" s="374"/>
      <c r="U310" s="374"/>
      <c r="V310" s="374"/>
      <c r="W310" s="374"/>
      <c r="X310" s="374"/>
      <c r="Y310" s="374"/>
      <c r="Z310" s="374"/>
      <c r="AA310" s="374"/>
      <c r="AB310" s="374"/>
      <c r="AC310" s="374"/>
      <c r="AD310" s="374"/>
      <c r="AE310" s="374"/>
      <c r="AF310" s="374"/>
      <c r="AG310" s="374"/>
      <c r="AH310" s="374"/>
      <c r="AI310" s="374"/>
      <c r="AJ310" s="374"/>
      <c r="AK310" s="374"/>
      <c r="AL310" s="374"/>
      <c r="AM310" s="374"/>
      <c r="AN310" s="374"/>
      <c r="AO310" s="374"/>
      <c r="AP310" s="374"/>
      <c r="AQ310" s="374"/>
      <c r="AR310" s="374"/>
      <c r="AS310" s="374"/>
      <c r="AT310" s="374"/>
      <c r="AU310" s="374"/>
      <c r="AV310" s="374"/>
      <c r="AW310" s="260"/>
      <c r="AX310" s="260"/>
      <c r="AY310" s="453" t="s">
        <v>1036</v>
      </c>
      <c r="AZ310" s="440" t="s">
        <v>786</v>
      </c>
      <c r="BA310" s="259" t="s">
        <v>828</v>
      </c>
      <c r="BB310" s="259"/>
      <c r="BC310" s="259"/>
      <c r="BD310" s="259" t="s">
        <v>791</v>
      </c>
      <c r="BE310" s="374">
        <f t="shared" si="185"/>
        <v>305</v>
      </c>
      <c r="BF310" s="374"/>
      <c r="BG310" s="374"/>
    </row>
    <row r="311" spans="14:59" s="226" customFormat="1">
      <c r="N311" s="374"/>
      <c r="O311" s="374"/>
      <c r="P311" s="374"/>
      <c r="Q311" s="374"/>
      <c r="R311" s="374"/>
      <c r="S311" s="374"/>
      <c r="T311" s="374"/>
      <c r="U311" s="374"/>
      <c r="V311" s="374"/>
      <c r="W311" s="374"/>
      <c r="X311" s="374"/>
      <c r="Y311" s="374"/>
      <c r="Z311" s="374"/>
      <c r="AA311" s="374"/>
      <c r="AB311" s="374"/>
      <c r="AC311" s="374"/>
      <c r="AD311" s="374"/>
      <c r="AE311" s="374"/>
      <c r="AF311" s="374"/>
      <c r="AG311" s="374"/>
      <c r="AH311" s="374"/>
      <c r="AI311" s="374"/>
      <c r="AJ311" s="374"/>
      <c r="AK311" s="374"/>
      <c r="AL311" s="374"/>
      <c r="AM311" s="374"/>
      <c r="AN311" s="374"/>
      <c r="AO311" s="374"/>
      <c r="AP311" s="374"/>
      <c r="AQ311" s="374"/>
      <c r="AR311" s="374"/>
      <c r="AS311" s="374"/>
      <c r="AT311" s="374"/>
      <c r="AU311" s="374"/>
      <c r="AV311" s="374"/>
      <c r="AW311" s="260"/>
      <c r="AX311" s="260"/>
      <c r="AY311" s="453" t="s">
        <v>1038</v>
      </c>
      <c r="AZ311" s="440" t="s">
        <v>787</v>
      </c>
      <c r="BA311" s="259" t="s">
        <v>829</v>
      </c>
      <c r="BB311" s="259"/>
      <c r="BC311" s="259"/>
      <c r="BD311" s="259" t="s">
        <v>795</v>
      </c>
      <c r="BE311" s="374">
        <f t="shared" si="185"/>
        <v>306</v>
      </c>
      <c r="BF311" s="374"/>
      <c r="BG311" s="374"/>
    </row>
    <row r="312" spans="14:59" s="226" customFormat="1">
      <c r="N312" s="374"/>
      <c r="O312" s="374"/>
      <c r="P312" s="374"/>
      <c r="Q312" s="374"/>
      <c r="R312" s="374"/>
      <c r="S312" s="374"/>
      <c r="T312" s="374"/>
      <c r="U312" s="374"/>
      <c r="V312" s="374"/>
      <c r="W312" s="374"/>
      <c r="X312" s="374"/>
      <c r="Y312" s="374"/>
      <c r="Z312" s="374"/>
      <c r="AA312" s="374"/>
      <c r="AB312" s="374"/>
      <c r="AC312" s="374"/>
      <c r="AD312" s="374"/>
      <c r="AE312" s="374"/>
      <c r="AF312" s="374"/>
      <c r="AG312" s="374"/>
      <c r="AH312" s="374"/>
      <c r="AI312" s="374"/>
      <c r="AJ312" s="374"/>
      <c r="AK312" s="374"/>
      <c r="AL312" s="374"/>
      <c r="AM312" s="374"/>
      <c r="AN312" s="374"/>
      <c r="AO312" s="374"/>
      <c r="AP312" s="374"/>
      <c r="AQ312" s="374"/>
      <c r="AR312" s="374"/>
      <c r="AS312" s="374"/>
      <c r="AT312" s="374"/>
      <c r="AU312" s="374"/>
      <c r="AV312" s="374"/>
      <c r="AW312" s="260"/>
      <c r="AX312" s="260"/>
      <c r="AY312" s="453" t="s">
        <v>1039</v>
      </c>
      <c r="AZ312" s="440" t="s">
        <v>788</v>
      </c>
      <c r="BA312" s="259" t="s">
        <v>1458</v>
      </c>
      <c r="BB312" s="259"/>
      <c r="BC312" s="259"/>
      <c r="BD312" s="259" t="s">
        <v>798</v>
      </c>
      <c r="BE312" s="374">
        <f t="shared" si="185"/>
        <v>307</v>
      </c>
      <c r="BF312" s="374"/>
      <c r="BG312" s="374"/>
    </row>
    <row r="313" spans="14:59" s="226" customFormat="1">
      <c r="N313" s="374"/>
      <c r="O313" s="374"/>
      <c r="P313" s="374"/>
      <c r="Q313" s="374"/>
      <c r="R313" s="374"/>
      <c r="S313" s="374"/>
      <c r="T313" s="374"/>
      <c r="U313" s="374"/>
      <c r="V313" s="374"/>
      <c r="W313" s="374"/>
      <c r="X313" s="374"/>
      <c r="Y313" s="374"/>
      <c r="Z313" s="374"/>
      <c r="AA313" s="374"/>
      <c r="AB313" s="374"/>
      <c r="AC313" s="374"/>
      <c r="AD313" s="374"/>
      <c r="AE313" s="374"/>
      <c r="AF313" s="374"/>
      <c r="AG313" s="374"/>
      <c r="AH313" s="374"/>
      <c r="AI313" s="374"/>
      <c r="AJ313" s="374"/>
      <c r="AK313" s="374"/>
      <c r="AL313" s="374"/>
      <c r="AM313" s="374"/>
      <c r="AN313" s="374"/>
      <c r="AO313" s="374"/>
      <c r="AP313" s="374"/>
      <c r="AQ313" s="374"/>
      <c r="AR313" s="374"/>
      <c r="AS313" s="374"/>
      <c r="AT313" s="374"/>
      <c r="AU313" s="374"/>
      <c r="AV313" s="374"/>
      <c r="AW313" s="260"/>
      <c r="AX313" s="260"/>
      <c r="AY313" s="453" t="s">
        <v>1041</v>
      </c>
      <c r="AZ313" s="440" t="s">
        <v>789</v>
      </c>
      <c r="BA313" s="259" t="s">
        <v>833</v>
      </c>
      <c r="BB313" s="259"/>
      <c r="BC313" s="259"/>
      <c r="BD313" s="259" t="s">
        <v>799</v>
      </c>
      <c r="BE313" s="374">
        <f t="shared" si="185"/>
        <v>308</v>
      </c>
      <c r="BF313" s="374"/>
      <c r="BG313" s="374"/>
    </row>
    <row r="314" spans="14:59" s="226" customFormat="1">
      <c r="N314" s="374"/>
      <c r="O314" s="374"/>
      <c r="P314" s="374"/>
      <c r="Q314" s="374"/>
      <c r="R314" s="374"/>
      <c r="S314" s="374"/>
      <c r="T314" s="374"/>
      <c r="U314" s="374"/>
      <c r="V314" s="374"/>
      <c r="W314" s="374"/>
      <c r="X314" s="374"/>
      <c r="Y314" s="374"/>
      <c r="Z314" s="374"/>
      <c r="AA314" s="374"/>
      <c r="AB314" s="374"/>
      <c r="AC314" s="374"/>
      <c r="AD314" s="374"/>
      <c r="AE314" s="374"/>
      <c r="AF314" s="374"/>
      <c r="AG314" s="374"/>
      <c r="AH314" s="374"/>
      <c r="AI314" s="374"/>
      <c r="AJ314" s="374"/>
      <c r="AK314" s="374"/>
      <c r="AL314" s="374"/>
      <c r="AM314" s="374"/>
      <c r="AN314" s="374"/>
      <c r="AO314" s="374"/>
      <c r="AP314" s="374"/>
      <c r="AQ314" s="374"/>
      <c r="AR314" s="374"/>
      <c r="AS314" s="374"/>
      <c r="AT314" s="374"/>
      <c r="AU314" s="374"/>
      <c r="AV314" s="374"/>
      <c r="AW314" s="260"/>
      <c r="AX314" s="260"/>
      <c r="AY314" s="453" t="s">
        <v>1043</v>
      </c>
      <c r="AZ314" s="440" t="s">
        <v>791</v>
      </c>
      <c r="BA314" s="259" t="s">
        <v>834</v>
      </c>
      <c r="BB314" s="259"/>
      <c r="BC314" s="259"/>
      <c r="BD314" s="259" t="s">
        <v>801</v>
      </c>
      <c r="BE314" s="374">
        <f t="shared" si="185"/>
        <v>309</v>
      </c>
      <c r="BF314" s="374"/>
      <c r="BG314" s="374"/>
    </row>
    <row r="315" spans="14:59" s="226" customFormat="1">
      <c r="N315" s="374"/>
      <c r="O315" s="374"/>
      <c r="P315" s="374"/>
      <c r="Q315" s="374"/>
      <c r="R315" s="374"/>
      <c r="S315" s="374"/>
      <c r="T315" s="374"/>
      <c r="U315" s="374"/>
      <c r="V315" s="374"/>
      <c r="W315" s="374"/>
      <c r="X315" s="374"/>
      <c r="Y315" s="374"/>
      <c r="Z315" s="374"/>
      <c r="AA315" s="374"/>
      <c r="AB315" s="374"/>
      <c r="AC315" s="374"/>
      <c r="AD315" s="374"/>
      <c r="AE315" s="374"/>
      <c r="AF315" s="374"/>
      <c r="AG315" s="374"/>
      <c r="AH315" s="374"/>
      <c r="AI315" s="374"/>
      <c r="AJ315" s="374"/>
      <c r="AK315" s="374"/>
      <c r="AL315" s="374"/>
      <c r="AM315" s="374"/>
      <c r="AN315" s="374"/>
      <c r="AO315" s="374"/>
      <c r="AP315" s="374"/>
      <c r="AQ315" s="374"/>
      <c r="AR315" s="374"/>
      <c r="AS315" s="374"/>
      <c r="AT315" s="374"/>
      <c r="AU315" s="374"/>
      <c r="AV315" s="374"/>
      <c r="AW315" s="260"/>
      <c r="AX315" s="260"/>
      <c r="AY315" s="453" t="s">
        <v>417</v>
      </c>
      <c r="AZ315" s="440" t="s">
        <v>795</v>
      </c>
      <c r="BA315" s="259" t="s">
        <v>350</v>
      </c>
      <c r="BB315" s="259"/>
      <c r="BC315" s="259"/>
      <c r="BD315" s="259" t="s">
        <v>802</v>
      </c>
      <c r="BE315" s="374">
        <f t="shared" si="185"/>
        <v>310</v>
      </c>
      <c r="BF315" s="374"/>
      <c r="BG315" s="374"/>
    </row>
    <row r="316" spans="14:59" s="226" customFormat="1">
      <c r="N316" s="374"/>
      <c r="O316" s="374"/>
      <c r="P316" s="374"/>
      <c r="Q316" s="374"/>
      <c r="R316" s="374"/>
      <c r="S316" s="374"/>
      <c r="T316" s="374"/>
      <c r="U316" s="374"/>
      <c r="V316" s="374"/>
      <c r="W316" s="374"/>
      <c r="X316" s="374"/>
      <c r="Y316" s="374"/>
      <c r="Z316" s="374"/>
      <c r="AA316" s="374"/>
      <c r="AB316" s="374"/>
      <c r="AC316" s="374"/>
      <c r="AD316" s="374"/>
      <c r="AE316" s="374"/>
      <c r="AF316" s="374"/>
      <c r="AG316" s="374"/>
      <c r="AH316" s="374"/>
      <c r="AI316" s="374"/>
      <c r="AJ316" s="374"/>
      <c r="AK316" s="374"/>
      <c r="AL316" s="374"/>
      <c r="AM316" s="374"/>
      <c r="AN316" s="374"/>
      <c r="AO316" s="374"/>
      <c r="AP316" s="374"/>
      <c r="AQ316" s="374"/>
      <c r="AR316" s="374"/>
      <c r="AS316" s="374"/>
      <c r="AT316" s="374"/>
      <c r="AU316" s="374"/>
      <c r="AV316" s="374"/>
      <c r="AW316" s="260"/>
      <c r="AX316" s="260"/>
      <c r="AY316" s="453" t="s">
        <v>1046</v>
      </c>
      <c r="AZ316" s="440" t="s">
        <v>798</v>
      </c>
      <c r="BA316" s="259" t="s">
        <v>835</v>
      </c>
      <c r="BB316" s="259"/>
      <c r="BC316" s="259"/>
      <c r="BD316" s="259" t="s">
        <v>804</v>
      </c>
      <c r="BE316" s="374">
        <f t="shared" si="185"/>
        <v>311</v>
      </c>
      <c r="BF316" s="374"/>
      <c r="BG316" s="374"/>
    </row>
    <row r="317" spans="14:59" s="226" customFormat="1">
      <c r="N317" s="374"/>
      <c r="O317" s="374"/>
      <c r="P317" s="374"/>
      <c r="Q317" s="374"/>
      <c r="R317" s="374"/>
      <c r="S317" s="374"/>
      <c r="T317" s="374"/>
      <c r="U317" s="374"/>
      <c r="V317" s="374"/>
      <c r="W317" s="374"/>
      <c r="X317" s="374"/>
      <c r="Y317" s="374"/>
      <c r="Z317" s="374"/>
      <c r="AA317" s="374"/>
      <c r="AB317" s="374"/>
      <c r="AC317" s="374"/>
      <c r="AD317" s="374"/>
      <c r="AE317" s="374"/>
      <c r="AF317" s="374"/>
      <c r="AG317" s="374"/>
      <c r="AH317" s="374"/>
      <c r="AI317" s="374"/>
      <c r="AJ317" s="374"/>
      <c r="AK317" s="374"/>
      <c r="AL317" s="374"/>
      <c r="AM317" s="374"/>
      <c r="AN317" s="374"/>
      <c r="AO317" s="374"/>
      <c r="AP317" s="374"/>
      <c r="AQ317" s="374"/>
      <c r="AR317" s="374"/>
      <c r="AS317" s="374"/>
      <c r="AT317" s="374"/>
      <c r="AU317" s="374"/>
      <c r="AV317" s="374"/>
      <c r="AW317" s="260"/>
      <c r="AX317" s="260"/>
      <c r="AY317" s="453" t="s">
        <v>1047</v>
      </c>
      <c r="AZ317" s="440" t="s">
        <v>799</v>
      </c>
      <c r="BA317" s="259" t="s">
        <v>836</v>
      </c>
      <c r="BB317" s="259"/>
      <c r="BC317" s="259"/>
      <c r="BD317" s="259" t="s">
        <v>806</v>
      </c>
      <c r="BE317" s="374">
        <f t="shared" si="185"/>
        <v>312</v>
      </c>
      <c r="BF317" s="374"/>
      <c r="BG317" s="374"/>
    </row>
    <row r="318" spans="14:59" s="226" customFormat="1">
      <c r="N318" s="374"/>
      <c r="O318" s="374"/>
      <c r="P318" s="374"/>
      <c r="Q318" s="374"/>
      <c r="R318" s="374"/>
      <c r="S318" s="374"/>
      <c r="T318" s="374"/>
      <c r="U318" s="374"/>
      <c r="V318" s="374"/>
      <c r="W318" s="374"/>
      <c r="X318" s="374"/>
      <c r="Y318" s="374"/>
      <c r="Z318" s="374"/>
      <c r="AA318" s="374"/>
      <c r="AB318" s="374"/>
      <c r="AC318" s="374"/>
      <c r="AD318" s="374"/>
      <c r="AE318" s="374"/>
      <c r="AF318" s="374"/>
      <c r="AG318" s="374"/>
      <c r="AH318" s="374"/>
      <c r="AI318" s="374"/>
      <c r="AJ318" s="374"/>
      <c r="AK318" s="374"/>
      <c r="AL318" s="374"/>
      <c r="AM318" s="374"/>
      <c r="AN318" s="374"/>
      <c r="AO318" s="374"/>
      <c r="AP318" s="374"/>
      <c r="AQ318" s="374"/>
      <c r="AR318" s="374"/>
      <c r="AS318" s="374"/>
      <c r="AT318" s="374"/>
      <c r="AU318" s="374"/>
      <c r="AV318" s="374"/>
      <c r="AW318" s="260"/>
      <c r="AX318" s="260"/>
      <c r="AY318" s="453" t="s">
        <v>1056</v>
      </c>
      <c r="AZ318" s="440" t="s">
        <v>801</v>
      </c>
      <c r="BA318" s="259" t="s">
        <v>838</v>
      </c>
      <c r="BB318" s="259"/>
      <c r="BC318" s="259"/>
      <c r="BD318" s="259" t="s">
        <v>808</v>
      </c>
      <c r="BE318" s="374">
        <f t="shared" si="185"/>
        <v>313</v>
      </c>
      <c r="BF318" s="374"/>
      <c r="BG318" s="374"/>
    </row>
    <row r="319" spans="14:59" s="226" customFormat="1">
      <c r="N319" s="374"/>
      <c r="O319" s="374"/>
      <c r="P319" s="374"/>
      <c r="Q319" s="374"/>
      <c r="R319" s="374"/>
      <c r="S319" s="374"/>
      <c r="T319" s="374"/>
      <c r="U319" s="374"/>
      <c r="V319" s="374"/>
      <c r="W319" s="374"/>
      <c r="X319" s="374"/>
      <c r="Y319" s="374"/>
      <c r="Z319" s="374"/>
      <c r="AA319" s="374"/>
      <c r="AB319" s="374"/>
      <c r="AC319" s="374"/>
      <c r="AD319" s="374"/>
      <c r="AE319" s="374"/>
      <c r="AF319" s="374"/>
      <c r="AG319" s="374"/>
      <c r="AH319" s="374"/>
      <c r="AI319" s="374"/>
      <c r="AJ319" s="374"/>
      <c r="AK319" s="374"/>
      <c r="AL319" s="374"/>
      <c r="AM319" s="374"/>
      <c r="AN319" s="374"/>
      <c r="AO319" s="374"/>
      <c r="AP319" s="374"/>
      <c r="AQ319" s="374"/>
      <c r="AR319" s="374"/>
      <c r="AS319" s="374"/>
      <c r="AT319" s="374"/>
      <c r="AU319" s="374"/>
      <c r="AV319" s="374"/>
      <c r="AW319" s="260"/>
      <c r="AX319" s="260"/>
      <c r="AY319" s="453" t="s">
        <v>1063</v>
      </c>
      <c r="AZ319" s="440" t="s">
        <v>802</v>
      </c>
      <c r="BA319" s="259" t="s">
        <v>840</v>
      </c>
      <c r="BB319" s="259"/>
      <c r="BC319" s="259"/>
      <c r="BD319" s="259" t="s">
        <v>1457</v>
      </c>
      <c r="BE319" s="374">
        <f t="shared" si="185"/>
        <v>314</v>
      </c>
      <c r="BF319" s="374"/>
      <c r="BG319" s="374"/>
    </row>
    <row r="320" spans="14:59" s="226" customFormat="1">
      <c r="N320" s="374"/>
      <c r="O320" s="374"/>
      <c r="P320" s="374"/>
      <c r="Q320" s="374"/>
      <c r="R320" s="374"/>
      <c r="S320" s="374"/>
      <c r="T320" s="374"/>
      <c r="U320" s="374"/>
      <c r="V320" s="374"/>
      <c r="W320" s="374"/>
      <c r="X320" s="374"/>
      <c r="Y320" s="374"/>
      <c r="Z320" s="374"/>
      <c r="AA320" s="374"/>
      <c r="AB320" s="374"/>
      <c r="AC320" s="374"/>
      <c r="AD320" s="374"/>
      <c r="AE320" s="374"/>
      <c r="AF320" s="374"/>
      <c r="AG320" s="374"/>
      <c r="AH320" s="374"/>
      <c r="AI320" s="374"/>
      <c r="AJ320" s="374"/>
      <c r="AK320" s="374"/>
      <c r="AL320" s="374"/>
      <c r="AM320" s="374"/>
      <c r="AN320" s="374"/>
      <c r="AO320" s="374"/>
      <c r="AP320" s="374"/>
      <c r="AQ320" s="374"/>
      <c r="AR320" s="374"/>
      <c r="AS320" s="374"/>
      <c r="AT320" s="374"/>
      <c r="AU320" s="374"/>
      <c r="AV320" s="374"/>
      <c r="AW320" s="260"/>
      <c r="AX320" s="260"/>
      <c r="AY320" s="453" t="s">
        <v>1065</v>
      </c>
      <c r="AZ320" s="440" t="s">
        <v>804</v>
      </c>
      <c r="BA320" s="259" t="s">
        <v>842</v>
      </c>
      <c r="BB320" s="259"/>
      <c r="BC320" s="259"/>
      <c r="BD320" s="259" t="s">
        <v>336</v>
      </c>
      <c r="BE320" s="374">
        <f t="shared" si="185"/>
        <v>315</v>
      </c>
      <c r="BF320" s="374"/>
      <c r="BG320" s="374"/>
    </row>
    <row r="321" spans="14:59" s="226" customFormat="1">
      <c r="N321" s="374"/>
      <c r="O321" s="374"/>
      <c r="P321" s="374"/>
      <c r="Q321" s="374"/>
      <c r="R321" s="374"/>
      <c r="S321" s="374"/>
      <c r="T321" s="374"/>
      <c r="U321" s="374"/>
      <c r="V321" s="374"/>
      <c r="W321" s="374"/>
      <c r="X321" s="374"/>
      <c r="Y321" s="374"/>
      <c r="Z321" s="374"/>
      <c r="AA321" s="374"/>
      <c r="AB321" s="374"/>
      <c r="AC321" s="374"/>
      <c r="AD321" s="374"/>
      <c r="AE321" s="374"/>
      <c r="AF321" s="374"/>
      <c r="AG321" s="374"/>
      <c r="AH321" s="374"/>
      <c r="AI321" s="374"/>
      <c r="AJ321" s="374"/>
      <c r="AK321" s="374"/>
      <c r="AL321" s="374"/>
      <c r="AM321" s="374"/>
      <c r="AN321" s="374"/>
      <c r="AO321" s="374"/>
      <c r="AP321" s="374"/>
      <c r="AQ321" s="374"/>
      <c r="AR321" s="374"/>
      <c r="AS321" s="374"/>
      <c r="AT321" s="374"/>
      <c r="AU321" s="374"/>
      <c r="AV321" s="374"/>
      <c r="AW321" s="260"/>
      <c r="AX321" s="260"/>
      <c r="AY321" s="453" t="s">
        <v>1067</v>
      </c>
      <c r="AZ321" s="440" t="s">
        <v>806</v>
      </c>
      <c r="BA321" s="259" t="s">
        <v>847</v>
      </c>
      <c r="BB321" s="259"/>
      <c r="BC321" s="259"/>
      <c r="BD321" s="259" t="s">
        <v>813</v>
      </c>
      <c r="BE321" s="374">
        <f t="shared" si="185"/>
        <v>316</v>
      </c>
      <c r="BF321" s="374"/>
      <c r="BG321" s="374"/>
    </row>
    <row r="322" spans="14:59" s="226" customFormat="1">
      <c r="N322" s="374"/>
      <c r="O322" s="374"/>
      <c r="P322" s="374"/>
      <c r="Q322" s="374"/>
      <c r="R322" s="374"/>
      <c r="S322" s="374"/>
      <c r="T322" s="374"/>
      <c r="U322" s="374"/>
      <c r="V322" s="374"/>
      <c r="W322" s="374"/>
      <c r="X322" s="374"/>
      <c r="Y322" s="374"/>
      <c r="Z322" s="374"/>
      <c r="AA322" s="374"/>
      <c r="AB322" s="374"/>
      <c r="AC322" s="374"/>
      <c r="AD322" s="374"/>
      <c r="AE322" s="374"/>
      <c r="AF322" s="374"/>
      <c r="AG322" s="374"/>
      <c r="AH322" s="374"/>
      <c r="AI322" s="374"/>
      <c r="AJ322" s="374"/>
      <c r="AK322" s="374"/>
      <c r="AL322" s="374"/>
      <c r="AM322" s="374"/>
      <c r="AN322" s="374"/>
      <c r="AO322" s="374"/>
      <c r="AP322" s="374"/>
      <c r="AQ322" s="374"/>
      <c r="AR322" s="374"/>
      <c r="AS322" s="374"/>
      <c r="AT322" s="374"/>
      <c r="AU322" s="374"/>
      <c r="AV322" s="374"/>
      <c r="AW322" s="260"/>
      <c r="AX322" s="260"/>
      <c r="AY322" s="453" t="s">
        <v>1070</v>
      </c>
      <c r="AZ322" s="440" t="s">
        <v>808</v>
      </c>
      <c r="BA322" s="259" t="s">
        <v>849</v>
      </c>
      <c r="BB322" s="259"/>
      <c r="BC322" s="259"/>
      <c r="BD322" s="259" t="s">
        <v>814</v>
      </c>
      <c r="BE322" s="374">
        <f t="shared" si="185"/>
        <v>317</v>
      </c>
      <c r="BF322" s="374"/>
      <c r="BG322" s="374"/>
    </row>
    <row r="323" spans="14:59" s="226" customFormat="1">
      <c r="N323" s="374"/>
      <c r="O323" s="374"/>
      <c r="P323" s="374"/>
      <c r="Q323" s="374"/>
      <c r="R323" s="374"/>
      <c r="S323" s="374"/>
      <c r="T323" s="374"/>
      <c r="U323" s="374"/>
      <c r="V323" s="374"/>
      <c r="W323" s="374"/>
      <c r="X323" s="374"/>
      <c r="Y323" s="374"/>
      <c r="Z323" s="374"/>
      <c r="AA323" s="374"/>
      <c r="AB323" s="374"/>
      <c r="AC323" s="374"/>
      <c r="AD323" s="374"/>
      <c r="AE323" s="374"/>
      <c r="AF323" s="374"/>
      <c r="AG323" s="374"/>
      <c r="AH323" s="374"/>
      <c r="AI323" s="374"/>
      <c r="AJ323" s="374"/>
      <c r="AK323" s="374"/>
      <c r="AL323" s="374"/>
      <c r="AM323" s="374"/>
      <c r="AN323" s="374"/>
      <c r="AO323" s="374"/>
      <c r="AP323" s="374"/>
      <c r="AQ323" s="374"/>
      <c r="AR323" s="374"/>
      <c r="AS323" s="374"/>
      <c r="AT323" s="374"/>
      <c r="AU323" s="374"/>
      <c r="AV323" s="374"/>
      <c r="AW323" s="260"/>
      <c r="AX323" s="260"/>
      <c r="AY323" s="453" t="s">
        <v>1465</v>
      </c>
      <c r="AZ323" s="440" t="s">
        <v>1457</v>
      </c>
      <c r="BA323" s="259" t="s">
        <v>852</v>
      </c>
      <c r="BB323" s="259"/>
      <c r="BC323" s="259"/>
      <c r="BD323" s="259" t="s">
        <v>815</v>
      </c>
      <c r="BE323" s="374">
        <f t="shared" si="185"/>
        <v>318</v>
      </c>
      <c r="BF323" s="374"/>
      <c r="BG323" s="374"/>
    </row>
    <row r="324" spans="14:59" s="226" customFormat="1">
      <c r="N324" s="374"/>
      <c r="O324" s="374"/>
      <c r="P324" s="374"/>
      <c r="Q324" s="374"/>
      <c r="R324" s="374"/>
      <c r="S324" s="374"/>
      <c r="T324" s="374"/>
      <c r="U324" s="374"/>
      <c r="V324" s="374"/>
      <c r="W324" s="374"/>
      <c r="X324" s="374"/>
      <c r="Y324" s="374"/>
      <c r="Z324" s="374"/>
      <c r="AA324" s="374"/>
      <c r="AB324" s="374"/>
      <c r="AC324" s="374"/>
      <c r="AD324" s="374"/>
      <c r="AE324" s="374"/>
      <c r="AF324" s="374"/>
      <c r="AG324" s="374"/>
      <c r="AH324" s="374"/>
      <c r="AI324" s="374"/>
      <c r="AJ324" s="374"/>
      <c r="AK324" s="374"/>
      <c r="AL324" s="374"/>
      <c r="AM324" s="374"/>
      <c r="AN324" s="374"/>
      <c r="AO324" s="374"/>
      <c r="AP324" s="374"/>
      <c r="AQ324" s="374"/>
      <c r="AR324" s="374"/>
      <c r="AS324" s="374"/>
      <c r="AT324" s="374"/>
      <c r="AU324" s="374"/>
      <c r="AV324" s="374"/>
      <c r="AW324" s="260"/>
      <c r="AX324" s="260"/>
      <c r="AY324" s="453" t="s">
        <v>1077</v>
      </c>
      <c r="AZ324" s="440" t="s">
        <v>336</v>
      </c>
      <c r="BA324" s="259" t="s">
        <v>856</v>
      </c>
      <c r="BB324" s="259"/>
      <c r="BC324" s="259"/>
      <c r="BD324" s="259" t="s">
        <v>816</v>
      </c>
      <c r="BE324" s="374">
        <f t="shared" si="185"/>
        <v>319</v>
      </c>
      <c r="BF324" s="374"/>
      <c r="BG324" s="374"/>
    </row>
    <row r="325" spans="14:59" s="226" customFormat="1">
      <c r="N325" s="374"/>
      <c r="O325" s="374"/>
      <c r="P325" s="374"/>
      <c r="Q325" s="374"/>
      <c r="R325" s="374"/>
      <c r="S325" s="374"/>
      <c r="T325" s="374"/>
      <c r="U325" s="374"/>
      <c r="V325" s="374"/>
      <c r="W325" s="374"/>
      <c r="X325" s="374"/>
      <c r="Y325" s="374"/>
      <c r="Z325" s="374"/>
      <c r="AA325" s="374"/>
      <c r="AB325" s="374"/>
      <c r="AC325" s="374"/>
      <c r="AD325" s="374"/>
      <c r="AE325" s="374"/>
      <c r="AF325" s="374"/>
      <c r="AG325" s="374"/>
      <c r="AH325" s="374"/>
      <c r="AI325" s="374"/>
      <c r="AJ325" s="374"/>
      <c r="AK325" s="374"/>
      <c r="AL325" s="374"/>
      <c r="AM325" s="374"/>
      <c r="AN325" s="374"/>
      <c r="AO325" s="374"/>
      <c r="AP325" s="374"/>
      <c r="AQ325" s="374"/>
      <c r="AR325" s="374"/>
      <c r="AS325" s="374"/>
      <c r="AT325" s="374"/>
      <c r="AU325" s="374"/>
      <c r="AV325" s="374"/>
      <c r="AW325" s="260"/>
      <c r="AX325" s="260"/>
      <c r="AY325" s="453" t="s">
        <v>1085</v>
      </c>
      <c r="AZ325" s="440" t="s">
        <v>813</v>
      </c>
      <c r="BA325" s="259" t="s">
        <v>858</v>
      </c>
      <c r="BB325" s="259"/>
      <c r="BC325" s="259"/>
      <c r="BD325" s="259" t="s">
        <v>819</v>
      </c>
      <c r="BE325" s="374" t="e">
        <f t="shared" si="185"/>
        <v>#N/A</v>
      </c>
      <c r="BF325" s="374"/>
      <c r="BG325" s="374"/>
    </row>
    <row r="326" spans="14:59" s="226" customFormat="1">
      <c r="N326" s="374"/>
      <c r="O326" s="374"/>
      <c r="P326" s="374"/>
      <c r="Q326" s="374"/>
      <c r="R326" s="374"/>
      <c r="S326" s="374"/>
      <c r="T326" s="374"/>
      <c r="U326" s="374"/>
      <c r="V326" s="374"/>
      <c r="W326" s="374"/>
      <c r="X326" s="374"/>
      <c r="Y326" s="374"/>
      <c r="Z326" s="374"/>
      <c r="AA326" s="374"/>
      <c r="AB326" s="374"/>
      <c r="AC326" s="374"/>
      <c r="AD326" s="374"/>
      <c r="AE326" s="374"/>
      <c r="AF326" s="374"/>
      <c r="AG326" s="374"/>
      <c r="AH326" s="374"/>
      <c r="AI326" s="374"/>
      <c r="AJ326" s="374"/>
      <c r="AK326" s="374"/>
      <c r="AL326" s="374"/>
      <c r="AM326" s="374"/>
      <c r="AN326" s="374"/>
      <c r="AO326" s="374"/>
      <c r="AP326" s="374"/>
      <c r="AQ326" s="374"/>
      <c r="AR326" s="374"/>
      <c r="AS326" s="374"/>
      <c r="AT326" s="374"/>
      <c r="AU326" s="374"/>
      <c r="AV326" s="374"/>
      <c r="AW326" s="260"/>
      <c r="AX326" s="260"/>
      <c r="AY326" s="453" t="s">
        <v>1086</v>
      </c>
      <c r="AZ326" s="440" t="s">
        <v>814</v>
      </c>
      <c r="BA326" s="259" t="s">
        <v>860</v>
      </c>
      <c r="BB326" s="259"/>
      <c r="BC326" s="259"/>
      <c r="BD326" s="259" t="s">
        <v>820</v>
      </c>
      <c r="BE326" s="374">
        <f t="shared" si="185"/>
        <v>320</v>
      </c>
      <c r="BF326" s="374"/>
      <c r="BG326" s="374"/>
    </row>
    <row r="327" spans="14:59" s="226" customFormat="1">
      <c r="N327" s="374"/>
      <c r="O327" s="374"/>
      <c r="P327" s="374"/>
      <c r="Q327" s="374"/>
      <c r="R327" s="374"/>
      <c r="S327" s="374"/>
      <c r="T327" s="374"/>
      <c r="U327" s="374"/>
      <c r="V327" s="374"/>
      <c r="W327" s="374"/>
      <c r="X327" s="374"/>
      <c r="Y327" s="374"/>
      <c r="Z327" s="374"/>
      <c r="AA327" s="374"/>
      <c r="AB327" s="374"/>
      <c r="AC327" s="374"/>
      <c r="AD327" s="374"/>
      <c r="AE327" s="374"/>
      <c r="AF327" s="374"/>
      <c r="AG327" s="374"/>
      <c r="AH327" s="374"/>
      <c r="AI327" s="374"/>
      <c r="AJ327" s="374"/>
      <c r="AK327" s="374"/>
      <c r="AL327" s="374"/>
      <c r="AM327" s="374"/>
      <c r="AN327" s="374"/>
      <c r="AO327" s="374"/>
      <c r="AP327" s="374"/>
      <c r="AQ327" s="374"/>
      <c r="AR327" s="374"/>
      <c r="AS327" s="374"/>
      <c r="AT327" s="374"/>
      <c r="AU327" s="374"/>
      <c r="AV327" s="374"/>
      <c r="AW327" s="260"/>
      <c r="AX327" s="260"/>
      <c r="AY327" s="453" t="s">
        <v>1088</v>
      </c>
      <c r="AZ327" s="440" t="s">
        <v>815</v>
      </c>
      <c r="BA327" s="259" t="s">
        <v>863</v>
      </c>
      <c r="BB327" s="259"/>
      <c r="BC327" s="259"/>
      <c r="BD327" s="259" t="s">
        <v>821</v>
      </c>
      <c r="BE327" s="374">
        <f t="shared" si="185"/>
        <v>321</v>
      </c>
      <c r="BF327" s="374"/>
      <c r="BG327" s="374"/>
    </row>
    <row r="328" spans="14:59" s="226" customFormat="1">
      <c r="N328" s="374"/>
      <c r="O328" s="374"/>
      <c r="P328" s="374"/>
      <c r="Q328" s="374"/>
      <c r="R328" s="374"/>
      <c r="S328" s="374"/>
      <c r="T328" s="374"/>
      <c r="U328" s="374"/>
      <c r="V328" s="374"/>
      <c r="W328" s="374"/>
      <c r="X328" s="374"/>
      <c r="Y328" s="374"/>
      <c r="Z328" s="374"/>
      <c r="AA328" s="374"/>
      <c r="AB328" s="374"/>
      <c r="AC328" s="374"/>
      <c r="AD328" s="374"/>
      <c r="AE328" s="374"/>
      <c r="AF328" s="374"/>
      <c r="AG328" s="374"/>
      <c r="AH328" s="374"/>
      <c r="AI328" s="374"/>
      <c r="AJ328" s="374"/>
      <c r="AK328" s="374"/>
      <c r="AL328" s="374"/>
      <c r="AM328" s="374"/>
      <c r="AN328" s="374"/>
      <c r="AO328" s="374"/>
      <c r="AP328" s="374"/>
      <c r="AQ328" s="374"/>
      <c r="AR328" s="374"/>
      <c r="AS328" s="374"/>
      <c r="AT328" s="374"/>
      <c r="AU328" s="374"/>
      <c r="AV328" s="374"/>
      <c r="AW328" s="260"/>
      <c r="AX328" s="260"/>
      <c r="AY328" s="453" t="s">
        <v>1096</v>
      </c>
      <c r="AZ328" s="440" t="s">
        <v>816</v>
      </c>
      <c r="BA328" s="259" t="s">
        <v>867</v>
      </c>
      <c r="BB328" s="259"/>
      <c r="BC328" s="259"/>
      <c r="BD328" s="259" t="s">
        <v>822</v>
      </c>
      <c r="BE328" s="374">
        <f t="shared" si="185"/>
        <v>322</v>
      </c>
      <c r="BF328" s="374"/>
      <c r="BG328" s="374"/>
    </row>
    <row r="329" spans="14:59" s="226" customFormat="1">
      <c r="N329" s="374"/>
      <c r="O329" s="374"/>
      <c r="P329" s="374"/>
      <c r="Q329" s="374"/>
      <c r="R329" s="374"/>
      <c r="S329" s="374"/>
      <c r="T329" s="374"/>
      <c r="U329" s="374"/>
      <c r="V329" s="374"/>
      <c r="W329" s="374"/>
      <c r="X329" s="374"/>
      <c r="Y329" s="374"/>
      <c r="Z329" s="374"/>
      <c r="AA329" s="374"/>
      <c r="AB329" s="374"/>
      <c r="AC329" s="374"/>
      <c r="AD329" s="374"/>
      <c r="AE329" s="374"/>
      <c r="AF329" s="374"/>
      <c r="AG329" s="374"/>
      <c r="AH329" s="374"/>
      <c r="AI329" s="374"/>
      <c r="AJ329" s="374"/>
      <c r="AK329" s="374"/>
      <c r="AL329" s="374"/>
      <c r="AM329" s="374"/>
      <c r="AN329" s="374"/>
      <c r="AO329" s="374"/>
      <c r="AP329" s="374"/>
      <c r="AQ329" s="374"/>
      <c r="AR329" s="374"/>
      <c r="AS329" s="374"/>
      <c r="AT329" s="374"/>
      <c r="AU329" s="374"/>
      <c r="AV329" s="374"/>
      <c r="AW329" s="260"/>
      <c r="AX329" s="260"/>
      <c r="AY329" s="453" t="s">
        <v>1098</v>
      </c>
      <c r="AZ329" s="440" t="s">
        <v>820</v>
      </c>
      <c r="BA329" s="259" t="s">
        <v>870</v>
      </c>
      <c r="BB329" s="259"/>
      <c r="BC329" s="259"/>
      <c r="BD329" s="259" t="s">
        <v>823</v>
      </c>
      <c r="BE329" s="374">
        <f t="shared" si="185"/>
        <v>323</v>
      </c>
      <c r="BF329" s="374"/>
      <c r="BG329" s="374"/>
    </row>
    <row r="330" spans="14:59" s="226" customFormat="1">
      <c r="N330" s="374"/>
      <c r="O330" s="374"/>
      <c r="P330" s="374"/>
      <c r="Q330" s="374"/>
      <c r="R330" s="374"/>
      <c r="S330" s="374"/>
      <c r="T330" s="374"/>
      <c r="U330" s="374"/>
      <c r="V330" s="374"/>
      <c r="W330" s="374"/>
      <c r="X330" s="374"/>
      <c r="Y330" s="374"/>
      <c r="Z330" s="374"/>
      <c r="AA330" s="374"/>
      <c r="AB330" s="374"/>
      <c r="AC330" s="374"/>
      <c r="AD330" s="374"/>
      <c r="AE330" s="374"/>
      <c r="AF330" s="374"/>
      <c r="AG330" s="374"/>
      <c r="AH330" s="374"/>
      <c r="AI330" s="374"/>
      <c r="AJ330" s="374"/>
      <c r="AK330" s="374"/>
      <c r="AL330" s="374"/>
      <c r="AM330" s="374"/>
      <c r="AN330" s="374"/>
      <c r="AO330" s="374"/>
      <c r="AP330" s="374"/>
      <c r="AQ330" s="374"/>
      <c r="AR330" s="374"/>
      <c r="AS330" s="374"/>
      <c r="AT330" s="374"/>
      <c r="AU330" s="374"/>
      <c r="AV330" s="374"/>
      <c r="AW330" s="260"/>
      <c r="AX330" s="260"/>
      <c r="AY330" s="453" t="s">
        <v>1099</v>
      </c>
      <c r="AZ330" s="440" t="s">
        <v>821</v>
      </c>
      <c r="BA330" s="259" t="s">
        <v>872</v>
      </c>
      <c r="BB330" s="259"/>
      <c r="BC330" s="259"/>
      <c r="BD330" s="259" t="s">
        <v>825</v>
      </c>
      <c r="BE330" s="374">
        <f t="shared" si="185"/>
        <v>324</v>
      </c>
      <c r="BF330" s="374"/>
      <c r="BG330" s="374"/>
    </row>
    <row r="331" spans="14:59" s="226" customFormat="1">
      <c r="N331" s="374"/>
      <c r="O331" s="374"/>
      <c r="P331" s="374"/>
      <c r="Q331" s="374"/>
      <c r="R331" s="374"/>
      <c r="S331" s="374"/>
      <c r="T331" s="374"/>
      <c r="U331" s="374"/>
      <c r="V331" s="374"/>
      <c r="W331" s="374"/>
      <c r="X331" s="374"/>
      <c r="Y331" s="374"/>
      <c r="Z331" s="374"/>
      <c r="AA331" s="374"/>
      <c r="AB331" s="374"/>
      <c r="AC331" s="374"/>
      <c r="AD331" s="374"/>
      <c r="AE331" s="374"/>
      <c r="AF331" s="374"/>
      <c r="AG331" s="374"/>
      <c r="AH331" s="374"/>
      <c r="AI331" s="374"/>
      <c r="AJ331" s="374"/>
      <c r="AK331" s="374"/>
      <c r="AL331" s="374"/>
      <c r="AM331" s="374"/>
      <c r="AN331" s="374"/>
      <c r="AO331" s="374"/>
      <c r="AP331" s="374"/>
      <c r="AQ331" s="374"/>
      <c r="AR331" s="374"/>
      <c r="AS331" s="374"/>
      <c r="AT331" s="374"/>
      <c r="AU331" s="374"/>
      <c r="AV331" s="374"/>
      <c r="AW331" s="260"/>
      <c r="AX331" s="260"/>
      <c r="AY331" s="453" t="s">
        <v>1100</v>
      </c>
      <c r="AZ331" s="440" t="s">
        <v>822</v>
      </c>
      <c r="BA331" s="259" t="s">
        <v>873</v>
      </c>
      <c r="BB331" s="259"/>
      <c r="BC331" s="259"/>
      <c r="BD331" s="259" t="s">
        <v>827</v>
      </c>
      <c r="BE331" s="374">
        <f t="shared" si="185"/>
        <v>325</v>
      </c>
      <c r="BF331" s="374"/>
      <c r="BG331" s="374"/>
    </row>
    <row r="332" spans="14:59" s="226" customFormat="1">
      <c r="N332" s="374"/>
      <c r="O332" s="374"/>
      <c r="P332" s="374"/>
      <c r="Q332" s="374"/>
      <c r="R332" s="374"/>
      <c r="S332" s="374"/>
      <c r="T332" s="374"/>
      <c r="U332" s="374"/>
      <c r="V332" s="374"/>
      <c r="W332" s="374"/>
      <c r="X332" s="374"/>
      <c r="Y332" s="374"/>
      <c r="Z332" s="374"/>
      <c r="AA332" s="374"/>
      <c r="AB332" s="374"/>
      <c r="AC332" s="374"/>
      <c r="AD332" s="374"/>
      <c r="AE332" s="374"/>
      <c r="AF332" s="374"/>
      <c r="AG332" s="374"/>
      <c r="AH332" s="374"/>
      <c r="AI332" s="374"/>
      <c r="AJ332" s="374"/>
      <c r="AK332" s="374"/>
      <c r="AL332" s="374"/>
      <c r="AM332" s="374"/>
      <c r="AN332" s="374"/>
      <c r="AO332" s="374"/>
      <c r="AP332" s="374"/>
      <c r="AQ332" s="374"/>
      <c r="AR332" s="374"/>
      <c r="AS332" s="374"/>
      <c r="AT332" s="374"/>
      <c r="AU332" s="374"/>
      <c r="AV332" s="374"/>
      <c r="AW332" s="260"/>
      <c r="AX332" s="260"/>
      <c r="AY332" s="453" t="s">
        <v>1101</v>
      </c>
      <c r="AZ332" s="440" t="s">
        <v>823</v>
      </c>
      <c r="BA332" s="259" t="s">
        <v>874</v>
      </c>
      <c r="BB332" s="259"/>
      <c r="BC332" s="259"/>
      <c r="BD332" s="259" t="s">
        <v>828</v>
      </c>
      <c r="BE332" s="374">
        <f t="shared" si="185"/>
        <v>326</v>
      </c>
      <c r="BF332" s="374"/>
      <c r="BG332" s="374"/>
    </row>
    <row r="333" spans="14:59" s="226" customFormat="1">
      <c r="N333" s="374"/>
      <c r="O333" s="374"/>
      <c r="P333" s="374"/>
      <c r="Q333" s="374"/>
      <c r="R333" s="374"/>
      <c r="S333" s="374"/>
      <c r="T333" s="374"/>
      <c r="U333" s="374"/>
      <c r="V333" s="374"/>
      <c r="W333" s="374"/>
      <c r="X333" s="374"/>
      <c r="Y333" s="374"/>
      <c r="Z333" s="374"/>
      <c r="AA333" s="374"/>
      <c r="AB333" s="374"/>
      <c r="AC333" s="374"/>
      <c r="AD333" s="374"/>
      <c r="AE333" s="374"/>
      <c r="AF333" s="374"/>
      <c r="AG333" s="374"/>
      <c r="AH333" s="374"/>
      <c r="AI333" s="374"/>
      <c r="AJ333" s="374"/>
      <c r="AK333" s="374"/>
      <c r="AL333" s="374"/>
      <c r="AM333" s="374"/>
      <c r="AN333" s="374"/>
      <c r="AO333" s="374"/>
      <c r="AP333" s="374"/>
      <c r="AQ333" s="374"/>
      <c r="AR333" s="374"/>
      <c r="AS333" s="374"/>
      <c r="AT333" s="374"/>
      <c r="AU333" s="374"/>
      <c r="AV333" s="374"/>
      <c r="AW333" s="260"/>
      <c r="AX333" s="260"/>
      <c r="AY333" s="453" t="s">
        <v>1103</v>
      </c>
      <c r="AZ333" s="440" t="s">
        <v>825</v>
      </c>
      <c r="BA333" s="259" t="s">
        <v>875</v>
      </c>
      <c r="BB333" s="259"/>
      <c r="BC333" s="259"/>
      <c r="BD333" s="259" t="s">
        <v>829</v>
      </c>
      <c r="BE333" s="374">
        <f t="shared" si="185"/>
        <v>327</v>
      </c>
      <c r="BF333" s="374"/>
      <c r="BG333" s="374"/>
    </row>
    <row r="334" spans="14:59" s="226" customFormat="1">
      <c r="N334" s="374"/>
      <c r="O334" s="374"/>
      <c r="P334" s="374"/>
      <c r="Q334" s="374"/>
      <c r="R334" s="374"/>
      <c r="S334" s="374"/>
      <c r="T334" s="374"/>
      <c r="U334" s="374"/>
      <c r="V334" s="374"/>
      <c r="W334" s="374"/>
      <c r="X334" s="374"/>
      <c r="Y334" s="374"/>
      <c r="Z334" s="374"/>
      <c r="AA334" s="374"/>
      <c r="AB334" s="374"/>
      <c r="AC334" s="374"/>
      <c r="AD334" s="374"/>
      <c r="AE334" s="374"/>
      <c r="AF334" s="374"/>
      <c r="AG334" s="374"/>
      <c r="AH334" s="374"/>
      <c r="AI334" s="374"/>
      <c r="AJ334" s="374"/>
      <c r="AK334" s="374"/>
      <c r="AL334" s="374"/>
      <c r="AM334" s="374"/>
      <c r="AN334" s="374"/>
      <c r="AO334" s="374"/>
      <c r="AP334" s="374"/>
      <c r="AQ334" s="374"/>
      <c r="AR334" s="374"/>
      <c r="AS334" s="374"/>
      <c r="AT334" s="374"/>
      <c r="AU334" s="374"/>
      <c r="AV334" s="374"/>
      <c r="AW334" s="260"/>
      <c r="AX334" s="260"/>
      <c r="AY334" s="453" t="s">
        <v>1105</v>
      </c>
      <c r="AZ334" s="440" t="s">
        <v>827</v>
      </c>
      <c r="BA334" s="259" t="s">
        <v>362</v>
      </c>
      <c r="BB334" s="259"/>
      <c r="BC334" s="259"/>
      <c r="BD334" s="259" t="s">
        <v>1458</v>
      </c>
      <c r="BE334" s="374">
        <f t="shared" si="185"/>
        <v>328</v>
      </c>
      <c r="BF334" s="374"/>
      <c r="BG334" s="374"/>
    </row>
    <row r="335" spans="14:59" s="226" customFormat="1">
      <c r="N335" s="374"/>
      <c r="O335" s="374"/>
      <c r="P335" s="374"/>
      <c r="Q335" s="374"/>
      <c r="R335" s="374"/>
      <c r="S335" s="374"/>
      <c r="T335" s="374"/>
      <c r="U335" s="374"/>
      <c r="V335" s="374"/>
      <c r="W335" s="374"/>
      <c r="X335" s="374"/>
      <c r="Y335" s="374"/>
      <c r="Z335" s="374"/>
      <c r="AA335" s="374"/>
      <c r="AB335" s="374"/>
      <c r="AC335" s="374"/>
      <c r="AD335" s="374"/>
      <c r="AE335" s="374"/>
      <c r="AF335" s="374"/>
      <c r="AG335" s="374"/>
      <c r="AH335" s="374"/>
      <c r="AI335" s="374"/>
      <c r="AJ335" s="374"/>
      <c r="AK335" s="374"/>
      <c r="AL335" s="374"/>
      <c r="AM335" s="374"/>
      <c r="AN335" s="374"/>
      <c r="AO335" s="374"/>
      <c r="AP335" s="374"/>
      <c r="AQ335" s="374"/>
      <c r="AR335" s="374"/>
      <c r="AS335" s="374"/>
      <c r="AT335" s="374"/>
      <c r="AU335" s="374"/>
      <c r="AV335" s="374"/>
      <c r="AW335" s="260"/>
      <c r="AX335" s="260"/>
      <c r="AY335" s="453" t="s">
        <v>1106</v>
      </c>
      <c r="AZ335" s="440" t="s">
        <v>828</v>
      </c>
      <c r="BA335" s="259" t="s">
        <v>877</v>
      </c>
      <c r="BB335" s="259"/>
      <c r="BC335" s="259"/>
      <c r="BD335" s="259" t="s">
        <v>832</v>
      </c>
      <c r="BE335" s="374">
        <f t="shared" si="185"/>
        <v>329</v>
      </c>
      <c r="BF335" s="374"/>
      <c r="BG335" s="374"/>
    </row>
    <row r="336" spans="14:59" s="226" customFormat="1">
      <c r="N336" s="374"/>
      <c r="O336" s="374"/>
      <c r="P336" s="374"/>
      <c r="Q336" s="374"/>
      <c r="R336" s="374"/>
      <c r="S336" s="374"/>
      <c r="T336" s="374"/>
      <c r="U336" s="374"/>
      <c r="V336" s="374"/>
      <c r="W336" s="374"/>
      <c r="X336" s="374"/>
      <c r="Y336" s="374"/>
      <c r="Z336" s="374"/>
      <c r="AA336" s="374"/>
      <c r="AB336" s="374"/>
      <c r="AC336" s="374"/>
      <c r="AD336" s="374"/>
      <c r="AE336" s="374"/>
      <c r="AF336" s="374"/>
      <c r="AG336" s="374"/>
      <c r="AH336" s="374"/>
      <c r="AI336" s="374"/>
      <c r="AJ336" s="374"/>
      <c r="AK336" s="374"/>
      <c r="AL336" s="374"/>
      <c r="AM336" s="374"/>
      <c r="AN336" s="374"/>
      <c r="AO336" s="374"/>
      <c r="AP336" s="374"/>
      <c r="AQ336" s="374"/>
      <c r="AR336" s="374"/>
      <c r="AS336" s="374"/>
      <c r="AT336" s="374"/>
      <c r="AU336" s="374"/>
      <c r="AV336" s="374"/>
      <c r="AW336" s="260"/>
      <c r="AX336" s="260"/>
      <c r="AY336" s="453" t="s">
        <v>1111</v>
      </c>
      <c r="AZ336" s="440" t="s">
        <v>829</v>
      </c>
      <c r="BA336" s="259" t="s">
        <v>879</v>
      </c>
      <c r="BB336" s="259"/>
      <c r="BC336" s="259"/>
      <c r="BD336" s="259" t="s">
        <v>833</v>
      </c>
      <c r="BE336" s="374">
        <f t="shared" si="185"/>
        <v>330</v>
      </c>
      <c r="BF336" s="374"/>
      <c r="BG336" s="374"/>
    </row>
    <row r="337" spans="14:59" s="226" customFormat="1">
      <c r="N337" s="374"/>
      <c r="O337" s="374"/>
      <c r="P337" s="374"/>
      <c r="Q337" s="374"/>
      <c r="R337" s="374"/>
      <c r="S337" s="374"/>
      <c r="T337" s="374"/>
      <c r="U337" s="374"/>
      <c r="V337" s="374"/>
      <c r="W337" s="374"/>
      <c r="X337" s="374"/>
      <c r="Y337" s="374"/>
      <c r="Z337" s="374"/>
      <c r="AA337" s="374"/>
      <c r="AB337" s="374"/>
      <c r="AC337" s="374"/>
      <c r="AD337" s="374"/>
      <c r="AE337" s="374"/>
      <c r="AF337" s="374"/>
      <c r="AG337" s="374"/>
      <c r="AH337" s="374"/>
      <c r="AI337" s="374"/>
      <c r="AJ337" s="374"/>
      <c r="AK337" s="374"/>
      <c r="AL337" s="374"/>
      <c r="AM337" s="374"/>
      <c r="AN337" s="374"/>
      <c r="AO337" s="374"/>
      <c r="AP337" s="374"/>
      <c r="AQ337" s="374"/>
      <c r="AR337" s="374"/>
      <c r="AS337" s="374"/>
      <c r="AT337" s="374"/>
      <c r="AU337" s="374"/>
      <c r="AV337" s="374"/>
      <c r="AW337" s="260"/>
      <c r="AX337" s="260"/>
      <c r="AY337" s="453" t="s">
        <v>1113</v>
      </c>
      <c r="AZ337" s="440" t="s">
        <v>1458</v>
      </c>
      <c r="BA337" s="259" t="s">
        <v>880</v>
      </c>
      <c r="BB337" s="259"/>
      <c r="BC337" s="259"/>
      <c r="BD337" s="259" t="s">
        <v>834</v>
      </c>
      <c r="BE337" s="374">
        <f t="shared" si="185"/>
        <v>331</v>
      </c>
      <c r="BF337" s="374"/>
      <c r="BG337" s="374"/>
    </row>
    <row r="338" spans="14:59" s="226" customFormat="1">
      <c r="N338" s="374"/>
      <c r="O338" s="374"/>
      <c r="P338" s="374"/>
      <c r="Q338" s="374"/>
      <c r="R338" s="374"/>
      <c r="S338" s="374"/>
      <c r="T338" s="374"/>
      <c r="U338" s="374"/>
      <c r="V338" s="374"/>
      <c r="W338" s="374"/>
      <c r="X338" s="374"/>
      <c r="Y338" s="374"/>
      <c r="Z338" s="374"/>
      <c r="AA338" s="374"/>
      <c r="AB338" s="374"/>
      <c r="AC338" s="374"/>
      <c r="AD338" s="374"/>
      <c r="AE338" s="374"/>
      <c r="AF338" s="374"/>
      <c r="AG338" s="374"/>
      <c r="AH338" s="374"/>
      <c r="AI338" s="374"/>
      <c r="AJ338" s="374"/>
      <c r="AK338" s="374"/>
      <c r="AL338" s="374"/>
      <c r="AM338" s="374"/>
      <c r="AN338" s="374"/>
      <c r="AO338" s="374"/>
      <c r="AP338" s="374"/>
      <c r="AQ338" s="374"/>
      <c r="AR338" s="374"/>
      <c r="AS338" s="374"/>
      <c r="AT338" s="374"/>
      <c r="AU338" s="374"/>
      <c r="AV338" s="374"/>
      <c r="AW338" s="260"/>
      <c r="AX338" s="260"/>
      <c r="AY338" s="453" t="s">
        <v>1124</v>
      </c>
      <c r="AZ338" s="440" t="s">
        <v>832</v>
      </c>
      <c r="BA338" s="259" t="s">
        <v>884</v>
      </c>
      <c r="BB338" s="259"/>
      <c r="BC338" s="259"/>
      <c r="BD338" s="259" t="s">
        <v>350</v>
      </c>
      <c r="BE338" s="374">
        <f t="shared" si="185"/>
        <v>332</v>
      </c>
      <c r="BF338" s="374"/>
      <c r="BG338" s="374"/>
    </row>
    <row r="339" spans="14:59" s="226" customFormat="1">
      <c r="N339" s="374"/>
      <c r="O339" s="374"/>
      <c r="P339" s="374"/>
      <c r="Q339" s="374"/>
      <c r="R339" s="374"/>
      <c r="S339" s="374"/>
      <c r="T339" s="374"/>
      <c r="U339" s="374"/>
      <c r="V339" s="374"/>
      <c r="W339" s="374"/>
      <c r="X339" s="374"/>
      <c r="Y339" s="374"/>
      <c r="Z339" s="374"/>
      <c r="AA339" s="374"/>
      <c r="AB339" s="374"/>
      <c r="AC339" s="374"/>
      <c r="AD339" s="374"/>
      <c r="AE339" s="374"/>
      <c r="AF339" s="374"/>
      <c r="AG339" s="374"/>
      <c r="AH339" s="374"/>
      <c r="AI339" s="374"/>
      <c r="AJ339" s="374"/>
      <c r="AK339" s="374"/>
      <c r="AL339" s="374"/>
      <c r="AM339" s="374"/>
      <c r="AN339" s="374"/>
      <c r="AO339" s="374"/>
      <c r="AP339" s="374"/>
      <c r="AQ339" s="374"/>
      <c r="AR339" s="374"/>
      <c r="AS339" s="374"/>
      <c r="AT339" s="374"/>
      <c r="AU339" s="374"/>
      <c r="AV339" s="374"/>
      <c r="AW339" s="260"/>
      <c r="AX339" s="260"/>
      <c r="AY339" s="453" t="s">
        <v>449</v>
      </c>
      <c r="AZ339" s="440" t="s">
        <v>833</v>
      </c>
      <c r="BA339" s="259" t="s">
        <v>885</v>
      </c>
      <c r="BB339" s="259"/>
      <c r="BC339" s="259"/>
      <c r="BD339" s="259" t="s">
        <v>835</v>
      </c>
      <c r="BE339" s="374">
        <f t="shared" si="185"/>
        <v>333</v>
      </c>
      <c r="BF339" s="374"/>
      <c r="BG339" s="374"/>
    </row>
    <row r="340" spans="14:59" s="226" customFormat="1">
      <c r="N340" s="374"/>
      <c r="O340" s="374"/>
      <c r="P340" s="374"/>
      <c r="Q340" s="374"/>
      <c r="R340" s="374"/>
      <c r="S340" s="374"/>
      <c r="T340" s="374"/>
      <c r="U340" s="374"/>
      <c r="V340" s="374"/>
      <c r="W340" s="374"/>
      <c r="X340" s="374"/>
      <c r="Y340" s="374"/>
      <c r="Z340" s="374"/>
      <c r="AA340" s="374"/>
      <c r="AB340" s="374"/>
      <c r="AC340" s="374"/>
      <c r="AD340" s="374"/>
      <c r="AE340" s="374"/>
      <c r="AF340" s="374"/>
      <c r="AG340" s="374"/>
      <c r="AH340" s="374"/>
      <c r="AI340" s="374"/>
      <c r="AJ340" s="374"/>
      <c r="AK340" s="374"/>
      <c r="AL340" s="374"/>
      <c r="AM340" s="374"/>
      <c r="AN340" s="374"/>
      <c r="AO340" s="374"/>
      <c r="AP340" s="374"/>
      <c r="AQ340" s="374"/>
      <c r="AR340" s="374"/>
      <c r="AS340" s="374"/>
      <c r="AT340" s="374"/>
      <c r="AU340" s="374"/>
      <c r="AV340" s="374"/>
      <c r="AW340" s="260"/>
      <c r="AX340" s="260"/>
      <c r="AY340" s="453" t="s">
        <v>1127</v>
      </c>
      <c r="AZ340" s="440" t="s">
        <v>834</v>
      </c>
      <c r="BA340" s="259" t="s">
        <v>887</v>
      </c>
      <c r="BB340" s="259"/>
      <c r="BC340" s="259"/>
      <c r="BD340" s="259" t="s">
        <v>836</v>
      </c>
      <c r="BE340" s="374">
        <f t="shared" si="185"/>
        <v>334</v>
      </c>
      <c r="BF340" s="374"/>
      <c r="BG340" s="374"/>
    </row>
    <row r="341" spans="14:59" s="226" customFormat="1">
      <c r="N341" s="374"/>
      <c r="O341" s="374"/>
      <c r="P341" s="374"/>
      <c r="Q341" s="374"/>
      <c r="R341" s="374"/>
      <c r="S341" s="374"/>
      <c r="T341" s="374"/>
      <c r="U341" s="374"/>
      <c r="V341" s="374"/>
      <c r="W341" s="374"/>
      <c r="X341" s="374"/>
      <c r="Y341" s="374"/>
      <c r="Z341" s="374"/>
      <c r="AA341" s="374"/>
      <c r="AB341" s="374"/>
      <c r="AC341" s="374"/>
      <c r="AD341" s="374"/>
      <c r="AE341" s="374"/>
      <c r="AF341" s="374"/>
      <c r="AG341" s="374"/>
      <c r="AH341" s="374"/>
      <c r="AI341" s="374"/>
      <c r="AJ341" s="374"/>
      <c r="AK341" s="374"/>
      <c r="AL341" s="374"/>
      <c r="AM341" s="374"/>
      <c r="AN341" s="374"/>
      <c r="AO341" s="374"/>
      <c r="AP341" s="374"/>
      <c r="AQ341" s="374"/>
      <c r="AR341" s="374"/>
      <c r="AS341" s="374"/>
      <c r="AT341" s="374"/>
      <c r="AU341" s="374"/>
      <c r="AV341" s="374"/>
      <c r="AW341" s="260"/>
      <c r="AX341" s="260"/>
      <c r="AY341" s="453" t="s">
        <v>461</v>
      </c>
      <c r="AZ341" s="440" t="s">
        <v>350</v>
      </c>
      <c r="BA341" s="259" t="s">
        <v>888</v>
      </c>
      <c r="BB341" s="259"/>
      <c r="BC341" s="259"/>
      <c r="BD341" s="259" t="s">
        <v>838</v>
      </c>
      <c r="BE341" s="374">
        <f t="shared" si="185"/>
        <v>335</v>
      </c>
      <c r="BF341" s="374"/>
      <c r="BG341" s="374"/>
    </row>
    <row r="342" spans="14:59" s="226" customFormat="1">
      <c r="N342" s="374"/>
      <c r="O342" s="374"/>
      <c r="P342" s="374"/>
      <c r="Q342" s="374"/>
      <c r="R342" s="374"/>
      <c r="S342" s="374"/>
      <c r="T342" s="374"/>
      <c r="U342" s="374"/>
      <c r="V342" s="374"/>
      <c r="W342" s="374"/>
      <c r="X342" s="374"/>
      <c r="Y342" s="374"/>
      <c r="Z342" s="374"/>
      <c r="AA342" s="374"/>
      <c r="AB342" s="374"/>
      <c r="AC342" s="374"/>
      <c r="AD342" s="374"/>
      <c r="AE342" s="374"/>
      <c r="AF342" s="374"/>
      <c r="AG342" s="374"/>
      <c r="AH342" s="374"/>
      <c r="AI342" s="374"/>
      <c r="AJ342" s="374"/>
      <c r="AK342" s="374"/>
      <c r="AL342" s="374"/>
      <c r="AM342" s="374"/>
      <c r="AN342" s="374"/>
      <c r="AO342" s="374"/>
      <c r="AP342" s="374"/>
      <c r="AQ342" s="374"/>
      <c r="AR342" s="374"/>
      <c r="AS342" s="374"/>
      <c r="AT342" s="374"/>
      <c r="AU342" s="374"/>
      <c r="AV342" s="374"/>
      <c r="AW342" s="260"/>
      <c r="AX342" s="260"/>
      <c r="AY342" s="453" t="s">
        <v>1135</v>
      </c>
      <c r="AZ342" s="440" t="s">
        <v>835</v>
      </c>
      <c r="BA342" s="259" t="s">
        <v>889</v>
      </c>
      <c r="BB342" s="259"/>
      <c r="BC342" s="259"/>
      <c r="BD342" s="259" t="s">
        <v>840</v>
      </c>
      <c r="BE342" s="374">
        <f t="shared" si="185"/>
        <v>336</v>
      </c>
      <c r="BF342" s="374"/>
      <c r="BG342" s="374"/>
    </row>
    <row r="343" spans="14:59" s="226" customFormat="1">
      <c r="N343" s="374"/>
      <c r="O343" s="374"/>
      <c r="P343" s="374"/>
      <c r="Q343" s="374"/>
      <c r="R343" s="374"/>
      <c r="S343" s="374"/>
      <c r="T343" s="374"/>
      <c r="U343" s="374"/>
      <c r="V343" s="374"/>
      <c r="W343" s="374"/>
      <c r="X343" s="374"/>
      <c r="Y343" s="374"/>
      <c r="Z343" s="374"/>
      <c r="AA343" s="374"/>
      <c r="AB343" s="374"/>
      <c r="AC343" s="374"/>
      <c r="AD343" s="374"/>
      <c r="AE343" s="374"/>
      <c r="AF343" s="374"/>
      <c r="AG343" s="374"/>
      <c r="AH343" s="374"/>
      <c r="AI343" s="374"/>
      <c r="AJ343" s="374"/>
      <c r="AK343" s="374"/>
      <c r="AL343" s="374"/>
      <c r="AM343" s="374"/>
      <c r="AN343" s="374"/>
      <c r="AO343" s="374"/>
      <c r="AP343" s="374"/>
      <c r="AQ343" s="374"/>
      <c r="AR343" s="374"/>
      <c r="AS343" s="374"/>
      <c r="AT343" s="374"/>
      <c r="AU343" s="374"/>
      <c r="AV343" s="374"/>
      <c r="AW343" s="260"/>
      <c r="AX343" s="260"/>
      <c r="AY343" s="453" t="s">
        <v>1136</v>
      </c>
      <c r="AZ343" s="440" t="s">
        <v>836</v>
      </c>
      <c r="BA343" s="259" t="s">
        <v>890</v>
      </c>
      <c r="BB343" s="259"/>
      <c r="BC343" s="259"/>
      <c r="BD343" s="259" t="s">
        <v>842</v>
      </c>
      <c r="BE343" s="374">
        <f t="shared" si="185"/>
        <v>337</v>
      </c>
      <c r="BF343" s="374"/>
      <c r="BG343" s="374"/>
    </row>
    <row r="344" spans="14:59" s="226" customFormat="1">
      <c r="N344" s="374"/>
      <c r="O344" s="374"/>
      <c r="P344" s="374"/>
      <c r="Q344" s="374"/>
      <c r="R344" s="374"/>
      <c r="S344" s="374"/>
      <c r="T344" s="374"/>
      <c r="U344" s="374"/>
      <c r="V344" s="374"/>
      <c r="W344" s="374"/>
      <c r="X344" s="374"/>
      <c r="Y344" s="374"/>
      <c r="Z344" s="374"/>
      <c r="AA344" s="374"/>
      <c r="AB344" s="374"/>
      <c r="AC344" s="374"/>
      <c r="AD344" s="374"/>
      <c r="AE344" s="374"/>
      <c r="AF344" s="374"/>
      <c r="AG344" s="374"/>
      <c r="AH344" s="374"/>
      <c r="AI344" s="374"/>
      <c r="AJ344" s="374"/>
      <c r="AK344" s="374"/>
      <c r="AL344" s="374"/>
      <c r="AM344" s="374"/>
      <c r="AN344" s="374"/>
      <c r="AO344" s="374"/>
      <c r="AP344" s="374"/>
      <c r="AQ344" s="374"/>
      <c r="AR344" s="374"/>
      <c r="AS344" s="374"/>
      <c r="AT344" s="374"/>
      <c r="AU344" s="374"/>
      <c r="AV344" s="374"/>
      <c r="AW344" s="260"/>
      <c r="AX344" s="260"/>
      <c r="AY344" s="453" t="s">
        <v>1139</v>
      </c>
      <c r="AZ344" s="440" t="s">
        <v>838</v>
      </c>
      <c r="BA344" s="259" t="s">
        <v>892</v>
      </c>
      <c r="BB344" s="259"/>
      <c r="BC344" s="259"/>
      <c r="BD344" s="259" t="s">
        <v>845</v>
      </c>
      <c r="BE344" s="374">
        <f t="shared" si="185"/>
        <v>338</v>
      </c>
      <c r="BF344" s="374"/>
      <c r="BG344" s="374"/>
    </row>
    <row r="345" spans="14:59" s="226" customFormat="1">
      <c r="N345" s="374"/>
      <c r="O345" s="374"/>
      <c r="P345" s="374"/>
      <c r="Q345" s="374"/>
      <c r="R345" s="374"/>
      <c r="S345" s="374"/>
      <c r="T345" s="374"/>
      <c r="U345" s="374"/>
      <c r="V345" s="374"/>
      <c r="W345" s="374"/>
      <c r="X345" s="374"/>
      <c r="Y345" s="374"/>
      <c r="Z345" s="374"/>
      <c r="AA345" s="374"/>
      <c r="AB345" s="374"/>
      <c r="AC345" s="374"/>
      <c r="AD345" s="374"/>
      <c r="AE345" s="374"/>
      <c r="AF345" s="374"/>
      <c r="AG345" s="374"/>
      <c r="AH345" s="374"/>
      <c r="AI345" s="374"/>
      <c r="AJ345" s="374"/>
      <c r="AK345" s="374"/>
      <c r="AL345" s="374"/>
      <c r="AM345" s="374"/>
      <c r="AN345" s="374"/>
      <c r="AO345" s="374"/>
      <c r="AP345" s="374"/>
      <c r="AQ345" s="374"/>
      <c r="AR345" s="374"/>
      <c r="AS345" s="374"/>
      <c r="AT345" s="374"/>
      <c r="AU345" s="374"/>
      <c r="AV345" s="374"/>
      <c r="AW345" s="260"/>
      <c r="AX345" s="260"/>
      <c r="AY345" s="453" t="s">
        <v>1140</v>
      </c>
      <c r="AZ345" s="440" t="s">
        <v>840</v>
      </c>
      <c r="BA345" s="259" t="s">
        <v>893</v>
      </c>
      <c r="BB345" s="259"/>
      <c r="BC345" s="259"/>
      <c r="BD345" s="259" t="s">
        <v>847</v>
      </c>
      <c r="BE345" s="374">
        <f t="shared" si="185"/>
        <v>339</v>
      </c>
      <c r="BF345" s="374"/>
      <c r="BG345" s="374"/>
    </row>
    <row r="346" spans="14:59" s="226" customFormat="1">
      <c r="N346" s="374"/>
      <c r="O346" s="374"/>
      <c r="P346" s="374"/>
      <c r="Q346" s="374"/>
      <c r="R346" s="374"/>
      <c r="S346" s="374"/>
      <c r="T346" s="374"/>
      <c r="U346" s="374"/>
      <c r="V346" s="374"/>
      <c r="W346" s="374"/>
      <c r="X346" s="374"/>
      <c r="Y346" s="374"/>
      <c r="Z346" s="374"/>
      <c r="AA346" s="374"/>
      <c r="AB346" s="374"/>
      <c r="AC346" s="374"/>
      <c r="AD346" s="374"/>
      <c r="AE346" s="374"/>
      <c r="AF346" s="374"/>
      <c r="AG346" s="374"/>
      <c r="AH346" s="374"/>
      <c r="AI346" s="374"/>
      <c r="AJ346" s="374"/>
      <c r="AK346" s="374"/>
      <c r="AL346" s="374"/>
      <c r="AM346" s="374"/>
      <c r="AN346" s="374"/>
      <c r="AO346" s="374"/>
      <c r="AP346" s="374"/>
      <c r="AQ346" s="374"/>
      <c r="AR346" s="374"/>
      <c r="AS346" s="374"/>
      <c r="AT346" s="374"/>
      <c r="AU346" s="374"/>
      <c r="AV346" s="374"/>
      <c r="AW346" s="260"/>
      <c r="AX346" s="260"/>
      <c r="AY346" s="453" t="s">
        <v>1142</v>
      </c>
      <c r="AZ346" s="440" t="s">
        <v>842</v>
      </c>
      <c r="BA346" s="259" t="s">
        <v>895</v>
      </c>
      <c r="BB346" s="259"/>
      <c r="BC346" s="259"/>
      <c r="BD346" s="259" t="s">
        <v>849</v>
      </c>
      <c r="BE346" s="374">
        <f t="shared" si="185"/>
        <v>340</v>
      </c>
      <c r="BF346" s="374"/>
      <c r="BG346" s="374"/>
    </row>
    <row r="347" spans="14:59" s="226" customFormat="1">
      <c r="N347" s="374"/>
      <c r="O347" s="374"/>
      <c r="P347" s="374"/>
      <c r="Q347" s="374"/>
      <c r="R347" s="374"/>
      <c r="S347" s="374"/>
      <c r="T347" s="374"/>
      <c r="U347" s="374"/>
      <c r="V347" s="374"/>
      <c r="W347" s="374"/>
      <c r="X347" s="374"/>
      <c r="Y347" s="374"/>
      <c r="Z347" s="374"/>
      <c r="AA347" s="374"/>
      <c r="AB347" s="374"/>
      <c r="AC347" s="374"/>
      <c r="AD347" s="374"/>
      <c r="AE347" s="374"/>
      <c r="AF347" s="374"/>
      <c r="AG347" s="374"/>
      <c r="AH347" s="374"/>
      <c r="AI347" s="374"/>
      <c r="AJ347" s="374"/>
      <c r="AK347" s="374"/>
      <c r="AL347" s="374"/>
      <c r="AM347" s="374"/>
      <c r="AN347" s="374"/>
      <c r="AO347" s="374"/>
      <c r="AP347" s="374"/>
      <c r="AQ347" s="374"/>
      <c r="AR347" s="374"/>
      <c r="AS347" s="374"/>
      <c r="AT347" s="374"/>
      <c r="AU347" s="374"/>
      <c r="AV347" s="374"/>
      <c r="AW347" s="260"/>
      <c r="AX347" s="260"/>
      <c r="AY347" s="453" t="s">
        <v>1143</v>
      </c>
      <c r="AZ347" s="440" t="s">
        <v>845</v>
      </c>
      <c r="BA347" s="259" t="s">
        <v>367</v>
      </c>
      <c r="BB347" s="259"/>
      <c r="BC347" s="259"/>
      <c r="BD347" s="259" t="s">
        <v>852</v>
      </c>
      <c r="BE347" s="374">
        <f t="shared" ref="BE347:BE370" si="186">+MATCH(BD$10:BD$548,AZ$10:AZ$540,0)</f>
        <v>341</v>
      </c>
      <c r="BF347" s="374"/>
      <c r="BG347" s="374"/>
    </row>
    <row r="348" spans="14:59" s="226" customFormat="1">
      <c r="N348" s="374"/>
      <c r="O348" s="374"/>
      <c r="P348" s="374"/>
      <c r="Q348" s="374"/>
      <c r="R348" s="374"/>
      <c r="S348" s="374"/>
      <c r="T348" s="374"/>
      <c r="U348" s="374"/>
      <c r="V348" s="374"/>
      <c r="W348" s="374"/>
      <c r="X348" s="374"/>
      <c r="Y348" s="374"/>
      <c r="Z348" s="374"/>
      <c r="AA348" s="374"/>
      <c r="AB348" s="374"/>
      <c r="AC348" s="374"/>
      <c r="AD348" s="374"/>
      <c r="AE348" s="374"/>
      <c r="AF348" s="374"/>
      <c r="AG348" s="374"/>
      <c r="AH348" s="374"/>
      <c r="AI348" s="374"/>
      <c r="AJ348" s="374"/>
      <c r="AK348" s="374"/>
      <c r="AL348" s="374"/>
      <c r="AM348" s="374"/>
      <c r="AN348" s="374"/>
      <c r="AO348" s="374"/>
      <c r="AP348" s="374"/>
      <c r="AQ348" s="374"/>
      <c r="AR348" s="374"/>
      <c r="AS348" s="374"/>
      <c r="AT348" s="374"/>
      <c r="AU348" s="374"/>
      <c r="AV348" s="374"/>
      <c r="AW348" s="260"/>
      <c r="AX348" s="260"/>
      <c r="AY348" s="453" t="s">
        <v>1144</v>
      </c>
      <c r="AZ348" s="440" t="s">
        <v>847</v>
      </c>
      <c r="BA348" s="259" t="s">
        <v>896</v>
      </c>
      <c r="BB348" s="259"/>
      <c r="BC348" s="259"/>
      <c r="BD348" s="259" t="s">
        <v>856</v>
      </c>
      <c r="BE348" s="374">
        <f t="shared" si="186"/>
        <v>342</v>
      </c>
      <c r="BF348" s="374"/>
      <c r="BG348" s="374"/>
    </row>
    <row r="349" spans="14:59" s="226" customFormat="1">
      <c r="N349" s="374"/>
      <c r="O349" s="374"/>
      <c r="P349" s="374"/>
      <c r="Q349" s="374"/>
      <c r="R349" s="374"/>
      <c r="S349" s="374"/>
      <c r="T349" s="374"/>
      <c r="U349" s="374"/>
      <c r="V349" s="374"/>
      <c r="W349" s="374"/>
      <c r="X349" s="374"/>
      <c r="Y349" s="374"/>
      <c r="Z349" s="374"/>
      <c r="AA349" s="374"/>
      <c r="AB349" s="374"/>
      <c r="AC349" s="374"/>
      <c r="AD349" s="374"/>
      <c r="AE349" s="374"/>
      <c r="AF349" s="374"/>
      <c r="AG349" s="374"/>
      <c r="AH349" s="374"/>
      <c r="AI349" s="374"/>
      <c r="AJ349" s="374"/>
      <c r="AK349" s="374"/>
      <c r="AL349" s="374"/>
      <c r="AM349" s="374"/>
      <c r="AN349" s="374"/>
      <c r="AO349" s="374"/>
      <c r="AP349" s="374"/>
      <c r="AQ349" s="374"/>
      <c r="AR349" s="374"/>
      <c r="AS349" s="374"/>
      <c r="AT349" s="374"/>
      <c r="AU349" s="374"/>
      <c r="AV349" s="374"/>
      <c r="AW349" s="260"/>
      <c r="AX349" s="260"/>
      <c r="AY349" s="453" t="s">
        <v>1146</v>
      </c>
      <c r="AZ349" s="440" t="s">
        <v>849</v>
      </c>
      <c r="BA349" s="259" t="s">
        <v>899</v>
      </c>
      <c r="BB349" s="259"/>
      <c r="BC349" s="259"/>
      <c r="BD349" s="259" t="s">
        <v>858</v>
      </c>
      <c r="BE349" s="374">
        <f t="shared" si="186"/>
        <v>343</v>
      </c>
      <c r="BF349" s="374"/>
      <c r="BG349" s="374"/>
    </row>
    <row r="350" spans="14:59" s="226" customFormat="1">
      <c r="N350" s="374"/>
      <c r="O350" s="374"/>
      <c r="P350" s="374"/>
      <c r="Q350" s="374"/>
      <c r="R350" s="374"/>
      <c r="S350" s="374"/>
      <c r="T350" s="374"/>
      <c r="U350" s="374"/>
      <c r="V350" s="374"/>
      <c r="W350" s="374"/>
      <c r="X350" s="374"/>
      <c r="Y350" s="374"/>
      <c r="Z350" s="374"/>
      <c r="AA350" s="374"/>
      <c r="AB350" s="374"/>
      <c r="AC350" s="374"/>
      <c r="AD350" s="374"/>
      <c r="AE350" s="374"/>
      <c r="AF350" s="374"/>
      <c r="AG350" s="374"/>
      <c r="AH350" s="374"/>
      <c r="AI350" s="374"/>
      <c r="AJ350" s="374"/>
      <c r="AK350" s="374"/>
      <c r="AL350" s="374"/>
      <c r="AM350" s="374"/>
      <c r="AN350" s="374"/>
      <c r="AO350" s="374"/>
      <c r="AP350" s="374"/>
      <c r="AQ350" s="374"/>
      <c r="AR350" s="374"/>
      <c r="AS350" s="374"/>
      <c r="AT350" s="374"/>
      <c r="AU350" s="374"/>
      <c r="AV350" s="374"/>
      <c r="AW350" s="260"/>
      <c r="AX350" s="260"/>
      <c r="AY350" s="453" t="s">
        <v>1148</v>
      </c>
      <c r="AZ350" s="440" t="s">
        <v>852</v>
      </c>
      <c r="BA350" s="259" t="s">
        <v>900</v>
      </c>
      <c r="BB350" s="259"/>
      <c r="BC350" s="259"/>
      <c r="BD350" s="259" t="s">
        <v>860</v>
      </c>
      <c r="BE350" s="374">
        <f t="shared" si="186"/>
        <v>344</v>
      </c>
      <c r="BF350" s="374"/>
      <c r="BG350" s="374"/>
    </row>
    <row r="351" spans="14:59" s="226" customFormat="1">
      <c r="N351" s="374"/>
      <c r="O351" s="374"/>
      <c r="P351" s="374"/>
      <c r="Q351" s="374"/>
      <c r="R351" s="374"/>
      <c r="S351" s="374"/>
      <c r="T351" s="374"/>
      <c r="U351" s="374"/>
      <c r="V351" s="374"/>
      <c r="W351" s="374"/>
      <c r="X351" s="374"/>
      <c r="Y351" s="374"/>
      <c r="Z351" s="374"/>
      <c r="AA351" s="374"/>
      <c r="AB351" s="374"/>
      <c r="AC351" s="374"/>
      <c r="AD351" s="374"/>
      <c r="AE351" s="374"/>
      <c r="AF351" s="374"/>
      <c r="AG351" s="374"/>
      <c r="AH351" s="374"/>
      <c r="AI351" s="374"/>
      <c r="AJ351" s="374"/>
      <c r="AK351" s="374"/>
      <c r="AL351" s="374"/>
      <c r="AM351" s="374"/>
      <c r="AN351" s="374"/>
      <c r="AO351" s="374"/>
      <c r="AP351" s="374"/>
      <c r="AQ351" s="374"/>
      <c r="AR351" s="374"/>
      <c r="AS351" s="374"/>
      <c r="AT351" s="374"/>
      <c r="AU351" s="374"/>
      <c r="AV351" s="374"/>
      <c r="AW351" s="260"/>
      <c r="AX351" s="260"/>
      <c r="AY351" s="453" t="s">
        <v>1149</v>
      </c>
      <c r="AZ351" s="440" t="s">
        <v>856</v>
      </c>
      <c r="BA351" s="259" t="s">
        <v>901</v>
      </c>
      <c r="BB351" s="259"/>
      <c r="BC351" s="259"/>
      <c r="BD351" s="259" t="s">
        <v>1459</v>
      </c>
      <c r="BE351" s="374" t="e">
        <f t="shared" si="186"/>
        <v>#N/A</v>
      </c>
      <c r="BF351" s="374"/>
      <c r="BG351" s="374"/>
    </row>
    <row r="352" spans="14:59" s="226" customFormat="1">
      <c r="N352" s="374"/>
      <c r="O352" s="374"/>
      <c r="P352" s="374"/>
      <c r="Q352" s="374"/>
      <c r="R352" s="374"/>
      <c r="S352" s="374"/>
      <c r="T352" s="374"/>
      <c r="U352" s="374"/>
      <c r="V352" s="374"/>
      <c r="W352" s="374"/>
      <c r="X352" s="374"/>
      <c r="Y352" s="374"/>
      <c r="Z352" s="374"/>
      <c r="AA352" s="374"/>
      <c r="AB352" s="374"/>
      <c r="AC352" s="374"/>
      <c r="AD352" s="374"/>
      <c r="AE352" s="374"/>
      <c r="AF352" s="374"/>
      <c r="AG352" s="374"/>
      <c r="AH352" s="374"/>
      <c r="AI352" s="374"/>
      <c r="AJ352" s="374"/>
      <c r="AK352" s="374"/>
      <c r="AL352" s="374"/>
      <c r="AM352" s="374"/>
      <c r="AN352" s="374"/>
      <c r="AO352" s="374"/>
      <c r="AP352" s="374"/>
      <c r="AQ352" s="374"/>
      <c r="AR352" s="374"/>
      <c r="AS352" s="374"/>
      <c r="AT352" s="374"/>
      <c r="AU352" s="374"/>
      <c r="AV352" s="374"/>
      <c r="AW352" s="260"/>
      <c r="AX352" s="260"/>
      <c r="AY352" s="453" t="s">
        <v>1151</v>
      </c>
      <c r="AZ352" s="440" t="s">
        <v>858</v>
      </c>
      <c r="BA352" s="259" t="s">
        <v>902</v>
      </c>
      <c r="BB352" s="259"/>
      <c r="BC352" s="259"/>
      <c r="BD352" s="259" t="s">
        <v>863</v>
      </c>
      <c r="BE352" s="374">
        <f t="shared" si="186"/>
        <v>345</v>
      </c>
      <c r="BF352" s="374"/>
      <c r="BG352" s="374"/>
    </row>
    <row r="353" spans="14:59" s="226" customFormat="1">
      <c r="N353" s="374"/>
      <c r="O353" s="374"/>
      <c r="P353" s="374"/>
      <c r="Q353" s="374"/>
      <c r="R353" s="374"/>
      <c r="S353" s="374"/>
      <c r="T353" s="374"/>
      <c r="U353" s="374"/>
      <c r="V353" s="374"/>
      <c r="W353" s="374"/>
      <c r="X353" s="374"/>
      <c r="Y353" s="374"/>
      <c r="Z353" s="374"/>
      <c r="AA353" s="374"/>
      <c r="AB353" s="374"/>
      <c r="AC353" s="374"/>
      <c r="AD353" s="374"/>
      <c r="AE353" s="374"/>
      <c r="AF353" s="374"/>
      <c r="AG353" s="374"/>
      <c r="AH353" s="374"/>
      <c r="AI353" s="374"/>
      <c r="AJ353" s="374"/>
      <c r="AK353" s="374"/>
      <c r="AL353" s="374"/>
      <c r="AM353" s="374"/>
      <c r="AN353" s="374"/>
      <c r="AO353" s="374"/>
      <c r="AP353" s="374"/>
      <c r="AQ353" s="374"/>
      <c r="AR353" s="374"/>
      <c r="AS353" s="374"/>
      <c r="AT353" s="374"/>
      <c r="AU353" s="374"/>
      <c r="AV353" s="374"/>
      <c r="AW353" s="260"/>
      <c r="AX353" s="260"/>
      <c r="AY353" s="453" t="s">
        <v>1152</v>
      </c>
      <c r="AZ353" s="440" t="s">
        <v>860</v>
      </c>
      <c r="BA353" s="259" t="s">
        <v>904</v>
      </c>
      <c r="BB353" s="259"/>
      <c r="BC353" s="259"/>
      <c r="BD353" s="259" t="s">
        <v>864</v>
      </c>
      <c r="BE353" s="374">
        <f t="shared" si="186"/>
        <v>346</v>
      </c>
      <c r="BF353" s="374"/>
      <c r="BG353" s="374"/>
    </row>
    <row r="354" spans="14:59" s="226" customFormat="1" ht="23.25">
      <c r="N354" s="374"/>
      <c r="O354" s="374"/>
      <c r="P354" s="374"/>
      <c r="Q354" s="374"/>
      <c r="R354" s="374"/>
      <c r="S354" s="374"/>
      <c r="T354" s="374"/>
      <c r="U354" s="374"/>
      <c r="V354" s="374"/>
      <c r="W354" s="374"/>
      <c r="X354" s="374"/>
      <c r="Y354" s="374"/>
      <c r="Z354" s="374"/>
      <c r="AA354" s="374"/>
      <c r="AB354" s="374"/>
      <c r="AC354" s="374"/>
      <c r="AD354" s="374"/>
      <c r="AE354" s="374"/>
      <c r="AF354" s="374"/>
      <c r="AG354" s="374"/>
      <c r="AH354" s="374"/>
      <c r="AI354" s="374"/>
      <c r="AJ354" s="374"/>
      <c r="AK354" s="374"/>
      <c r="AL354" s="374"/>
      <c r="AM354" s="374"/>
      <c r="AN354" s="374"/>
      <c r="AO354" s="374"/>
      <c r="AP354" s="374"/>
      <c r="AQ354" s="374"/>
      <c r="AR354" s="374"/>
      <c r="AS354" s="374"/>
      <c r="AT354" s="374"/>
      <c r="AU354" s="374"/>
      <c r="AV354" s="374"/>
      <c r="AW354" s="260"/>
      <c r="AX354" s="260"/>
      <c r="AY354" s="453" t="s">
        <v>1156</v>
      </c>
      <c r="AZ354" s="440" t="s">
        <v>863</v>
      </c>
      <c r="BA354" s="259" t="s">
        <v>905</v>
      </c>
      <c r="BB354" s="259"/>
      <c r="BC354" s="259"/>
      <c r="BD354" s="259" t="s">
        <v>1460</v>
      </c>
      <c r="BE354" s="374">
        <f t="shared" si="186"/>
        <v>347</v>
      </c>
      <c r="BF354" s="374"/>
      <c r="BG354" s="374"/>
    </row>
    <row r="355" spans="14:59" s="226" customFormat="1">
      <c r="N355" s="374"/>
      <c r="O355" s="374"/>
      <c r="P355" s="374"/>
      <c r="Q355" s="374"/>
      <c r="R355" s="374"/>
      <c r="S355" s="374"/>
      <c r="T355" s="374"/>
      <c r="U355" s="374"/>
      <c r="V355" s="374"/>
      <c r="W355" s="374"/>
      <c r="X355" s="374"/>
      <c r="Y355" s="374"/>
      <c r="Z355" s="374"/>
      <c r="AA355" s="374"/>
      <c r="AB355" s="374"/>
      <c r="AC355" s="374"/>
      <c r="AD355" s="374"/>
      <c r="AE355" s="374"/>
      <c r="AF355" s="374"/>
      <c r="AG355" s="374"/>
      <c r="AH355" s="374"/>
      <c r="AI355" s="374"/>
      <c r="AJ355" s="374"/>
      <c r="AK355" s="374"/>
      <c r="AL355" s="374"/>
      <c r="AM355" s="374"/>
      <c r="AN355" s="374"/>
      <c r="AO355" s="374"/>
      <c r="AP355" s="374"/>
      <c r="AQ355" s="374"/>
      <c r="AR355" s="374"/>
      <c r="AS355" s="374"/>
      <c r="AT355" s="374"/>
      <c r="AU355" s="374"/>
      <c r="AV355" s="374"/>
      <c r="AW355" s="260"/>
      <c r="AX355" s="260"/>
      <c r="AY355" s="453" t="s">
        <v>1159</v>
      </c>
      <c r="AZ355" s="440" t="s">
        <v>864</v>
      </c>
      <c r="BA355" s="259" t="s">
        <v>906</v>
      </c>
      <c r="BB355" s="259"/>
      <c r="BC355" s="259"/>
      <c r="BD355" s="259" t="s">
        <v>867</v>
      </c>
      <c r="BE355" s="374">
        <f t="shared" si="186"/>
        <v>348</v>
      </c>
      <c r="BF355" s="374"/>
      <c r="BG355" s="374"/>
    </row>
    <row r="356" spans="14:59" s="226" customFormat="1">
      <c r="N356" s="374"/>
      <c r="O356" s="374"/>
      <c r="P356" s="374"/>
      <c r="Q356" s="374"/>
      <c r="R356" s="374"/>
      <c r="S356" s="374"/>
      <c r="T356" s="374"/>
      <c r="U356" s="374"/>
      <c r="V356" s="374"/>
      <c r="W356" s="374"/>
      <c r="X356" s="374"/>
      <c r="Y356" s="374"/>
      <c r="Z356" s="374"/>
      <c r="AA356" s="374"/>
      <c r="AB356" s="374"/>
      <c r="AC356" s="374"/>
      <c r="AD356" s="374"/>
      <c r="AE356" s="374"/>
      <c r="AF356" s="374"/>
      <c r="AG356" s="374"/>
      <c r="AH356" s="374"/>
      <c r="AI356" s="374"/>
      <c r="AJ356" s="374"/>
      <c r="AK356" s="374"/>
      <c r="AL356" s="374"/>
      <c r="AM356" s="374"/>
      <c r="AN356" s="374"/>
      <c r="AO356" s="374"/>
      <c r="AP356" s="374"/>
      <c r="AQ356" s="374"/>
      <c r="AR356" s="374"/>
      <c r="AS356" s="374"/>
      <c r="AT356" s="374"/>
      <c r="AU356" s="374"/>
      <c r="AV356" s="374"/>
      <c r="AW356" s="260"/>
      <c r="AX356" s="260"/>
      <c r="AY356" s="453" t="s">
        <v>1161</v>
      </c>
      <c r="AZ356" s="440" t="s">
        <v>1460</v>
      </c>
      <c r="BA356" s="259" t="s">
        <v>911</v>
      </c>
      <c r="BB356" s="259"/>
      <c r="BC356" s="259"/>
      <c r="BD356" s="259" t="s">
        <v>870</v>
      </c>
      <c r="BE356" s="374">
        <f t="shared" si="186"/>
        <v>349</v>
      </c>
      <c r="BF356" s="374"/>
      <c r="BG356" s="374"/>
    </row>
    <row r="357" spans="14:59" s="226" customFormat="1">
      <c r="N357" s="374"/>
      <c r="O357" s="374"/>
      <c r="P357" s="374"/>
      <c r="Q357" s="374"/>
      <c r="R357" s="374"/>
      <c r="S357" s="374"/>
      <c r="T357" s="374"/>
      <c r="U357" s="374"/>
      <c r="V357" s="374"/>
      <c r="W357" s="374"/>
      <c r="X357" s="374"/>
      <c r="Y357" s="374"/>
      <c r="Z357" s="374"/>
      <c r="AA357" s="374"/>
      <c r="AB357" s="374"/>
      <c r="AC357" s="374"/>
      <c r="AD357" s="374"/>
      <c r="AE357" s="374"/>
      <c r="AF357" s="374"/>
      <c r="AG357" s="374"/>
      <c r="AH357" s="374"/>
      <c r="AI357" s="374"/>
      <c r="AJ357" s="374"/>
      <c r="AK357" s="374"/>
      <c r="AL357" s="374"/>
      <c r="AM357" s="374"/>
      <c r="AN357" s="374"/>
      <c r="AO357" s="374"/>
      <c r="AP357" s="374"/>
      <c r="AQ357" s="374"/>
      <c r="AR357" s="374"/>
      <c r="AS357" s="374"/>
      <c r="AT357" s="374"/>
      <c r="AU357" s="374"/>
      <c r="AV357" s="374"/>
      <c r="AW357" s="260"/>
      <c r="AX357" s="260"/>
      <c r="AY357" s="453" t="s">
        <v>1163</v>
      </c>
      <c r="AZ357" s="440" t="s">
        <v>867</v>
      </c>
      <c r="BA357" s="259" t="s">
        <v>912</v>
      </c>
      <c r="BB357" s="259"/>
      <c r="BC357" s="259"/>
      <c r="BD357" s="259" t="s">
        <v>872</v>
      </c>
      <c r="BE357" s="374">
        <f t="shared" si="186"/>
        <v>350</v>
      </c>
      <c r="BF357" s="374"/>
      <c r="BG357" s="374"/>
    </row>
    <row r="358" spans="14:59" s="226" customFormat="1">
      <c r="N358" s="374"/>
      <c r="O358" s="374"/>
      <c r="P358" s="374"/>
      <c r="Q358" s="374"/>
      <c r="R358" s="374"/>
      <c r="S358" s="374"/>
      <c r="T358" s="374"/>
      <c r="U358" s="374"/>
      <c r="V358" s="374"/>
      <c r="W358" s="374"/>
      <c r="X358" s="374"/>
      <c r="Y358" s="374"/>
      <c r="Z358" s="374"/>
      <c r="AA358" s="374"/>
      <c r="AB358" s="374"/>
      <c r="AC358" s="374"/>
      <c r="AD358" s="374"/>
      <c r="AE358" s="374"/>
      <c r="AF358" s="374"/>
      <c r="AG358" s="374"/>
      <c r="AH358" s="374"/>
      <c r="AI358" s="374"/>
      <c r="AJ358" s="374"/>
      <c r="AK358" s="374"/>
      <c r="AL358" s="374"/>
      <c r="AM358" s="374"/>
      <c r="AN358" s="374"/>
      <c r="AO358" s="374"/>
      <c r="AP358" s="374"/>
      <c r="AQ358" s="374"/>
      <c r="AR358" s="374"/>
      <c r="AS358" s="374"/>
      <c r="AT358" s="374"/>
      <c r="AU358" s="374"/>
      <c r="AV358" s="374"/>
      <c r="AW358" s="260"/>
      <c r="AX358" s="260"/>
      <c r="AY358" s="453" t="s">
        <v>1164</v>
      </c>
      <c r="AZ358" s="440" t="s">
        <v>870</v>
      </c>
      <c r="BA358" s="259" t="s">
        <v>913</v>
      </c>
      <c r="BB358" s="259"/>
      <c r="BC358" s="259"/>
      <c r="BD358" s="259" t="s">
        <v>873</v>
      </c>
      <c r="BE358" s="374">
        <f t="shared" si="186"/>
        <v>351</v>
      </c>
      <c r="BF358" s="374"/>
      <c r="BG358" s="374"/>
    </row>
    <row r="359" spans="14:59" s="226" customFormat="1">
      <c r="N359" s="374"/>
      <c r="O359" s="374"/>
      <c r="P359" s="374"/>
      <c r="Q359" s="374"/>
      <c r="R359" s="374"/>
      <c r="S359" s="374"/>
      <c r="T359" s="374"/>
      <c r="U359" s="374"/>
      <c r="V359" s="374"/>
      <c r="W359" s="374"/>
      <c r="X359" s="374"/>
      <c r="Y359" s="374"/>
      <c r="Z359" s="374"/>
      <c r="AA359" s="374"/>
      <c r="AB359" s="374"/>
      <c r="AC359" s="374"/>
      <c r="AD359" s="374"/>
      <c r="AE359" s="374"/>
      <c r="AF359" s="374"/>
      <c r="AG359" s="374"/>
      <c r="AH359" s="374"/>
      <c r="AI359" s="374"/>
      <c r="AJ359" s="374"/>
      <c r="AK359" s="374"/>
      <c r="AL359" s="374"/>
      <c r="AM359" s="374"/>
      <c r="AN359" s="374"/>
      <c r="AO359" s="374"/>
      <c r="AP359" s="374"/>
      <c r="AQ359" s="374"/>
      <c r="AR359" s="374"/>
      <c r="AS359" s="374"/>
      <c r="AT359" s="374"/>
      <c r="AU359" s="374"/>
      <c r="AV359" s="374"/>
      <c r="AW359" s="260"/>
      <c r="AX359" s="260"/>
      <c r="AY359" s="453" t="s">
        <v>1165</v>
      </c>
      <c r="AZ359" s="440" t="s">
        <v>872</v>
      </c>
      <c r="BA359" s="259" t="s">
        <v>919</v>
      </c>
      <c r="BB359" s="259"/>
      <c r="BC359" s="259"/>
      <c r="BD359" s="259" t="s">
        <v>874</v>
      </c>
      <c r="BE359" s="374">
        <f t="shared" si="186"/>
        <v>352</v>
      </c>
      <c r="BF359" s="374"/>
      <c r="BG359" s="374"/>
    </row>
    <row r="360" spans="14:59" s="226" customFormat="1">
      <c r="N360" s="374"/>
      <c r="O360" s="374"/>
      <c r="P360" s="374"/>
      <c r="Q360" s="374"/>
      <c r="R360" s="374"/>
      <c r="S360" s="374"/>
      <c r="T360" s="374"/>
      <c r="U360" s="374"/>
      <c r="V360" s="374"/>
      <c r="W360" s="374"/>
      <c r="X360" s="374"/>
      <c r="Y360" s="374"/>
      <c r="Z360" s="374"/>
      <c r="AA360" s="374"/>
      <c r="AB360" s="374"/>
      <c r="AC360" s="374"/>
      <c r="AD360" s="374"/>
      <c r="AE360" s="374"/>
      <c r="AF360" s="374"/>
      <c r="AG360" s="374"/>
      <c r="AH360" s="374"/>
      <c r="AI360" s="374"/>
      <c r="AJ360" s="374"/>
      <c r="AK360" s="374"/>
      <c r="AL360" s="374"/>
      <c r="AM360" s="374"/>
      <c r="AN360" s="374"/>
      <c r="AO360" s="374"/>
      <c r="AP360" s="374"/>
      <c r="AQ360" s="374"/>
      <c r="AR360" s="374"/>
      <c r="AS360" s="374"/>
      <c r="AT360" s="374"/>
      <c r="AU360" s="374"/>
      <c r="AV360" s="374"/>
      <c r="AW360" s="260"/>
      <c r="AX360" s="260"/>
      <c r="AY360" s="453" t="s">
        <v>1167</v>
      </c>
      <c r="AZ360" s="440" t="s">
        <v>873</v>
      </c>
      <c r="BA360" s="259" t="s">
        <v>922</v>
      </c>
      <c r="BB360" s="259"/>
      <c r="BC360" s="259"/>
      <c r="BD360" s="259" t="s">
        <v>875</v>
      </c>
      <c r="BE360" s="374">
        <f t="shared" si="186"/>
        <v>353</v>
      </c>
      <c r="BF360" s="374"/>
      <c r="BG360" s="374"/>
    </row>
    <row r="361" spans="14:59" s="226" customFormat="1">
      <c r="N361" s="374"/>
      <c r="O361" s="374"/>
      <c r="P361" s="374"/>
      <c r="Q361" s="374"/>
      <c r="R361" s="374"/>
      <c r="S361" s="374"/>
      <c r="T361" s="374"/>
      <c r="U361" s="374"/>
      <c r="V361" s="374"/>
      <c r="W361" s="374"/>
      <c r="X361" s="374"/>
      <c r="Y361" s="374"/>
      <c r="Z361" s="374"/>
      <c r="AA361" s="374"/>
      <c r="AB361" s="374"/>
      <c r="AC361" s="374"/>
      <c r="AD361" s="374"/>
      <c r="AE361" s="374"/>
      <c r="AF361" s="374"/>
      <c r="AG361" s="374"/>
      <c r="AH361" s="374"/>
      <c r="AI361" s="374"/>
      <c r="AJ361" s="374"/>
      <c r="AK361" s="374"/>
      <c r="AL361" s="374"/>
      <c r="AM361" s="374"/>
      <c r="AN361" s="374"/>
      <c r="AO361" s="374"/>
      <c r="AP361" s="374"/>
      <c r="AQ361" s="374"/>
      <c r="AR361" s="374"/>
      <c r="AS361" s="374"/>
      <c r="AT361" s="374"/>
      <c r="AU361" s="374"/>
      <c r="AV361" s="374"/>
      <c r="AW361" s="260"/>
      <c r="AX361" s="260"/>
      <c r="AY361" s="453" t="s">
        <v>1168</v>
      </c>
      <c r="AZ361" s="440" t="s">
        <v>874</v>
      </c>
      <c r="BA361" s="259" t="s">
        <v>923</v>
      </c>
      <c r="BB361" s="259"/>
      <c r="BC361" s="259"/>
      <c r="BD361" s="259" t="s">
        <v>876</v>
      </c>
      <c r="BE361" s="374" t="e">
        <f t="shared" si="186"/>
        <v>#N/A</v>
      </c>
      <c r="BF361" s="374"/>
      <c r="BG361" s="374"/>
    </row>
    <row r="362" spans="14:59" s="226" customFormat="1">
      <c r="N362" s="374"/>
      <c r="O362" s="374"/>
      <c r="P362" s="374"/>
      <c r="Q362" s="374"/>
      <c r="R362" s="374"/>
      <c r="S362" s="374"/>
      <c r="T362" s="374"/>
      <c r="U362" s="374"/>
      <c r="V362" s="374"/>
      <c r="W362" s="374"/>
      <c r="X362" s="374"/>
      <c r="Y362" s="374"/>
      <c r="Z362" s="374"/>
      <c r="AA362" s="374"/>
      <c r="AB362" s="374"/>
      <c r="AC362" s="374"/>
      <c r="AD362" s="374"/>
      <c r="AE362" s="374"/>
      <c r="AF362" s="374"/>
      <c r="AG362" s="374"/>
      <c r="AH362" s="374"/>
      <c r="AI362" s="374"/>
      <c r="AJ362" s="374"/>
      <c r="AK362" s="374"/>
      <c r="AL362" s="374"/>
      <c r="AM362" s="374"/>
      <c r="AN362" s="374"/>
      <c r="AO362" s="374"/>
      <c r="AP362" s="374"/>
      <c r="AQ362" s="374"/>
      <c r="AR362" s="374"/>
      <c r="AS362" s="374"/>
      <c r="AT362" s="374"/>
      <c r="AU362" s="374"/>
      <c r="AV362" s="374"/>
      <c r="AW362" s="260"/>
      <c r="AX362" s="260"/>
      <c r="AY362" s="453" t="s">
        <v>1172</v>
      </c>
      <c r="AZ362" s="440" t="s">
        <v>875</v>
      </c>
      <c r="BA362" s="259" t="s">
        <v>925</v>
      </c>
      <c r="BB362" s="259"/>
      <c r="BC362" s="259"/>
      <c r="BD362" s="259" t="s">
        <v>362</v>
      </c>
      <c r="BE362" s="374">
        <f t="shared" si="186"/>
        <v>354</v>
      </c>
      <c r="BF362" s="374"/>
      <c r="BG362" s="374"/>
    </row>
    <row r="363" spans="14:59" s="226" customFormat="1">
      <c r="N363" s="374"/>
      <c r="O363" s="374"/>
      <c r="P363" s="374"/>
      <c r="Q363" s="374"/>
      <c r="R363" s="374"/>
      <c r="S363" s="374"/>
      <c r="T363" s="374"/>
      <c r="U363" s="374"/>
      <c r="V363" s="374"/>
      <c r="W363" s="374"/>
      <c r="X363" s="374"/>
      <c r="Y363" s="374"/>
      <c r="Z363" s="374"/>
      <c r="AA363" s="374"/>
      <c r="AB363" s="374"/>
      <c r="AC363" s="374"/>
      <c r="AD363" s="374"/>
      <c r="AE363" s="374"/>
      <c r="AF363" s="374"/>
      <c r="AG363" s="374"/>
      <c r="AH363" s="374"/>
      <c r="AI363" s="374"/>
      <c r="AJ363" s="374"/>
      <c r="AK363" s="374"/>
      <c r="AL363" s="374"/>
      <c r="AM363" s="374"/>
      <c r="AN363" s="374"/>
      <c r="AO363" s="374"/>
      <c r="AP363" s="374"/>
      <c r="AQ363" s="374"/>
      <c r="AR363" s="374"/>
      <c r="AS363" s="374"/>
      <c r="AT363" s="374"/>
      <c r="AU363" s="374"/>
      <c r="AV363" s="374"/>
      <c r="AW363" s="260"/>
      <c r="AX363" s="260"/>
      <c r="AY363" s="453" t="s">
        <v>1180</v>
      </c>
      <c r="AZ363" s="440" t="s">
        <v>362</v>
      </c>
      <c r="BA363" s="259" t="s">
        <v>931</v>
      </c>
      <c r="BB363" s="259"/>
      <c r="BC363" s="259"/>
      <c r="BD363" s="259" t="s">
        <v>877</v>
      </c>
      <c r="BE363" s="374">
        <f t="shared" si="186"/>
        <v>355</v>
      </c>
      <c r="BF363" s="374"/>
      <c r="BG363" s="374"/>
    </row>
    <row r="364" spans="14:59" s="226" customFormat="1">
      <c r="N364" s="374"/>
      <c r="O364" s="374"/>
      <c r="P364" s="374"/>
      <c r="Q364" s="374"/>
      <c r="R364" s="374"/>
      <c r="S364" s="374"/>
      <c r="T364" s="374"/>
      <c r="U364" s="374"/>
      <c r="V364" s="374"/>
      <c r="W364" s="374"/>
      <c r="X364" s="374"/>
      <c r="Y364" s="374"/>
      <c r="Z364" s="374"/>
      <c r="AA364" s="374"/>
      <c r="AB364" s="374"/>
      <c r="AC364" s="374"/>
      <c r="AD364" s="374"/>
      <c r="AE364" s="374"/>
      <c r="AF364" s="374"/>
      <c r="AG364" s="374"/>
      <c r="AH364" s="374"/>
      <c r="AI364" s="374"/>
      <c r="AJ364" s="374"/>
      <c r="AK364" s="374"/>
      <c r="AL364" s="374"/>
      <c r="AM364" s="374"/>
      <c r="AN364" s="374"/>
      <c r="AO364" s="374"/>
      <c r="AP364" s="374"/>
      <c r="AQ364" s="374"/>
      <c r="AR364" s="374"/>
      <c r="AS364" s="374"/>
      <c r="AT364" s="374"/>
      <c r="AU364" s="374"/>
      <c r="AV364" s="374"/>
      <c r="AW364" s="260"/>
      <c r="AX364" s="260"/>
      <c r="AY364" s="453" t="s">
        <v>1181</v>
      </c>
      <c r="AZ364" s="440" t="s">
        <v>877</v>
      </c>
      <c r="BA364" s="259" t="s">
        <v>932</v>
      </c>
      <c r="BB364" s="259"/>
      <c r="BC364" s="259"/>
      <c r="BD364" s="259" t="s">
        <v>879</v>
      </c>
      <c r="BE364" s="374">
        <f t="shared" si="186"/>
        <v>356</v>
      </c>
      <c r="BF364" s="374"/>
      <c r="BG364" s="374"/>
    </row>
    <row r="365" spans="14:59" s="226" customFormat="1">
      <c r="N365" s="374"/>
      <c r="O365" s="374"/>
      <c r="P365" s="374"/>
      <c r="Q365" s="374"/>
      <c r="R365" s="374"/>
      <c r="S365" s="374"/>
      <c r="T365" s="374"/>
      <c r="U365" s="374"/>
      <c r="V365" s="374"/>
      <c r="W365" s="374"/>
      <c r="X365" s="374"/>
      <c r="Y365" s="374"/>
      <c r="Z365" s="374"/>
      <c r="AA365" s="374"/>
      <c r="AB365" s="374"/>
      <c r="AC365" s="374"/>
      <c r="AD365" s="374"/>
      <c r="AE365" s="374"/>
      <c r="AF365" s="374"/>
      <c r="AG365" s="374"/>
      <c r="AH365" s="374"/>
      <c r="AI365" s="374"/>
      <c r="AJ365" s="374"/>
      <c r="AK365" s="374"/>
      <c r="AL365" s="374"/>
      <c r="AM365" s="374"/>
      <c r="AN365" s="374"/>
      <c r="AO365" s="374"/>
      <c r="AP365" s="374"/>
      <c r="AQ365" s="374"/>
      <c r="AR365" s="374"/>
      <c r="AS365" s="374"/>
      <c r="AT365" s="374"/>
      <c r="AU365" s="374"/>
      <c r="AV365" s="374"/>
      <c r="AW365" s="260"/>
      <c r="AX365" s="260"/>
      <c r="AY365" s="453" t="s">
        <v>1191</v>
      </c>
      <c r="AZ365" s="440" t="s">
        <v>879</v>
      </c>
      <c r="BA365" s="259" t="s">
        <v>933</v>
      </c>
      <c r="BB365" s="259"/>
      <c r="BC365" s="259"/>
      <c r="BD365" s="259" t="s">
        <v>880</v>
      </c>
      <c r="BE365" s="374">
        <f t="shared" si="186"/>
        <v>357</v>
      </c>
      <c r="BF365" s="374"/>
      <c r="BG365" s="374"/>
    </row>
    <row r="366" spans="14:59" s="226" customFormat="1">
      <c r="N366" s="374"/>
      <c r="O366" s="374"/>
      <c r="P366" s="374"/>
      <c r="Q366" s="374"/>
      <c r="R366" s="374"/>
      <c r="S366" s="374"/>
      <c r="T366" s="374"/>
      <c r="U366" s="374"/>
      <c r="V366" s="374"/>
      <c r="W366" s="374"/>
      <c r="X366" s="374"/>
      <c r="Y366" s="374"/>
      <c r="Z366" s="374"/>
      <c r="AA366" s="374"/>
      <c r="AB366" s="374"/>
      <c r="AC366" s="374"/>
      <c r="AD366" s="374"/>
      <c r="AE366" s="374"/>
      <c r="AF366" s="374"/>
      <c r="AG366" s="374"/>
      <c r="AH366" s="374"/>
      <c r="AI366" s="374"/>
      <c r="AJ366" s="374"/>
      <c r="AK366" s="374"/>
      <c r="AL366" s="374"/>
      <c r="AM366" s="374"/>
      <c r="AN366" s="374"/>
      <c r="AO366" s="374"/>
      <c r="AP366" s="374"/>
      <c r="AQ366" s="374"/>
      <c r="AR366" s="374"/>
      <c r="AS366" s="374"/>
      <c r="AT366" s="374"/>
      <c r="AU366" s="374"/>
      <c r="AV366" s="374"/>
      <c r="AW366" s="260"/>
      <c r="AX366" s="260"/>
      <c r="AY366" s="453" t="s">
        <v>1193</v>
      </c>
      <c r="AZ366" s="440" t="s">
        <v>880</v>
      </c>
      <c r="BA366" s="259" t="s">
        <v>935</v>
      </c>
      <c r="BB366" s="259"/>
      <c r="BC366" s="259"/>
      <c r="BD366" s="259" t="s">
        <v>884</v>
      </c>
      <c r="BE366" s="374">
        <f t="shared" si="186"/>
        <v>358</v>
      </c>
      <c r="BF366" s="374"/>
      <c r="BG366" s="374"/>
    </row>
    <row r="367" spans="14:59" s="226" customFormat="1">
      <c r="N367" s="374"/>
      <c r="O367" s="374"/>
      <c r="P367" s="374"/>
      <c r="Q367" s="374"/>
      <c r="R367" s="374"/>
      <c r="S367" s="374"/>
      <c r="T367" s="374"/>
      <c r="U367" s="374"/>
      <c r="V367" s="374"/>
      <c r="W367" s="374"/>
      <c r="X367" s="374"/>
      <c r="Y367" s="374"/>
      <c r="Z367" s="374"/>
      <c r="AA367" s="374"/>
      <c r="AB367" s="374"/>
      <c r="AC367" s="374"/>
      <c r="AD367" s="374"/>
      <c r="AE367" s="374"/>
      <c r="AF367" s="374"/>
      <c r="AG367" s="374"/>
      <c r="AH367" s="374"/>
      <c r="AI367" s="374"/>
      <c r="AJ367" s="374"/>
      <c r="AK367" s="374"/>
      <c r="AL367" s="374"/>
      <c r="AM367" s="374"/>
      <c r="AN367" s="374"/>
      <c r="AO367" s="374"/>
      <c r="AP367" s="374"/>
      <c r="AQ367" s="374"/>
      <c r="AR367" s="374"/>
      <c r="AS367" s="374"/>
      <c r="AT367" s="374"/>
      <c r="AU367" s="374"/>
      <c r="AV367" s="374"/>
      <c r="AW367" s="260"/>
      <c r="AX367" s="260"/>
      <c r="AY367" s="453"/>
      <c r="AZ367" s="440" t="s">
        <v>884</v>
      </c>
      <c r="BA367" s="259" t="s">
        <v>938</v>
      </c>
      <c r="BB367" s="259"/>
      <c r="BC367" s="259"/>
      <c r="BD367" s="259" t="s">
        <v>885</v>
      </c>
      <c r="BE367" s="374">
        <f t="shared" si="186"/>
        <v>359</v>
      </c>
      <c r="BF367" s="374"/>
      <c r="BG367" s="374"/>
    </row>
    <row r="368" spans="14:59" s="226" customFormat="1">
      <c r="N368" s="374"/>
      <c r="O368" s="374"/>
      <c r="P368" s="374"/>
      <c r="Q368" s="374"/>
      <c r="R368" s="374"/>
      <c r="S368" s="374"/>
      <c r="T368" s="374"/>
      <c r="U368" s="374"/>
      <c r="V368" s="374"/>
      <c r="W368" s="374"/>
      <c r="X368" s="374"/>
      <c r="Y368" s="374"/>
      <c r="Z368" s="374"/>
      <c r="AA368" s="374"/>
      <c r="AB368" s="374"/>
      <c r="AC368" s="374"/>
      <c r="AD368" s="374"/>
      <c r="AE368" s="374"/>
      <c r="AF368" s="374"/>
      <c r="AG368" s="374"/>
      <c r="AH368" s="374"/>
      <c r="AI368" s="374"/>
      <c r="AJ368" s="374"/>
      <c r="AK368" s="374"/>
      <c r="AL368" s="374"/>
      <c r="AM368" s="374"/>
      <c r="AN368" s="374"/>
      <c r="AO368" s="374"/>
      <c r="AP368" s="374"/>
      <c r="AQ368" s="374"/>
      <c r="AR368" s="374"/>
      <c r="AS368" s="374"/>
      <c r="AT368" s="374"/>
      <c r="AU368" s="374"/>
      <c r="AV368" s="374"/>
      <c r="AW368" s="260"/>
      <c r="AX368" s="260"/>
      <c r="AY368" s="453"/>
      <c r="AZ368" s="440" t="s">
        <v>885</v>
      </c>
      <c r="BA368" s="259" t="s">
        <v>940</v>
      </c>
      <c r="BB368" s="259"/>
      <c r="BC368" s="259"/>
      <c r="BD368" s="259" t="s">
        <v>886</v>
      </c>
      <c r="BE368" s="374" t="e">
        <f t="shared" si="186"/>
        <v>#N/A</v>
      </c>
      <c r="BF368" s="374"/>
      <c r="BG368" s="374"/>
    </row>
    <row r="369" spans="14:59" s="226" customFormat="1">
      <c r="N369" s="374"/>
      <c r="O369" s="374"/>
      <c r="P369" s="374"/>
      <c r="Q369" s="374"/>
      <c r="R369" s="374"/>
      <c r="S369" s="374"/>
      <c r="T369" s="374"/>
      <c r="U369" s="374"/>
      <c r="V369" s="374"/>
      <c r="W369" s="374"/>
      <c r="X369" s="374"/>
      <c r="Y369" s="374"/>
      <c r="Z369" s="374"/>
      <c r="AA369" s="374"/>
      <c r="AB369" s="374"/>
      <c r="AC369" s="374"/>
      <c r="AD369" s="374"/>
      <c r="AE369" s="374"/>
      <c r="AF369" s="374"/>
      <c r="AG369" s="374"/>
      <c r="AH369" s="374"/>
      <c r="AI369" s="374"/>
      <c r="AJ369" s="374"/>
      <c r="AK369" s="374"/>
      <c r="AL369" s="374"/>
      <c r="AM369" s="374"/>
      <c r="AN369" s="374"/>
      <c r="AO369" s="374"/>
      <c r="AP369" s="374"/>
      <c r="AQ369" s="374"/>
      <c r="AR369" s="374"/>
      <c r="AS369" s="374"/>
      <c r="AT369" s="374"/>
      <c r="AU369" s="374"/>
      <c r="AV369" s="374"/>
      <c r="AW369" s="260"/>
      <c r="AX369" s="260"/>
      <c r="AY369" s="453"/>
      <c r="AZ369" s="440" t="s">
        <v>887</v>
      </c>
      <c r="BA369" s="259" t="s">
        <v>942</v>
      </c>
      <c r="BB369" s="259"/>
      <c r="BC369" s="259"/>
      <c r="BD369" s="259" t="s">
        <v>887</v>
      </c>
      <c r="BE369" s="374">
        <f t="shared" si="186"/>
        <v>360</v>
      </c>
      <c r="BF369" s="374"/>
      <c r="BG369" s="374"/>
    </row>
    <row r="370" spans="14:59" s="226" customFormat="1">
      <c r="N370" s="374"/>
      <c r="O370" s="374"/>
      <c r="P370" s="374"/>
      <c r="Q370" s="374"/>
      <c r="R370" s="374"/>
      <c r="S370" s="374"/>
      <c r="T370" s="374"/>
      <c r="U370" s="374"/>
      <c r="V370" s="374"/>
      <c r="W370" s="374"/>
      <c r="X370" s="374"/>
      <c r="Y370" s="374"/>
      <c r="Z370" s="374"/>
      <c r="AA370" s="374"/>
      <c r="AB370" s="374"/>
      <c r="AC370" s="374"/>
      <c r="AD370" s="374"/>
      <c r="AE370" s="374"/>
      <c r="AF370" s="374"/>
      <c r="AG370" s="374"/>
      <c r="AH370" s="374"/>
      <c r="AI370" s="374"/>
      <c r="AJ370" s="374"/>
      <c r="AK370" s="374"/>
      <c r="AL370" s="374"/>
      <c r="AM370" s="374"/>
      <c r="AN370" s="374"/>
      <c r="AO370" s="374"/>
      <c r="AP370" s="374"/>
      <c r="AQ370" s="374"/>
      <c r="AR370" s="374"/>
      <c r="AS370" s="374"/>
      <c r="AT370" s="374"/>
      <c r="AU370" s="374"/>
      <c r="AV370" s="374"/>
      <c r="AW370" s="260"/>
      <c r="AX370" s="260"/>
      <c r="AY370" s="453"/>
      <c r="AZ370" s="440" t="s">
        <v>888</v>
      </c>
      <c r="BA370" s="259" t="s">
        <v>945</v>
      </c>
      <c r="BB370" s="259"/>
      <c r="BC370" s="259"/>
      <c r="BD370" s="259" t="s">
        <v>888</v>
      </c>
      <c r="BE370" s="374">
        <f t="shared" si="186"/>
        <v>361</v>
      </c>
      <c r="BF370" s="374"/>
      <c r="BG370" s="374"/>
    </row>
    <row r="371" spans="14:59" s="226" customFormat="1">
      <c r="N371" s="374"/>
      <c r="O371" s="374"/>
      <c r="P371" s="374"/>
      <c r="Q371" s="374"/>
      <c r="R371" s="374"/>
      <c r="S371" s="374"/>
      <c r="T371" s="374"/>
      <c r="U371" s="374"/>
      <c r="V371" s="374"/>
      <c r="W371" s="374"/>
      <c r="X371" s="374"/>
      <c r="Y371" s="374"/>
      <c r="Z371" s="374"/>
      <c r="AA371" s="374"/>
      <c r="AB371" s="374"/>
      <c r="AC371" s="374"/>
      <c r="AD371" s="374"/>
      <c r="AE371" s="374"/>
      <c r="AF371" s="374"/>
      <c r="AG371" s="374"/>
      <c r="AH371" s="374"/>
      <c r="AI371" s="374"/>
      <c r="AJ371" s="374"/>
      <c r="AK371" s="374"/>
      <c r="AL371" s="374"/>
      <c r="AM371" s="374"/>
      <c r="AN371" s="374"/>
      <c r="AO371" s="374"/>
      <c r="AP371" s="374"/>
      <c r="AQ371" s="374"/>
      <c r="AR371" s="374"/>
      <c r="AS371" s="374"/>
      <c r="AT371" s="374"/>
      <c r="AU371" s="374"/>
      <c r="AV371" s="374"/>
      <c r="AW371" s="260"/>
      <c r="AX371" s="260"/>
      <c r="AY371" s="453"/>
      <c r="AZ371" s="440" t="s">
        <v>889</v>
      </c>
      <c r="BA371" s="259" t="s">
        <v>946</v>
      </c>
      <c r="BB371" s="259"/>
      <c r="BC371" s="259"/>
      <c r="BD371" s="259" t="s">
        <v>889</v>
      </c>
      <c r="BE371" s="374"/>
      <c r="BF371" s="374"/>
      <c r="BG371" s="374"/>
    </row>
    <row r="372" spans="14:59" s="226" customFormat="1">
      <c r="N372" s="374"/>
      <c r="O372" s="374"/>
      <c r="P372" s="374"/>
      <c r="Q372" s="374"/>
      <c r="R372" s="374"/>
      <c r="S372" s="374"/>
      <c r="T372" s="374"/>
      <c r="U372" s="374"/>
      <c r="V372" s="374"/>
      <c r="W372" s="374"/>
      <c r="X372" s="374"/>
      <c r="Y372" s="374"/>
      <c r="Z372" s="374"/>
      <c r="AA372" s="374"/>
      <c r="AB372" s="374"/>
      <c r="AC372" s="374"/>
      <c r="AD372" s="374"/>
      <c r="AE372" s="374"/>
      <c r="AF372" s="374"/>
      <c r="AG372" s="374"/>
      <c r="AH372" s="374"/>
      <c r="AI372" s="374"/>
      <c r="AJ372" s="374"/>
      <c r="AK372" s="374"/>
      <c r="AL372" s="374"/>
      <c r="AM372" s="374"/>
      <c r="AN372" s="374"/>
      <c r="AO372" s="374"/>
      <c r="AP372" s="374"/>
      <c r="AQ372" s="374"/>
      <c r="AR372" s="374"/>
      <c r="AS372" s="374"/>
      <c r="AT372" s="374"/>
      <c r="AU372" s="374"/>
      <c r="AV372" s="374"/>
      <c r="AW372" s="260"/>
      <c r="AX372" s="260"/>
      <c r="AY372" s="260"/>
      <c r="AZ372" s="440" t="s">
        <v>890</v>
      </c>
      <c r="BA372" s="259" t="s">
        <v>947</v>
      </c>
      <c r="BB372" s="259"/>
      <c r="BC372" s="259"/>
      <c r="BD372" s="259" t="s">
        <v>890</v>
      </c>
      <c r="BE372" s="374"/>
      <c r="BF372" s="374"/>
      <c r="BG372" s="374"/>
    </row>
    <row r="373" spans="14:59" s="226" customFormat="1">
      <c r="N373" s="374"/>
      <c r="O373" s="374"/>
      <c r="P373" s="374"/>
      <c r="Q373" s="374"/>
      <c r="R373" s="374"/>
      <c r="S373" s="374"/>
      <c r="T373" s="374"/>
      <c r="U373" s="374"/>
      <c r="V373" s="374"/>
      <c r="W373" s="374"/>
      <c r="X373" s="374"/>
      <c r="Y373" s="374"/>
      <c r="Z373" s="374"/>
      <c r="AA373" s="374"/>
      <c r="AB373" s="374"/>
      <c r="AC373" s="374"/>
      <c r="AD373" s="374"/>
      <c r="AE373" s="374"/>
      <c r="AF373" s="374"/>
      <c r="AG373" s="374"/>
      <c r="AH373" s="374"/>
      <c r="AI373" s="374"/>
      <c r="AJ373" s="374"/>
      <c r="AK373" s="374"/>
      <c r="AL373" s="374"/>
      <c r="AM373" s="374"/>
      <c r="AN373" s="374"/>
      <c r="AO373" s="374"/>
      <c r="AP373" s="374"/>
      <c r="AQ373" s="374"/>
      <c r="AR373" s="374"/>
      <c r="AS373" s="374"/>
      <c r="AT373" s="374"/>
      <c r="AU373" s="374"/>
      <c r="AV373" s="374"/>
      <c r="AW373" s="260"/>
      <c r="AX373" s="260"/>
      <c r="AY373" s="260"/>
      <c r="AZ373" s="440" t="s">
        <v>892</v>
      </c>
      <c r="BA373" s="259" t="s">
        <v>1461</v>
      </c>
      <c r="BB373" s="259"/>
      <c r="BC373" s="259"/>
      <c r="BD373" s="259" t="s">
        <v>892</v>
      </c>
      <c r="BE373" s="374"/>
      <c r="BF373" s="374"/>
      <c r="BG373" s="374"/>
    </row>
    <row r="374" spans="14:59" s="226" customFormat="1">
      <c r="N374" s="374"/>
      <c r="O374" s="374"/>
      <c r="P374" s="374"/>
      <c r="Q374" s="374"/>
      <c r="R374" s="374"/>
      <c r="S374" s="374"/>
      <c r="T374" s="374"/>
      <c r="U374" s="374"/>
      <c r="V374" s="374"/>
      <c r="W374" s="374"/>
      <c r="X374" s="374"/>
      <c r="Y374" s="374"/>
      <c r="Z374" s="374"/>
      <c r="AA374" s="374"/>
      <c r="AB374" s="374"/>
      <c r="AC374" s="374"/>
      <c r="AD374" s="374"/>
      <c r="AE374" s="374"/>
      <c r="AF374" s="374"/>
      <c r="AG374" s="374"/>
      <c r="AH374" s="374"/>
      <c r="AI374" s="374"/>
      <c r="AJ374" s="374"/>
      <c r="AK374" s="374"/>
      <c r="AL374" s="374"/>
      <c r="AM374" s="374"/>
      <c r="AN374" s="374"/>
      <c r="AO374" s="374"/>
      <c r="AP374" s="374"/>
      <c r="AQ374" s="374"/>
      <c r="AR374" s="374"/>
      <c r="AS374" s="374"/>
      <c r="AT374" s="374"/>
      <c r="AU374" s="374"/>
      <c r="AV374" s="374"/>
      <c r="AW374" s="260"/>
      <c r="AX374" s="260"/>
      <c r="AY374" s="260"/>
      <c r="AZ374" s="440" t="s">
        <v>893</v>
      </c>
      <c r="BA374" s="259" t="s">
        <v>952</v>
      </c>
      <c r="BB374" s="259"/>
      <c r="BC374" s="259"/>
      <c r="BD374" s="259" t="s">
        <v>893</v>
      </c>
      <c r="BE374" s="374"/>
      <c r="BF374" s="374"/>
      <c r="BG374" s="374"/>
    </row>
    <row r="375" spans="14:59" s="226" customFormat="1">
      <c r="N375" s="374"/>
      <c r="O375" s="374"/>
      <c r="P375" s="374"/>
      <c r="Q375" s="374"/>
      <c r="R375" s="374"/>
      <c r="S375" s="374"/>
      <c r="T375" s="374"/>
      <c r="U375" s="374"/>
      <c r="V375" s="374"/>
      <c r="W375" s="374"/>
      <c r="X375" s="374"/>
      <c r="Y375" s="374"/>
      <c r="Z375" s="374"/>
      <c r="AA375" s="374"/>
      <c r="AB375" s="374"/>
      <c r="AC375" s="374"/>
      <c r="AD375" s="374"/>
      <c r="AE375" s="374"/>
      <c r="AF375" s="374"/>
      <c r="AG375" s="374"/>
      <c r="AH375" s="374"/>
      <c r="AI375" s="374"/>
      <c r="AJ375" s="374"/>
      <c r="AK375" s="374"/>
      <c r="AL375" s="374"/>
      <c r="AM375" s="374"/>
      <c r="AN375" s="374"/>
      <c r="AO375" s="374"/>
      <c r="AP375" s="374"/>
      <c r="AQ375" s="374"/>
      <c r="AR375" s="374"/>
      <c r="AS375" s="374"/>
      <c r="AT375" s="374"/>
      <c r="AU375" s="374"/>
      <c r="AV375" s="374"/>
      <c r="AW375" s="260"/>
      <c r="AX375" s="260"/>
      <c r="AY375" s="260"/>
      <c r="AZ375" s="440" t="s">
        <v>895</v>
      </c>
      <c r="BA375" s="259" t="s">
        <v>954</v>
      </c>
      <c r="BB375" s="259"/>
      <c r="BC375" s="259"/>
      <c r="BD375" s="259" t="s">
        <v>895</v>
      </c>
      <c r="BE375" s="374"/>
      <c r="BF375" s="374"/>
      <c r="BG375" s="374"/>
    </row>
    <row r="376" spans="14:59" s="226" customFormat="1">
      <c r="N376" s="374"/>
      <c r="O376" s="374"/>
      <c r="P376" s="374"/>
      <c r="Q376" s="374"/>
      <c r="R376" s="374"/>
      <c r="S376" s="374"/>
      <c r="T376" s="374"/>
      <c r="U376" s="374"/>
      <c r="V376" s="374"/>
      <c r="W376" s="374"/>
      <c r="X376" s="374"/>
      <c r="Y376" s="374"/>
      <c r="Z376" s="374"/>
      <c r="AA376" s="374"/>
      <c r="AB376" s="374"/>
      <c r="AC376" s="374"/>
      <c r="AD376" s="374"/>
      <c r="AE376" s="374"/>
      <c r="AF376" s="374"/>
      <c r="AG376" s="374"/>
      <c r="AH376" s="374"/>
      <c r="AI376" s="374"/>
      <c r="AJ376" s="374"/>
      <c r="AK376" s="374"/>
      <c r="AL376" s="374"/>
      <c r="AM376" s="374"/>
      <c r="AN376" s="374"/>
      <c r="AO376" s="374"/>
      <c r="AP376" s="374"/>
      <c r="AQ376" s="374"/>
      <c r="AR376" s="374"/>
      <c r="AS376" s="374"/>
      <c r="AT376" s="374"/>
      <c r="AU376" s="374"/>
      <c r="AV376" s="374"/>
      <c r="AW376" s="486"/>
      <c r="AX376" s="486"/>
      <c r="AY376" s="486"/>
      <c r="AZ376" s="440" t="s">
        <v>367</v>
      </c>
      <c r="BA376" s="259" t="s">
        <v>958</v>
      </c>
      <c r="BB376" s="259"/>
      <c r="BC376" s="259"/>
      <c r="BD376" s="259" t="s">
        <v>367</v>
      </c>
      <c r="BE376" s="374"/>
      <c r="BF376" s="374"/>
      <c r="BG376" s="374"/>
    </row>
    <row r="377" spans="14:59" s="226" customFormat="1">
      <c r="N377" s="374"/>
      <c r="O377" s="374"/>
      <c r="P377" s="374"/>
      <c r="Q377" s="374"/>
      <c r="R377" s="374"/>
      <c r="S377" s="374"/>
      <c r="T377" s="374"/>
      <c r="U377" s="374"/>
      <c r="V377" s="374"/>
      <c r="W377" s="374"/>
      <c r="X377" s="374"/>
      <c r="Y377" s="374"/>
      <c r="Z377" s="374"/>
      <c r="AA377" s="374"/>
      <c r="AB377" s="374"/>
      <c r="AC377" s="374"/>
      <c r="AD377" s="374"/>
      <c r="AE377" s="374"/>
      <c r="AF377" s="374"/>
      <c r="AG377" s="374"/>
      <c r="AH377" s="374"/>
      <c r="AI377" s="374"/>
      <c r="AJ377" s="374"/>
      <c r="AK377" s="374"/>
      <c r="AL377" s="374"/>
      <c r="AM377" s="374"/>
      <c r="AN377" s="374"/>
      <c r="AO377" s="374"/>
      <c r="AP377" s="374"/>
      <c r="AQ377" s="374"/>
      <c r="AR377" s="374"/>
      <c r="AS377" s="374"/>
      <c r="AT377" s="374"/>
      <c r="AU377" s="374"/>
      <c r="AV377" s="374"/>
      <c r="AW377" s="486"/>
      <c r="AX377" s="486"/>
      <c r="AY377" s="486"/>
      <c r="AZ377" s="440" t="s">
        <v>896</v>
      </c>
      <c r="BA377" s="259" t="s">
        <v>959</v>
      </c>
      <c r="BB377" s="259"/>
      <c r="BC377" s="259"/>
      <c r="BD377" s="259" t="s">
        <v>896</v>
      </c>
      <c r="BE377" s="374"/>
      <c r="BF377" s="374"/>
      <c r="BG377" s="374"/>
    </row>
    <row r="378" spans="14:59" s="226" customFormat="1">
      <c r="N378" s="374"/>
      <c r="O378" s="374"/>
      <c r="P378" s="374"/>
      <c r="Q378" s="374"/>
      <c r="R378" s="374"/>
      <c r="S378" s="374"/>
      <c r="T378" s="374"/>
      <c r="U378" s="374"/>
      <c r="V378" s="374"/>
      <c r="W378" s="374"/>
      <c r="X378" s="374"/>
      <c r="Y378" s="374"/>
      <c r="Z378" s="374"/>
      <c r="AA378" s="374"/>
      <c r="AB378" s="374"/>
      <c r="AC378" s="374"/>
      <c r="AD378" s="374"/>
      <c r="AE378" s="374"/>
      <c r="AF378" s="374"/>
      <c r="AG378" s="374"/>
      <c r="AH378" s="374"/>
      <c r="AI378" s="374"/>
      <c r="AJ378" s="374"/>
      <c r="AK378" s="374"/>
      <c r="AL378" s="374"/>
      <c r="AM378" s="374"/>
      <c r="AN378" s="374"/>
      <c r="AO378" s="374"/>
      <c r="AP378" s="374"/>
      <c r="AQ378" s="374"/>
      <c r="AR378" s="374"/>
      <c r="AS378" s="374"/>
      <c r="AT378" s="374"/>
      <c r="AU378" s="374"/>
      <c r="AV378" s="374"/>
      <c r="AW378" s="486"/>
      <c r="AX378" s="486"/>
      <c r="AY378" s="486"/>
      <c r="AZ378" s="440" t="s">
        <v>899</v>
      </c>
      <c r="BA378" s="259" t="s">
        <v>962</v>
      </c>
      <c r="BB378" s="259"/>
      <c r="BC378" s="259"/>
      <c r="BD378" s="259" t="s">
        <v>899</v>
      </c>
      <c r="BE378" s="374"/>
      <c r="BF378" s="374"/>
      <c r="BG378" s="374"/>
    </row>
    <row r="379" spans="14:59" s="226" customFormat="1">
      <c r="N379" s="374"/>
      <c r="O379" s="374"/>
      <c r="P379" s="374"/>
      <c r="Q379" s="374"/>
      <c r="R379" s="374"/>
      <c r="S379" s="374"/>
      <c r="T379" s="374"/>
      <c r="U379" s="374"/>
      <c r="V379" s="374"/>
      <c r="W379" s="374"/>
      <c r="X379" s="374"/>
      <c r="Y379" s="374"/>
      <c r="Z379" s="374"/>
      <c r="AA379" s="374"/>
      <c r="AB379" s="374"/>
      <c r="AC379" s="374"/>
      <c r="AD379" s="374"/>
      <c r="AE379" s="374"/>
      <c r="AF379" s="374"/>
      <c r="AG379" s="374"/>
      <c r="AH379" s="374"/>
      <c r="AI379" s="374"/>
      <c r="AJ379" s="374"/>
      <c r="AK379" s="374"/>
      <c r="AL379" s="374"/>
      <c r="AM379" s="374"/>
      <c r="AN379" s="374"/>
      <c r="AO379" s="374"/>
      <c r="AP379" s="374"/>
      <c r="AQ379" s="374"/>
      <c r="AR379" s="374"/>
      <c r="AS379" s="374"/>
      <c r="AT379" s="374"/>
      <c r="AU379" s="374"/>
      <c r="AV379" s="374"/>
      <c r="AW379" s="486"/>
      <c r="AX379" s="486"/>
      <c r="AY379" s="486"/>
      <c r="AZ379" s="440" t="s">
        <v>900</v>
      </c>
      <c r="BA379" s="259" t="s">
        <v>963</v>
      </c>
      <c r="BB379" s="259"/>
      <c r="BC379" s="259"/>
      <c r="BD379" s="259" t="s">
        <v>900</v>
      </c>
      <c r="BE379" s="374"/>
      <c r="BF379" s="374"/>
      <c r="BG379" s="374"/>
    </row>
    <row r="380" spans="14:59" s="226" customFormat="1">
      <c r="N380" s="374"/>
      <c r="O380" s="374"/>
      <c r="P380" s="374"/>
      <c r="Q380" s="374"/>
      <c r="R380" s="374"/>
      <c r="S380" s="374"/>
      <c r="T380" s="374"/>
      <c r="U380" s="374"/>
      <c r="V380" s="374"/>
      <c r="W380" s="374"/>
      <c r="X380" s="374"/>
      <c r="Y380" s="374"/>
      <c r="Z380" s="374"/>
      <c r="AA380" s="374"/>
      <c r="AB380" s="374"/>
      <c r="AC380" s="374"/>
      <c r="AD380" s="374"/>
      <c r="AE380" s="374"/>
      <c r="AF380" s="374"/>
      <c r="AG380" s="374"/>
      <c r="AH380" s="374"/>
      <c r="AI380" s="374"/>
      <c r="AJ380" s="374"/>
      <c r="AK380" s="374"/>
      <c r="AL380" s="374"/>
      <c r="AM380" s="374"/>
      <c r="AN380" s="374"/>
      <c r="AO380" s="374"/>
      <c r="AP380" s="374"/>
      <c r="AQ380" s="374"/>
      <c r="AR380" s="374"/>
      <c r="AS380" s="374"/>
      <c r="AT380" s="374"/>
      <c r="AU380" s="374"/>
      <c r="AV380" s="374"/>
      <c r="AW380" s="486"/>
      <c r="AX380" s="486"/>
      <c r="AY380" s="486"/>
      <c r="AZ380" s="440" t="s">
        <v>901</v>
      </c>
      <c r="BA380" s="259" t="s">
        <v>964</v>
      </c>
      <c r="BB380" s="259"/>
      <c r="BC380" s="259"/>
      <c r="BD380" s="259" t="s">
        <v>901</v>
      </c>
      <c r="BE380" s="374"/>
      <c r="BF380" s="374"/>
      <c r="BG380" s="374"/>
    </row>
    <row r="381" spans="14:59" s="226" customFormat="1">
      <c r="N381" s="374"/>
      <c r="O381" s="374"/>
      <c r="P381" s="374"/>
      <c r="Q381" s="374"/>
      <c r="R381" s="374"/>
      <c r="S381" s="374"/>
      <c r="T381" s="374"/>
      <c r="U381" s="374"/>
      <c r="V381" s="374"/>
      <c r="W381" s="374"/>
      <c r="X381" s="374"/>
      <c r="Y381" s="374"/>
      <c r="Z381" s="374"/>
      <c r="AA381" s="374"/>
      <c r="AB381" s="374"/>
      <c r="AC381" s="374"/>
      <c r="AD381" s="374"/>
      <c r="AE381" s="374"/>
      <c r="AF381" s="374"/>
      <c r="AG381" s="374"/>
      <c r="AH381" s="374"/>
      <c r="AI381" s="374"/>
      <c r="AJ381" s="374"/>
      <c r="AK381" s="374"/>
      <c r="AL381" s="374"/>
      <c r="AM381" s="374"/>
      <c r="AN381" s="374"/>
      <c r="AO381" s="374"/>
      <c r="AP381" s="374"/>
      <c r="AQ381" s="374"/>
      <c r="AR381" s="374"/>
      <c r="AS381" s="374"/>
      <c r="AT381" s="374"/>
      <c r="AU381" s="374"/>
      <c r="AV381" s="374"/>
      <c r="AW381" s="486"/>
      <c r="AX381" s="486"/>
      <c r="AY381" s="486"/>
      <c r="AZ381" s="440" t="s">
        <v>902</v>
      </c>
      <c r="BA381" s="259" t="s">
        <v>966</v>
      </c>
      <c r="BB381" s="259"/>
      <c r="BC381" s="259"/>
      <c r="BD381" s="259" t="s">
        <v>902</v>
      </c>
      <c r="BE381" s="374"/>
      <c r="BF381" s="374"/>
      <c r="BG381" s="374"/>
    </row>
    <row r="382" spans="14:59" s="226" customFormat="1">
      <c r="N382" s="374"/>
      <c r="O382" s="374"/>
      <c r="P382" s="374"/>
      <c r="Q382" s="374"/>
      <c r="R382" s="374"/>
      <c r="S382" s="374"/>
      <c r="T382" s="374"/>
      <c r="U382" s="374"/>
      <c r="V382" s="374"/>
      <c r="W382" s="374"/>
      <c r="X382" s="374"/>
      <c r="Y382" s="374"/>
      <c r="Z382" s="374"/>
      <c r="AA382" s="374"/>
      <c r="AB382" s="374"/>
      <c r="AC382" s="374"/>
      <c r="AD382" s="374"/>
      <c r="AE382" s="374"/>
      <c r="AF382" s="374"/>
      <c r="AG382" s="374"/>
      <c r="AH382" s="374"/>
      <c r="AI382" s="374"/>
      <c r="AJ382" s="374"/>
      <c r="AK382" s="374"/>
      <c r="AL382" s="374"/>
      <c r="AM382" s="374"/>
      <c r="AN382" s="374"/>
      <c r="AO382" s="374"/>
      <c r="AP382" s="374"/>
      <c r="AQ382" s="374"/>
      <c r="AR382" s="374"/>
      <c r="AS382" s="374"/>
      <c r="AT382" s="374"/>
      <c r="AU382" s="374"/>
      <c r="AV382" s="374"/>
      <c r="AW382" s="486"/>
      <c r="AX382" s="486"/>
      <c r="AY382" s="486"/>
      <c r="AZ382" s="440" t="s">
        <v>904</v>
      </c>
      <c r="BA382" s="259" t="s">
        <v>967</v>
      </c>
      <c r="BB382" s="259"/>
      <c r="BC382" s="259"/>
      <c r="BD382" s="259" t="s">
        <v>904</v>
      </c>
      <c r="BE382" s="374"/>
      <c r="BF382" s="374"/>
      <c r="BG382" s="374"/>
    </row>
    <row r="383" spans="14:59" s="226" customFormat="1">
      <c r="N383" s="374"/>
      <c r="O383" s="374"/>
      <c r="P383" s="374"/>
      <c r="Q383" s="374"/>
      <c r="R383" s="374"/>
      <c r="S383" s="374"/>
      <c r="T383" s="374"/>
      <c r="U383" s="374"/>
      <c r="V383" s="374"/>
      <c r="W383" s="374"/>
      <c r="X383" s="374"/>
      <c r="Y383" s="374"/>
      <c r="Z383" s="374"/>
      <c r="AA383" s="374"/>
      <c r="AB383" s="374"/>
      <c r="AC383" s="374"/>
      <c r="AD383" s="374"/>
      <c r="AE383" s="374"/>
      <c r="AF383" s="374"/>
      <c r="AG383" s="374"/>
      <c r="AH383" s="374"/>
      <c r="AI383" s="374"/>
      <c r="AJ383" s="374"/>
      <c r="AK383" s="374"/>
      <c r="AL383" s="374"/>
      <c r="AM383" s="374"/>
      <c r="AN383" s="374"/>
      <c r="AO383" s="374"/>
      <c r="AP383" s="374"/>
      <c r="AQ383" s="374"/>
      <c r="AR383" s="374"/>
      <c r="AS383" s="374"/>
      <c r="AT383" s="374"/>
      <c r="AU383" s="374"/>
      <c r="AV383" s="374"/>
      <c r="AW383" s="486"/>
      <c r="AX383" s="486"/>
      <c r="AY383" s="486"/>
      <c r="AZ383" s="440" t="s">
        <v>905</v>
      </c>
      <c r="BA383" s="259" t="s">
        <v>1463</v>
      </c>
      <c r="BB383" s="259"/>
      <c r="BC383" s="259"/>
      <c r="BD383" s="259" t="s">
        <v>905</v>
      </c>
      <c r="BE383" s="374"/>
      <c r="BF383" s="374"/>
      <c r="BG383" s="374"/>
    </row>
    <row r="384" spans="14:59" s="226" customFormat="1">
      <c r="N384" s="374"/>
      <c r="O384" s="374"/>
      <c r="P384" s="374"/>
      <c r="Q384" s="374"/>
      <c r="R384" s="374"/>
      <c r="S384" s="374"/>
      <c r="T384" s="374"/>
      <c r="U384" s="374"/>
      <c r="V384" s="374"/>
      <c r="W384" s="374"/>
      <c r="X384" s="374"/>
      <c r="Y384" s="374"/>
      <c r="Z384" s="374"/>
      <c r="AA384" s="374"/>
      <c r="AB384" s="374"/>
      <c r="AC384" s="374"/>
      <c r="AD384" s="374"/>
      <c r="AE384" s="374"/>
      <c r="AF384" s="374"/>
      <c r="AG384" s="374"/>
      <c r="AH384" s="374"/>
      <c r="AI384" s="374"/>
      <c r="AJ384" s="374"/>
      <c r="AK384" s="374"/>
      <c r="AL384" s="374"/>
      <c r="AM384" s="374"/>
      <c r="AN384" s="374"/>
      <c r="AO384" s="374"/>
      <c r="AP384" s="374"/>
      <c r="AQ384" s="374"/>
      <c r="AR384" s="374"/>
      <c r="AS384" s="374"/>
      <c r="AT384" s="374"/>
      <c r="AU384" s="374"/>
      <c r="AV384" s="374"/>
      <c r="AW384" s="486"/>
      <c r="AX384" s="486"/>
      <c r="AY384" s="486"/>
      <c r="AZ384" s="440" t="s">
        <v>906</v>
      </c>
      <c r="BA384" s="259" t="s">
        <v>968</v>
      </c>
      <c r="BB384" s="259"/>
      <c r="BC384" s="259"/>
      <c r="BD384" s="259" t="s">
        <v>906</v>
      </c>
      <c r="BE384" s="374"/>
      <c r="BF384" s="374"/>
      <c r="BG384" s="374"/>
    </row>
    <row r="385" spans="14:59" s="226" customFormat="1">
      <c r="N385" s="374"/>
      <c r="O385" s="374"/>
      <c r="P385" s="374"/>
      <c r="Q385" s="374"/>
      <c r="R385" s="374"/>
      <c r="S385" s="374"/>
      <c r="T385" s="374"/>
      <c r="U385" s="374"/>
      <c r="V385" s="374"/>
      <c r="W385" s="374"/>
      <c r="X385" s="374"/>
      <c r="Y385" s="374"/>
      <c r="Z385" s="374"/>
      <c r="AA385" s="374"/>
      <c r="AB385" s="374"/>
      <c r="AC385" s="374"/>
      <c r="AD385" s="374"/>
      <c r="AE385" s="374"/>
      <c r="AF385" s="374"/>
      <c r="AG385" s="374"/>
      <c r="AH385" s="374"/>
      <c r="AI385" s="374"/>
      <c r="AJ385" s="374"/>
      <c r="AK385" s="374"/>
      <c r="AL385" s="374"/>
      <c r="AM385" s="374"/>
      <c r="AN385" s="374"/>
      <c r="AO385" s="374"/>
      <c r="AP385" s="374"/>
      <c r="AQ385" s="374"/>
      <c r="AR385" s="374"/>
      <c r="AS385" s="374"/>
      <c r="AT385" s="374"/>
      <c r="AU385" s="374"/>
      <c r="AV385" s="374"/>
      <c r="AW385" s="259"/>
      <c r="AX385" s="259"/>
      <c r="AY385" s="259"/>
      <c r="AZ385" s="440" t="s">
        <v>911</v>
      </c>
      <c r="BA385" s="259" t="s">
        <v>969</v>
      </c>
      <c r="BB385" s="259"/>
      <c r="BC385" s="259"/>
      <c r="BD385" s="259" t="s">
        <v>911</v>
      </c>
      <c r="BE385" s="374"/>
      <c r="BF385" s="374"/>
      <c r="BG385" s="374"/>
    </row>
    <row r="386" spans="14:59" s="226" customFormat="1">
      <c r="N386" s="374"/>
      <c r="O386" s="374"/>
      <c r="P386" s="374"/>
      <c r="Q386" s="374"/>
      <c r="R386" s="374"/>
      <c r="S386" s="374"/>
      <c r="T386" s="374"/>
      <c r="U386" s="374"/>
      <c r="V386" s="374"/>
      <c r="W386" s="374"/>
      <c r="X386" s="374"/>
      <c r="Y386" s="374"/>
      <c r="Z386" s="374"/>
      <c r="AA386" s="374"/>
      <c r="AB386" s="374"/>
      <c r="AC386" s="374"/>
      <c r="AD386" s="374"/>
      <c r="AE386" s="374"/>
      <c r="AF386" s="374"/>
      <c r="AG386" s="374"/>
      <c r="AH386" s="374"/>
      <c r="AI386" s="374"/>
      <c r="AJ386" s="374"/>
      <c r="AK386" s="374"/>
      <c r="AL386" s="374"/>
      <c r="AM386" s="374"/>
      <c r="AN386" s="374"/>
      <c r="AO386" s="374"/>
      <c r="AP386" s="374"/>
      <c r="AQ386" s="374"/>
      <c r="AR386" s="374"/>
      <c r="AS386" s="374"/>
      <c r="AT386" s="374"/>
      <c r="AU386" s="374"/>
      <c r="AV386" s="374"/>
      <c r="AW386" s="259"/>
      <c r="AX386" s="259"/>
      <c r="AY386" s="259"/>
      <c r="AZ386" s="440" t="s">
        <v>912</v>
      </c>
      <c r="BA386" s="259" t="s">
        <v>970</v>
      </c>
      <c r="BB386" s="259"/>
      <c r="BC386" s="259"/>
      <c r="BD386" s="259" t="s">
        <v>912</v>
      </c>
      <c r="BE386" s="374"/>
      <c r="BF386" s="374"/>
      <c r="BG386" s="374"/>
    </row>
    <row r="387" spans="14:59" s="226" customFormat="1">
      <c r="N387" s="374"/>
      <c r="O387" s="374"/>
      <c r="P387" s="374"/>
      <c r="Q387" s="374"/>
      <c r="R387" s="374"/>
      <c r="S387" s="374"/>
      <c r="T387" s="374"/>
      <c r="U387" s="374"/>
      <c r="V387" s="374"/>
      <c r="W387" s="374"/>
      <c r="X387" s="374"/>
      <c r="Y387" s="374"/>
      <c r="Z387" s="374"/>
      <c r="AA387" s="374"/>
      <c r="AB387" s="374"/>
      <c r="AC387" s="374"/>
      <c r="AD387" s="374"/>
      <c r="AE387" s="374"/>
      <c r="AF387" s="374"/>
      <c r="AG387" s="374"/>
      <c r="AH387" s="374"/>
      <c r="AI387" s="374"/>
      <c r="AJ387" s="374"/>
      <c r="AK387" s="374"/>
      <c r="AL387" s="374"/>
      <c r="AM387" s="374"/>
      <c r="AN387" s="374"/>
      <c r="AO387" s="374"/>
      <c r="AP387" s="374"/>
      <c r="AQ387" s="374"/>
      <c r="AR387" s="374"/>
      <c r="AS387" s="374"/>
      <c r="AT387" s="374"/>
      <c r="AU387" s="374"/>
      <c r="AV387" s="374"/>
      <c r="AW387" s="259"/>
      <c r="AX387" s="259"/>
      <c r="AY387" s="259"/>
      <c r="AZ387" s="440" t="s">
        <v>913</v>
      </c>
      <c r="BA387" s="259" t="s">
        <v>971</v>
      </c>
      <c r="BB387" s="259"/>
      <c r="BC387" s="259"/>
      <c r="BD387" s="259" t="s">
        <v>913</v>
      </c>
      <c r="BE387" s="374"/>
      <c r="BF387" s="374"/>
      <c r="BG387" s="374"/>
    </row>
    <row r="388" spans="14:59" s="226" customFormat="1">
      <c r="N388" s="374"/>
      <c r="O388" s="374"/>
      <c r="P388" s="374"/>
      <c r="Q388" s="374"/>
      <c r="R388" s="374"/>
      <c r="S388" s="374"/>
      <c r="T388" s="374"/>
      <c r="U388" s="374"/>
      <c r="V388" s="374"/>
      <c r="W388" s="374"/>
      <c r="X388" s="374"/>
      <c r="Y388" s="374"/>
      <c r="Z388" s="374"/>
      <c r="AA388" s="374"/>
      <c r="AB388" s="374"/>
      <c r="AC388" s="374"/>
      <c r="AD388" s="374"/>
      <c r="AE388" s="374"/>
      <c r="AF388" s="374"/>
      <c r="AG388" s="374"/>
      <c r="AH388" s="374"/>
      <c r="AI388" s="374"/>
      <c r="AJ388" s="374"/>
      <c r="AK388" s="374"/>
      <c r="AL388" s="374"/>
      <c r="AM388" s="374"/>
      <c r="AN388" s="374"/>
      <c r="AO388" s="374"/>
      <c r="AP388" s="374"/>
      <c r="AQ388" s="374"/>
      <c r="AR388" s="374"/>
      <c r="AS388" s="374"/>
      <c r="AT388" s="374"/>
      <c r="AU388" s="374"/>
      <c r="AV388" s="374"/>
      <c r="AW388" s="259"/>
      <c r="AX388" s="259"/>
      <c r="AY388" s="259"/>
      <c r="AZ388" s="440" t="s">
        <v>919</v>
      </c>
      <c r="BA388" s="259" t="s">
        <v>972</v>
      </c>
      <c r="BB388" s="259"/>
      <c r="BC388" s="259"/>
      <c r="BD388" s="259" t="s">
        <v>919</v>
      </c>
      <c r="BE388" s="374"/>
      <c r="BF388" s="374"/>
      <c r="BG388" s="374"/>
    </row>
    <row r="389" spans="14:59" s="226" customFormat="1">
      <c r="N389" s="374"/>
      <c r="O389" s="374"/>
      <c r="P389" s="374"/>
      <c r="Q389" s="374"/>
      <c r="R389" s="374"/>
      <c r="S389" s="374"/>
      <c r="T389" s="374"/>
      <c r="U389" s="374"/>
      <c r="V389" s="374"/>
      <c r="W389" s="374"/>
      <c r="X389" s="374"/>
      <c r="Y389" s="374"/>
      <c r="Z389" s="374"/>
      <c r="AA389" s="374"/>
      <c r="AB389" s="374"/>
      <c r="AC389" s="374"/>
      <c r="AD389" s="374"/>
      <c r="AE389" s="374"/>
      <c r="AF389" s="374"/>
      <c r="AG389" s="374"/>
      <c r="AH389" s="374"/>
      <c r="AI389" s="374"/>
      <c r="AJ389" s="374"/>
      <c r="AK389" s="374"/>
      <c r="AL389" s="374"/>
      <c r="AM389" s="374"/>
      <c r="AN389" s="374"/>
      <c r="AO389" s="374"/>
      <c r="AP389" s="374"/>
      <c r="AQ389" s="374"/>
      <c r="AR389" s="374"/>
      <c r="AS389" s="374"/>
      <c r="AT389" s="374"/>
      <c r="AU389" s="374"/>
      <c r="AV389" s="374"/>
      <c r="AW389" s="259"/>
      <c r="AX389" s="259"/>
      <c r="AY389" s="259"/>
      <c r="AZ389" s="440" t="s">
        <v>922</v>
      </c>
      <c r="BA389" s="259" t="s">
        <v>973</v>
      </c>
      <c r="BB389" s="259"/>
      <c r="BC389" s="259"/>
      <c r="BD389" s="259" t="s">
        <v>922</v>
      </c>
      <c r="BE389" s="374"/>
      <c r="BF389" s="374"/>
      <c r="BG389" s="374"/>
    </row>
    <row r="390" spans="14:59" s="226" customFormat="1">
      <c r="N390" s="374"/>
      <c r="O390" s="374"/>
      <c r="P390" s="374"/>
      <c r="Q390" s="374"/>
      <c r="R390" s="374"/>
      <c r="S390" s="374"/>
      <c r="T390" s="374"/>
      <c r="U390" s="374"/>
      <c r="V390" s="374"/>
      <c r="W390" s="374"/>
      <c r="X390" s="374"/>
      <c r="Y390" s="374"/>
      <c r="Z390" s="374"/>
      <c r="AA390" s="374"/>
      <c r="AB390" s="374"/>
      <c r="AC390" s="374"/>
      <c r="AD390" s="374"/>
      <c r="AE390" s="374"/>
      <c r="AF390" s="374"/>
      <c r="AG390" s="374"/>
      <c r="AH390" s="374"/>
      <c r="AI390" s="374"/>
      <c r="AJ390" s="374"/>
      <c r="AK390" s="374"/>
      <c r="AL390" s="374"/>
      <c r="AM390" s="374"/>
      <c r="AN390" s="374"/>
      <c r="AO390" s="374"/>
      <c r="AP390" s="374"/>
      <c r="AQ390" s="374"/>
      <c r="AR390" s="374"/>
      <c r="AS390" s="374"/>
      <c r="AT390" s="374"/>
      <c r="AU390" s="374"/>
      <c r="AV390" s="374"/>
      <c r="AW390" s="259"/>
      <c r="AX390" s="259"/>
      <c r="AY390" s="259"/>
      <c r="AZ390" s="440" t="s">
        <v>923</v>
      </c>
      <c r="BA390" s="259" t="s">
        <v>975</v>
      </c>
      <c r="BB390" s="259"/>
      <c r="BC390" s="259"/>
      <c r="BD390" s="259" t="s">
        <v>923</v>
      </c>
      <c r="BE390" s="374"/>
      <c r="BF390" s="374"/>
      <c r="BG390" s="374"/>
    </row>
    <row r="391" spans="14:59" s="226" customFormat="1">
      <c r="N391" s="374"/>
      <c r="O391" s="374"/>
      <c r="P391" s="374"/>
      <c r="Q391" s="374"/>
      <c r="R391" s="374"/>
      <c r="S391" s="374"/>
      <c r="T391" s="374"/>
      <c r="U391" s="374"/>
      <c r="V391" s="374"/>
      <c r="W391" s="374"/>
      <c r="X391" s="374"/>
      <c r="Y391" s="374"/>
      <c r="Z391" s="374"/>
      <c r="AA391" s="374"/>
      <c r="AB391" s="374"/>
      <c r="AC391" s="374"/>
      <c r="AD391" s="374"/>
      <c r="AE391" s="374"/>
      <c r="AF391" s="374"/>
      <c r="AG391" s="374"/>
      <c r="AH391" s="374"/>
      <c r="AI391" s="374"/>
      <c r="AJ391" s="374"/>
      <c r="AK391" s="374"/>
      <c r="AL391" s="374"/>
      <c r="AM391" s="374"/>
      <c r="AN391" s="374"/>
      <c r="AO391" s="374"/>
      <c r="AP391" s="374"/>
      <c r="AQ391" s="374"/>
      <c r="AR391" s="374"/>
      <c r="AS391" s="374"/>
      <c r="AT391" s="374"/>
      <c r="AU391" s="374"/>
      <c r="AV391" s="374"/>
      <c r="AW391" s="259"/>
      <c r="AX391" s="259"/>
      <c r="AY391" s="259"/>
      <c r="AZ391" s="440" t="s">
        <v>925</v>
      </c>
      <c r="BA391" s="259" t="s">
        <v>977</v>
      </c>
      <c r="BB391" s="259"/>
      <c r="BC391" s="259"/>
      <c r="BD391" s="259" t="s">
        <v>925</v>
      </c>
      <c r="BE391" s="374"/>
      <c r="BF391" s="374"/>
      <c r="BG391" s="374"/>
    </row>
    <row r="392" spans="14:59" s="226" customFormat="1">
      <c r="N392" s="374"/>
      <c r="O392" s="374"/>
      <c r="P392" s="374"/>
      <c r="Q392" s="374"/>
      <c r="R392" s="374"/>
      <c r="S392" s="374"/>
      <c r="T392" s="374"/>
      <c r="U392" s="374"/>
      <c r="V392" s="374"/>
      <c r="W392" s="374"/>
      <c r="X392" s="374"/>
      <c r="Y392" s="374"/>
      <c r="Z392" s="374"/>
      <c r="AA392" s="374"/>
      <c r="AB392" s="374"/>
      <c r="AC392" s="374"/>
      <c r="AD392" s="374"/>
      <c r="AE392" s="374"/>
      <c r="AF392" s="374"/>
      <c r="AG392" s="374"/>
      <c r="AH392" s="374"/>
      <c r="AI392" s="374"/>
      <c r="AJ392" s="374"/>
      <c r="AK392" s="374"/>
      <c r="AL392" s="374"/>
      <c r="AM392" s="374"/>
      <c r="AN392" s="374"/>
      <c r="AO392" s="374"/>
      <c r="AP392" s="374"/>
      <c r="AQ392" s="374"/>
      <c r="AR392" s="374"/>
      <c r="AS392" s="374"/>
      <c r="AT392" s="374"/>
      <c r="AU392" s="374"/>
      <c r="AV392" s="374"/>
      <c r="AW392" s="259"/>
      <c r="AX392" s="259"/>
      <c r="AY392" s="259"/>
      <c r="AZ392" s="440" t="s">
        <v>931</v>
      </c>
      <c r="BA392" s="259" t="s">
        <v>978</v>
      </c>
      <c r="BB392" s="259"/>
      <c r="BC392" s="259"/>
      <c r="BD392" s="259" t="s">
        <v>931</v>
      </c>
      <c r="BE392" s="374"/>
      <c r="BF392" s="374"/>
      <c r="BG392" s="374"/>
    </row>
    <row r="393" spans="14:59" s="226" customFormat="1">
      <c r="N393" s="374"/>
      <c r="O393" s="374"/>
      <c r="P393" s="374"/>
      <c r="Q393" s="374"/>
      <c r="R393" s="374"/>
      <c r="S393" s="374"/>
      <c r="T393" s="374"/>
      <c r="U393" s="374"/>
      <c r="V393" s="374"/>
      <c r="W393" s="374"/>
      <c r="X393" s="374"/>
      <c r="Y393" s="374"/>
      <c r="Z393" s="374"/>
      <c r="AA393" s="374"/>
      <c r="AB393" s="374"/>
      <c r="AC393" s="374"/>
      <c r="AD393" s="374"/>
      <c r="AE393" s="374"/>
      <c r="AF393" s="374"/>
      <c r="AG393" s="374"/>
      <c r="AH393" s="374"/>
      <c r="AI393" s="374"/>
      <c r="AJ393" s="374"/>
      <c r="AK393" s="374"/>
      <c r="AL393" s="374"/>
      <c r="AM393" s="374"/>
      <c r="AN393" s="374"/>
      <c r="AO393" s="374"/>
      <c r="AP393" s="374"/>
      <c r="AQ393" s="374"/>
      <c r="AR393" s="374"/>
      <c r="AS393" s="374"/>
      <c r="AT393" s="374"/>
      <c r="AU393" s="374"/>
      <c r="AV393" s="374"/>
      <c r="AW393" s="259"/>
      <c r="AX393" s="259"/>
      <c r="AY393" s="259"/>
      <c r="AZ393" s="440" t="s">
        <v>932</v>
      </c>
      <c r="BA393" s="259" t="s">
        <v>979</v>
      </c>
      <c r="BB393" s="259"/>
      <c r="BC393" s="259"/>
      <c r="BD393" s="259" t="s">
        <v>932</v>
      </c>
      <c r="BE393" s="374"/>
      <c r="BF393" s="374"/>
      <c r="BG393" s="374"/>
    </row>
    <row r="394" spans="14:59" s="226" customFormat="1">
      <c r="N394" s="374"/>
      <c r="O394" s="374"/>
      <c r="P394" s="374"/>
      <c r="Q394" s="374"/>
      <c r="R394" s="374"/>
      <c r="S394" s="374"/>
      <c r="T394" s="374"/>
      <c r="U394" s="374"/>
      <c r="V394" s="374"/>
      <c r="W394" s="374"/>
      <c r="X394" s="374"/>
      <c r="Y394" s="374"/>
      <c r="Z394" s="374"/>
      <c r="AA394" s="374"/>
      <c r="AB394" s="374"/>
      <c r="AC394" s="374"/>
      <c r="AD394" s="374"/>
      <c r="AE394" s="374"/>
      <c r="AF394" s="374"/>
      <c r="AG394" s="374"/>
      <c r="AH394" s="374"/>
      <c r="AI394" s="374"/>
      <c r="AJ394" s="374"/>
      <c r="AK394" s="374"/>
      <c r="AL394" s="374"/>
      <c r="AM394" s="374"/>
      <c r="AN394" s="374"/>
      <c r="AO394" s="374"/>
      <c r="AP394" s="374"/>
      <c r="AQ394" s="374"/>
      <c r="AR394" s="374"/>
      <c r="AS394" s="374"/>
      <c r="AT394" s="374"/>
      <c r="AU394" s="374"/>
      <c r="AV394" s="374"/>
      <c r="AW394" s="259"/>
      <c r="AX394" s="259"/>
      <c r="AY394" s="259"/>
      <c r="AZ394" s="440" t="s">
        <v>934</v>
      </c>
      <c r="BA394" s="259" t="s">
        <v>395</v>
      </c>
      <c r="BB394" s="259"/>
      <c r="BC394" s="259"/>
      <c r="BD394" s="259" t="s">
        <v>933</v>
      </c>
      <c r="BE394" s="374"/>
      <c r="BF394" s="374"/>
      <c r="BG394" s="374"/>
    </row>
    <row r="395" spans="14:59" s="226" customFormat="1">
      <c r="N395" s="374"/>
      <c r="O395" s="374"/>
      <c r="P395" s="374"/>
      <c r="Q395" s="374"/>
      <c r="R395" s="374"/>
      <c r="S395" s="374"/>
      <c r="T395" s="374"/>
      <c r="U395" s="374"/>
      <c r="V395" s="374"/>
      <c r="W395" s="374"/>
      <c r="X395" s="374"/>
      <c r="Y395" s="374"/>
      <c r="Z395" s="374"/>
      <c r="AA395" s="374"/>
      <c r="AB395" s="374"/>
      <c r="AC395" s="374"/>
      <c r="AD395" s="374"/>
      <c r="AE395" s="374"/>
      <c r="AF395" s="374"/>
      <c r="AG395" s="374"/>
      <c r="AH395" s="374"/>
      <c r="AI395" s="374"/>
      <c r="AJ395" s="374"/>
      <c r="AK395" s="374"/>
      <c r="AL395" s="374"/>
      <c r="AM395" s="374"/>
      <c r="AN395" s="374"/>
      <c r="AO395" s="374"/>
      <c r="AP395" s="374"/>
      <c r="AQ395" s="374"/>
      <c r="AR395" s="374"/>
      <c r="AS395" s="374"/>
      <c r="AT395" s="374"/>
      <c r="AU395" s="374"/>
      <c r="AV395" s="374"/>
      <c r="AW395" s="259"/>
      <c r="AX395" s="259"/>
      <c r="AY395" s="259"/>
      <c r="AZ395" s="440" t="s">
        <v>935</v>
      </c>
      <c r="BA395" s="259" t="s">
        <v>982</v>
      </c>
      <c r="BB395" s="259"/>
      <c r="BC395" s="259"/>
      <c r="BD395" s="259" t="s">
        <v>934</v>
      </c>
      <c r="BE395" s="374"/>
      <c r="BF395" s="374"/>
      <c r="BG395" s="374"/>
    </row>
    <row r="396" spans="14:59" s="226" customFormat="1">
      <c r="N396" s="374"/>
      <c r="O396" s="374"/>
      <c r="P396" s="374"/>
      <c r="Q396" s="374"/>
      <c r="R396" s="374"/>
      <c r="S396" s="374"/>
      <c r="T396" s="374"/>
      <c r="U396" s="374"/>
      <c r="V396" s="374"/>
      <c r="W396" s="374"/>
      <c r="X396" s="374"/>
      <c r="Y396" s="374"/>
      <c r="Z396" s="374"/>
      <c r="AA396" s="374"/>
      <c r="AB396" s="374"/>
      <c r="AC396" s="374"/>
      <c r="AD396" s="374"/>
      <c r="AE396" s="374"/>
      <c r="AF396" s="374"/>
      <c r="AG396" s="374"/>
      <c r="AH396" s="374"/>
      <c r="AI396" s="374"/>
      <c r="AJ396" s="374"/>
      <c r="AK396" s="374"/>
      <c r="AL396" s="374"/>
      <c r="AM396" s="374"/>
      <c r="AN396" s="374"/>
      <c r="AO396" s="374"/>
      <c r="AP396" s="374"/>
      <c r="AQ396" s="374"/>
      <c r="AR396" s="374"/>
      <c r="AS396" s="374"/>
      <c r="AT396" s="374"/>
      <c r="AU396" s="374"/>
      <c r="AV396" s="374"/>
      <c r="AW396" s="259"/>
      <c r="AX396" s="259"/>
      <c r="AY396" s="259"/>
      <c r="AZ396" s="440" t="s">
        <v>938</v>
      </c>
      <c r="BA396" s="259" t="s">
        <v>984</v>
      </c>
      <c r="BB396" s="259"/>
      <c r="BC396" s="259"/>
      <c r="BD396" s="259" t="s">
        <v>935</v>
      </c>
      <c r="BE396" s="374"/>
      <c r="BF396" s="374"/>
      <c r="BG396" s="374"/>
    </row>
    <row r="397" spans="14:59" s="226" customFormat="1">
      <c r="N397" s="374"/>
      <c r="O397" s="374"/>
      <c r="P397" s="374"/>
      <c r="Q397" s="374"/>
      <c r="R397" s="374"/>
      <c r="S397" s="374"/>
      <c r="T397" s="374"/>
      <c r="U397" s="374"/>
      <c r="V397" s="374"/>
      <c r="W397" s="374"/>
      <c r="X397" s="374"/>
      <c r="Y397" s="374"/>
      <c r="Z397" s="374"/>
      <c r="AA397" s="374"/>
      <c r="AB397" s="374"/>
      <c r="AC397" s="374"/>
      <c r="AD397" s="374"/>
      <c r="AE397" s="374"/>
      <c r="AF397" s="374"/>
      <c r="AG397" s="374"/>
      <c r="AH397" s="374"/>
      <c r="AI397" s="374"/>
      <c r="AJ397" s="374"/>
      <c r="AK397" s="374"/>
      <c r="AL397" s="374"/>
      <c r="AM397" s="374"/>
      <c r="AN397" s="374"/>
      <c r="AO397" s="374"/>
      <c r="AP397" s="374"/>
      <c r="AQ397" s="374"/>
      <c r="AR397" s="374"/>
      <c r="AS397" s="374"/>
      <c r="AT397" s="374"/>
      <c r="AU397" s="374"/>
      <c r="AV397" s="374"/>
      <c r="AW397" s="259"/>
      <c r="AX397" s="259"/>
      <c r="AY397" s="259"/>
      <c r="AZ397" s="440" t="s">
        <v>940</v>
      </c>
      <c r="BA397" s="259" t="s">
        <v>985</v>
      </c>
      <c r="BB397" s="259"/>
      <c r="BC397" s="259"/>
      <c r="BD397" s="259" t="s">
        <v>938</v>
      </c>
      <c r="BE397" s="374"/>
      <c r="BF397" s="374"/>
      <c r="BG397" s="374"/>
    </row>
    <row r="398" spans="14:59" s="226" customFormat="1">
      <c r="N398" s="374"/>
      <c r="O398" s="374"/>
      <c r="P398" s="374"/>
      <c r="Q398" s="374"/>
      <c r="R398" s="374"/>
      <c r="S398" s="374"/>
      <c r="T398" s="374"/>
      <c r="U398" s="374"/>
      <c r="V398" s="374"/>
      <c r="W398" s="374"/>
      <c r="X398" s="374"/>
      <c r="Y398" s="374"/>
      <c r="Z398" s="374"/>
      <c r="AA398" s="374"/>
      <c r="AB398" s="374"/>
      <c r="AC398" s="374"/>
      <c r="AD398" s="374"/>
      <c r="AE398" s="374"/>
      <c r="AF398" s="374"/>
      <c r="AG398" s="374"/>
      <c r="AH398" s="374"/>
      <c r="AI398" s="374"/>
      <c r="AJ398" s="374"/>
      <c r="AK398" s="374"/>
      <c r="AL398" s="374"/>
      <c r="AM398" s="374"/>
      <c r="AN398" s="374"/>
      <c r="AO398" s="374"/>
      <c r="AP398" s="374"/>
      <c r="AQ398" s="374"/>
      <c r="AR398" s="374"/>
      <c r="AS398" s="374"/>
      <c r="AT398" s="374"/>
      <c r="AU398" s="374"/>
      <c r="AV398" s="374"/>
      <c r="AW398" s="259"/>
      <c r="AX398" s="259"/>
      <c r="AY398" s="259"/>
      <c r="AZ398" s="440" t="s">
        <v>941</v>
      </c>
      <c r="BA398" s="259" t="s">
        <v>986</v>
      </c>
      <c r="BB398" s="259"/>
      <c r="BC398" s="259"/>
      <c r="BD398" s="259" t="s">
        <v>940</v>
      </c>
      <c r="BE398" s="374"/>
      <c r="BF398" s="374"/>
      <c r="BG398" s="374"/>
    </row>
    <row r="399" spans="14:59" s="226" customFormat="1">
      <c r="N399" s="374"/>
      <c r="O399" s="374"/>
      <c r="P399" s="374"/>
      <c r="Q399" s="374"/>
      <c r="R399" s="374"/>
      <c r="S399" s="374"/>
      <c r="T399" s="374"/>
      <c r="U399" s="374"/>
      <c r="V399" s="374"/>
      <c r="W399" s="374"/>
      <c r="X399" s="374"/>
      <c r="Y399" s="374"/>
      <c r="Z399" s="374"/>
      <c r="AA399" s="374"/>
      <c r="AB399" s="374"/>
      <c r="AC399" s="374"/>
      <c r="AD399" s="374"/>
      <c r="AE399" s="374"/>
      <c r="AF399" s="374"/>
      <c r="AG399" s="374"/>
      <c r="AH399" s="374"/>
      <c r="AI399" s="374"/>
      <c r="AJ399" s="374"/>
      <c r="AK399" s="374"/>
      <c r="AL399" s="374"/>
      <c r="AM399" s="374"/>
      <c r="AN399" s="374"/>
      <c r="AO399" s="374"/>
      <c r="AP399" s="374"/>
      <c r="AQ399" s="374"/>
      <c r="AR399" s="374"/>
      <c r="AS399" s="374"/>
      <c r="AT399" s="374"/>
      <c r="AU399" s="374"/>
      <c r="AV399" s="374"/>
      <c r="AW399" s="259"/>
      <c r="AX399" s="259"/>
      <c r="AY399" s="259"/>
      <c r="AZ399" s="440" t="s">
        <v>942</v>
      </c>
      <c r="BA399" s="259" t="s">
        <v>989</v>
      </c>
      <c r="BB399" s="259"/>
      <c r="BC399" s="259"/>
      <c r="BD399" s="259" t="s">
        <v>941</v>
      </c>
      <c r="BE399" s="374"/>
      <c r="BF399" s="374"/>
      <c r="BG399" s="374"/>
    </row>
    <row r="400" spans="14:59" s="226" customFormat="1">
      <c r="N400" s="374"/>
      <c r="O400" s="374"/>
      <c r="P400" s="374"/>
      <c r="Q400" s="374"/>
      <c r="R400" s="374"/>
      <c r="S400" s="374"/>
      <c r="T400" s="374"/>
      <c r="U400" s="374"/>
      <c r="V400" s="374"/>
      <c r="W400" s="374"/>
      <c r="X400" s="374"/>
      <c r="Y400" s="374"/>
      <c r="Z400" s="374"/>
      <c r="AA400" s="374"/>
      <c r="AB400" s="374"/>
      <c r="AC400" s="374"/>
      <c r="AD400" s="374"/>
      <c r="AE400" s="374"/>
      <c r="AF400" s="374"/>
      <c r="AG400" s="374"/>
      <c r="AH400" s="374"/>
      <c r="AI400" s="374"/>
      <c r="AJ400" s="374"/>
      <c r="AK400" s="374"/>
      <c r="AL400" s="374"/>
      <c r="AM400" s="374"/>
      <c r="AN400" s="374"/>
      <c r="AO400" s="374"/>
      <c r="AP400" s="374"/>
      <c r="AQ400" s="374"/>
      <c r="AR400" s="374"/>
      <c r="AS400" s="374"/>
      <c r="AT400" s="374"/>
      <c r="AU400" s="374"/>
      <c r="AV400" s="374"/>
      <c r="AW400" s="259"/>
      <c r="AX400" s="259"/>
      <c r="AY400" s="259"/>
      <c r="AZ400" s="440" t="s">
        <v>945</v>
      </c>
      <c r="BA400" s="259" t="s">
        <v>991</v>
      </c>
      <c r="BB400" s="259"/>
      <c r="BC400" s="259"/>
      <c r="BD400" s="259" t="s">
        <v>942</v>
      </c>
      <c r="BE400" s="374"/>
      <c r="BF400" s="374"/>
      <c r="BG400" s="374"/>
    </row>
    <row r="401" spans="14:59" s="226" customFormat="1">
      <c r="N401" s="374"/>
      <c r="O401" s="374"/>
      <c r="P401" s="374"/>
      <c r="Q401" s="374"/>
      <c r="R401" s="374"/>
      <c r="S401" s="374"/>
      <c r="T401" s="374"/>
      <c r="U401" s="374"/>
      <c r="V401" s="374"/>
      <c r="W401" s="374"/>
      <c r="X401" s="374"/>
      <c r="Y401" s="374"/>
      <c r="Z401" s="374"/>
      <c r="AA401" s="374"/>
      <c r="AB401" s="374"/>
      <c r="AC401" s="374"/>
      <c r="AD401" s="374"/>
      <c r="AE401" s="374"/>
      <c r="AF401" s="374"/>
      <c r="AG401" s="374"/>
      <c r="AH401" s="374"/>
      <c r="AI401" s="374"/>
      <c r="AJ401" s="374"/>
      <c r="AK401" s="374"/>
      <c r="AL401" s="374"/>
      <c r="AM401" s="374"/>
      <c r="AN401" s="374"/>
      <c r="AO401" s="374"/>
      <c r="AP401" s="374"/>
      <c r="AQ401" s="374"/>
      <c r="AR401" s="374"/>
      <c r="AS401" s="374"/>
      <c r="AT401" s="374"/>
      <c r="AU401" s="374"/>
      <c r="AV401" s="374"/>
      <c r="AW401" s="259"/>
      <c r="AX401" s="259"/>
      <c r="AY401" s="259"/>
      <c r="AZ401" s="440" t="s">
        <v>946</v>
      </c>
      <c r="BA401" s="259" t="s">
        <v>992</v>
      </c>
      <c r="BB401" s="259"/>
      <c r="BC401" s="259"/>
      <c r="BD401" s="259" t="s">
        <v>945</v>
      </c>
      <c r="BE401" s="374"/>
      <c r="BF401" s="374"/>
      <c r="BG401" s="374"/>
    </row>
    <row r="402" spans="14:59" s="226" customFormat="1">
      <c r="N402" s="374"/>
      <c r="O402" s="374"/>
      <c r="P402" s="374"/>
      <c r="Q402" s="374"/>
      <c r="R402" s="374"/>
      <c r="S402" s="374"/>
      <c r="T402" s="374"/>
      <c r="U402" s="374"/>
      <c r="V402" s="374"/>
      <c r="W402" s="374"/>
      <c r="X402" s="374"/>
      <c r="Y402" s="374"/>
      <c r="Z402" s="374"/>
      <c r="AA402" s="374"/>
      <c r="AB402" s="374"/>
      <c r="AC402" s="374"/>
      <c r="AD402" s="374"/>
      <c r="AE402" s="374"/>
      <c r="AF402" s="374"/>
      <c r="AG402" s="374"/>
      <c r="AH402" s="374"/>
      <c r="AI402" s="374"/>
      <c r="AJ402" s="374"/>
      <c r="AK402" s="374"/>
      <c r="AL402" s="374"/>
      <c r="AM402" s="374"/>
      <c r="AN402" s="374"/>
      <c r="AO402" s="374"/>
      <c r="AP402" s="374"/>
      <c r="AQ402" s="374"/>
      <c r="AR402" s="374"/>
      <c r="AS402" s="374"/>
      <c r="AT402" s="374"/>
      <c r="AU402" s="374"/>
      <c r="AV402" s="374"/>
      <c r="AW402" s="259"/>
      <c r="AX402" s="259"/>
      <c r="AY402" s="259"/>
      <c r="AZ402" s="440" t="s">
        <v>947</v>
      </c>
      <c r="BA402" s="259" t="s">
        <v>995</v>
      </c>
      <c r="BB402" s="259"/>
      <c r="BC402" s="259"/>
      <c r="BD402" s="259" t="s">
        <v>946</v>
      </c>
      <c r="BE402" s="374"/>
      <c r="BF402" s="374"/>
      <c r="BG402" s="374"/>
    </row>
    <row r="403" spans="14:59" s="226" customFormat="1">
      <c r="N403" s="374"/>
      <c r="O403" s="374"/>
      <c r="P403" s="374"/>
      <c r="Q403" s="374"/>
      <c r="R403" s="374"/>
      <c r="S403" s="374"/>
      <c r="T403" s="374"/>
      <c r="U403" s="374"/>
      <c r="V403" s="374"/>
      <c r="W403" s="374"/>
      <c r="X403" s="374"/>
      <c r="Y403" s="374"/>
      <c r="Z403" s="374"/>
      <c r="AA403" s="374"/>
      <c r="AB403" s="374"/>
      <c r="AC403" s="374"/>
      <c r="AD403" s="374"/>
      <c r="AE403" s="374"/>
      <c r="AF403" s="374"/>
      <c r="AG403" s="374"/>
      <c r="AH403" s="374"/>
      <c r="AI403" s="374"/>
      <c r="AJ403" s="374"/>
      <c r="AK403" s="374"/>
      <c r="AL403" s="374"/>
      <c r="AM403" s="374"/>
      <c r="AN403" s="374"/>
      <c r="AO403" s="374"/>
      <c r="AP403" s="374"/>
      <c r="AQ403" s="374"/>
      <c r="AR403" s="374"/>
      <c r="AS403" s="374"/>
      <c r="AT403" s="374"/>
      <c r="AU403" s="374"/>
      <c r="AV403" s="374"/>
      <c r="AW403" s="259"/>
      <c r="AX403" s="259"/>
      <c r="AY403" s="259"/>
      <c r="AZ403" s="440" t="s">
        <v>1461</v>
      </c>
      <c r="BA403" s="259" t="s">
        <v>997</v>
      </c>
      <c r="BB403" s="259"/>
      <c r="BC403" s="259"/>
      <c r="BD403" s="259" t="s">
        <v>947</v>
      </c>
      <c r="BE403" s="374"/>
      <c r="BF403" s="374"/>
      <c r="BG403" s="374"/>
    </row>
    <row r="404" spans="14:59" s="226" customFormat="1">
      <c r="N404" s="374"/>
      <c r="O404" s="374"/>
      <c r="P404" s="374"/>
      <c r="Q404" s="374"/>
      <c r="R404" s="374"/>
      <c r="S404" s="374"/>
      <c r="T404" s="374"/>
      <c r="U404" s="374"/>
      <c r="V404" s="374"/>
      <c r="W404" s="374"/>
      <c r="X404" s="374"/>
      <c r="Y404" s="374"/>
      <c r="Z404" s="374"/>
      <c r="AA404" s="374"/>
      <c r="AB404" s="374"/>
      <c r="AC404" s="374"/>
      <c r="AD404" s="374"/>
      <c r="AE404" s="374"/>
      <c r="AF404" s="374"/>
      <c r="AG404" s="374"/>
      <c r="AH404" s="374"/>
      <c r="AI404" s="374"/>
      <c r="AJ404" s="374"/>
      <c r="AK404" s="374"/>
      <c r="AL404" s="374"/>
      <c r="AM404" s="374"/>
      <c r="AN404" s="374"/>
      <c r="AO404" s="374"/>
      <c r="AP404" s="374"/>
      <c r="AQ404" s="374"/>
      <c r="AR404" s="374"/>
      <c r="AS404" s="374"/>
      <c r="AT404" s="374"/>
      <c r="AU404" s="374"/>
      <c r="AV404" s="374"/>
      <c r="AW404" s="259"/>
      <c r="AX404" s="259"/>
      <c r="AY404" s="259"/>
      <c r="AZ404" s="440" t="s">
        <v>952</v>
      </c>
      <c r="BA404" s="259" t="s">
        <v>999</v>
      </c>
      <c r="BB404" s="259"/>
      <c r="BC404" s="259"/>
      <c r="BD404" s="259" t="s">
        <v>1461</v>
      </c>
      <c r="BE404" s="374"/>
      <c r="BF404" s="374"/>
      <c r="BG404" s="374"/>
    </row>
    <row r="405" spans="14:59" s="226" customFormat="1">
      <c r="N405" s="374"/>
      <c r="O405" s="374"/>
      <c r="P405" s="374"/>
      <c r="Q405" s="374"/>
      <c r="R405" s="374"/>
      <c r="S405" s="374"/>
      <c r="T405" s="374"/>
      <c r="U405" s="374"/>
      <c r="V405" s="374"/>
      <c r="W405" s="374"/>
      <c r="X405" s="374"/>
      <c r="Y405" s="374"/>
      <c r="Z405" s="374"/>
      <c r="AA405" s="374"/>
      <c r="AB405" s="374"/>
      <c r="AC405" s="374"/>
      <c r="AD405" s="374"/>
      <c r="AE405" s="374"/>
      <c r="AF405" s="374"/>
      <c r="AG405" s="374"/>
      <c r="AH405" s="374"/>
      <c r="AI405" s="374"/>
      <c r="AJ405" s="374"/>
      <c r="AK405" s="374"/>
      <c r="AL405" s="374"/>
      <c r="AM405" s="374"/>
      <c r="AN405" s="374"/>
      <c r="AO405" s="374"/>
      <c r="AP405" s="374"/>
      <c r="AQ405" s="374"/>
      <c r="AR405" s="374"/>
      <c r="AS405" s="374"/>
      <c r="AT405" s="374"/>
      <c r="AU405" s="374"/>
      <c r="AV405" s="374"/>
      <c r="AW405" s="259"/>
      <c r="AX405" s="259"/>
      <c r="AY405" s="259"/>
      <c r="AZ405" s="440" t="s">
        <v>954</v>
      </c>
      <c r="BA405" s="259" t="s">
        <v>1000</v>
      </c>
      <c r="BB405" s="259"/>
      <c r="BC405" s="259"/>
      <c r="BD405" s="259" t="s">
        <v>952</v>
      </c>
      <c r="BE405" s="374"/>
      <c r="BF405" s="374"/>
      <c r="BG405" s="374"/>
    </row>
    <row r="406" spans="14:59" s="226" customFormat="1">
      <c r="N406" s="374"/>
      <c r="O406" s="374"/>
      <c r="P406" s="374"/>
      <c r="Q406" s="374"/>
      <c r="R406" s="374"/>
      <c r="S406" s="374"/>
      <c r="T406" s="374"/>
      <c r="U406" s="374"/>
      <c r="V406" s="374"/>
      <c r="W406" s="374"/>
      <c r="X406" s="374"/>
      <c r="Y406" s="374"/>
      <c r="Z406" s="374"/>
      <c r="AA406" s="374"/>
      <c r="AB406" s="374"/>
      <c r="AC406" s="374"/>
      <c r="AD406" s="374"/>
      <c r="AE406" s="374"/>
      <c r="AF406" s="374"/>
      <c r="AG406" s="374"/>
      <c r="AH406" s="374"/>
      <c r="AI406" s="374"/>
      <c r="AJ406" s="374"/>
      <c r="AK406" s="374"/>
      <c r="AL406" s="374"/>
      <c r="AM406" s="374"/>
      <c r="AN406" s="374"/>
      <c r="AO406" s="374"/>
      <c r="AP406" s="374"/>
      <c r="AQ406" s="374"/>
      <c r="AR406" s="374"/>
      <c r="AS406" s="374"/>
      <c r="AT406" s="374"/>
      <c r="AU406" s="374"/>
      <c r="AV406" s="374"/>
      <c r="AW406" s="259"/>
      <c r="AX406" s="259"/>
      <c r="AY406" s="259"/>
      <c r="AZ406" s="440" t="s">
        <v>1462</v>
      </c>
      <c r="BA406" s="259" t="s">
        <v>1001</v>
      </c>
      <c r="BB406" s="259"/>
      <c r="BC406" s="259"/>
      <c r="BD406" s="259" t="s">
        <v>954</v>
      </c>
      <c r="BE406" s="374"/>
      <c r="BF406" s="374"/>
      <c r="BG406" s="374"/>
    </row>
    <row r="407" spans="14:59" s="226" customFormat="1">
      <c r="N407" s="374"/>
      <c r="O407" s="374"/>
      <c r="P407" s="374"/>
      <c r="Q407" s="374"/>
      <c r="R407" s="374"/>
      <c r="S407" s="374"/>
      <c r="T407" s="374"/>
      <c r="U407" s="374"/>
      <c r="V407" s="374"/>
      <c r="W407" s="374"/>
      <c r="X407" s="374"/>
      <c r="Y407" s="374"/>
      <c r="Z407" s="374"/>
      <c r="AA407" s="374"/>
      <c r="AB407" s="374"/>
      <c r="AC407" s="374"/>
      <c r="AD407" s="374"/>
      <c r="AE407" s="374"/>
      <c r="AF407" s="374"/>
      <c r="AG407" s="374"/>
      <c r="AH407" s="374"/>
      <c r="AI407" s="374"/>
      <c r="AJ407" s="374"/>
      <c r="AK407" s="374"/>
      <c r="AL407" s="374"/>
      <c r="AM407" s="374"/>
      <c r="AN407" s="374"/>
      <c r="AO407" s="374"/>
      <c r="AP407" s="374"/>
      <c r="AQ407" s="374"/>
      <c r="AR407" s="374"/>
      <c r="AS407" s="374"/>
      <c r="AT407" s="374"/>
      <c r="AU407" s="374"/>
      <c r="AV407" s="374"/>
      <c r="AW407" s="259"/>
      <c r="AX407" s="259"/>
      <c r="AY407" s="259"/>
      <c r="AZ407" s="440" t="s">
        <v>958</v>
      </c>
      <c r="BA407" s="259" t="s">
        <v>1002</v>
      </c>
      <c r="BB407" s="259"/>
      <c r="BC407" s="259"/>
      <c r="BD407" s="259" t="s">
        <v>1462</v>
      </c>
      <c r="BE407" s="374"/>
      <c r="BF407" s="374"/>
      <c r="BG407" s="374"/>
    </row>
    <row r="408" spans="14:59" s="226" customFormat="1">
      <c r="N408" s="374"/>
      <c r="O408" s="374"/>
      <c r="P408" s="374"/>
      <c r="Q408" s="374"/>
      <c r="R408" s="374"/>
      <c r="S408" s="374"/>
      <c r="T408" s="374"/>
      <c r="U408" s="374"/>
      <c r="V408" s="374"/>
      <c r="W408" s="374"/>
      <c r="X408" s="374"/>
      <c r="Y408" s="374"/>
      <c r="Z408" s="374"/>
      <c r="AA408" s="374"/>
      <c r="AB408" s="374"/>
      <c r="AC408" s="374"/>
      <c r="AD408" s="374"/>
      <c r="AE408" s="374"/>
      <c r="AF408" s="374"/>
      <c r="AG408" s="374"/>
      <c r="AH408" s="374"/>
      <c r="AI408" s="374"/>
      <c r="AJ408" s="374"/>
      <c r="AK408" s="374"/>
      <c r="AL408" s="374"/>
      <c r="AM408" s="374"/>
      <c r="AN408" s="374"/>
      <c r="AO408" s="374"/>
      <c r="AP408" s="374"/>
      <c r="AQ408" s="374"/>
      <c r="AR408" s="374"/>
      <c r="AS408" s="374"/>
      <c r="AT408" s="374"/>
      <c r="AU408" s="374"/>
      <c r="AV408" s="374"/>
      <c r="AW408" s="259"/>
      <c r="AX408" s="259"/>
      <c r="AY408" s="259"/>
      <c r="AZ408" s="440" t="s">
        <v>959</v>
      </c>
      <c r="BA408" s="259" t="s">
        <v>1003</v>
      </c>
      <c r="BB408" s="259"/>
      <c r="BC408" s="259"/>
      <c r="BD408" s="259" t="s">
        <v>958</v>
      </c>
      <c r="BE408" s="374"/>
      <c r="BF408" s="374"/>
      <c r="BG408" s="374"/>
    </row>
    <row r="409" spans="14:59" s="226" customFormat="1">
      <c r="N409" s="374"/>
      <c r="O409" s="374"/>
      <c r="P409" s="374"/>
      <c r="Q409" s="374"/>
      <c r="R409" s="374"/>
      <c r="S409" s="374"/>
      <c r="T409" s="374"/>
      <c r="U409" s="374"/>
      <c r="V409" s="374"/>
      <c r="W409" s="374"/>
      <c r="X409" s="374"/>
      <c r="Y409" s="374"/>
      <c r="Z409" s="374"/>
      <c r="AA409" s="374"/>
      <c r="AB409" s="374"/>
      <c r="AC409" s="374"/>
      <c r="AD409" s="374"/>
      <c r="AE409" s="374"/>
      <c r="AF409" s="374"/>
      <c r="AG409" s="374"/>
      <c r="AH409" s="374"/>
      <c r="AI409" s="374"/>
      <c r="AJ409" s="374"/>
      <c r="AK409" s="374"/>
      <c r="AL409" s="374"/>
      <c r="AM409" s="374"/>
      <c r="AN409" s="374"/>
      <c r="AO409" s="374"/>
      <c r="AP409" s="374"/>
      <c r="AQ409" s="374"/>
      <c r="AR409" s="374"/>
      <c r="AS409" s="374"/>
      <c r="AT409" s="374"/>
      <c r="AU409" s="374"/>
      <c r="AV409" s="374"/>
      <c r="AW409" s="259"/>
      <c r="AX409" s="259"/>
      <c r="AY409" s="259"/>
      <c r="AZ409" s="440" t="s">
        <v>962</v>
      </c>
      <c r="BA409" s="259" t="s">
        <v>1004</v>
      </c>
      <c r="BB409" s="259"/>
      <c r="BC409" s="259"/>
      <c r="BD409" s="259" t="s">
        <v>959</v>
      </c>
      <c r="BE409" s="374"/>
      <c r="BF409" s="374"/>
      <c r="BG409" s="374"/>
    </row>
    <row r="410" spans="14:59" s="226" customFormat="1">
      <c r="N410" s="374"/>
      <c r="O410" s="374"/>
      <c r="P410" s="374"/>
      <c r="Q410" s="374"/>
      <c r="R410" s="374"/>
      <c r="S410" s="374"/>
      <c r="T410" s="374"/>
      <c r="U410" s="374"/>
      <c r="V410" s="374"/>
      <c r="W410" s="374"/>
      <c r="X410" s="374"/>
      <c r="Y410" s="374"/>
      <c r="Z410" s="374"/>
      <c r="AA410" s="374"/>
      <c r="AB410" s="374"/>
      <c r="AC410" s="374"/>
      <c r="AD410" s="374"/>
      <c r="AE410" s="374"/>
      <c r="AF410" s="374"/>
      <c r="AG410" s="374"/>
      <c r="AH410" s="374"/>
      <c r="AI410" s="374"/>
      <c r="AJ410" s="374"/>
      <c r="AK410" s="374"/>
      <c r="AL410" s="374"/>
      <c r="AM410" s="374"/>
      <c r="AN410" s="374"/>
      <c r="AO410" s="374"/>
      <c r="AP410" s="374"/>
      <c r="AQ410" s="374"/>
      <c r="AR410" s="374"/>
      <c r="AS410" s="374"/>
      <c r="AT410" s="374"/>
      <c r="AU410" s="374"/>
      <c r="AV410" s="374"/>
      <c r="AW410" s="259"/>
      <c r="AX410" s="259"/>
      <c r="AY410" s="259"/>
      <c r="AZ410" s="440" t="s">
        <v>963</v>
      </c>
      <c r="BA410" s="259" t="s">
        <v>1008</v>
      </c>
      <c r="BB410" s="259"/>
      <c r="BC410" s="259"/>
      <c r="BD410" s="259" t="s">
        <v>962</v>
      </c>
      <c r="BE410" s="374"/>
      <c r="BF410" s="374"/>
      <c r="BG410" s="374"/>
    </row>
    <row r="411" spans="14:59" s="226" customFormat="1">
      <c r="N411" s="374"/>
      <c r="O411" s="374"/>
      <c r="P411" s="374"/>
      <c r="Q411" s="374"/>
      <c r="R411" s="374"/>
      <c r="S411" s="374"/>
      <c r="T411" s="374"/>
      <c r="U411" s="374"/>
      <c r="V411" s="374"/>
      <c r="W411" s="374"/>
      <c r="X411" s="374"/>
      <c r="Y411" s="374"/>
      <c r="Z411" s="374"/>
      <c r="AA411" s="374"/>
      <c r="AB411" s="374"/>
      <c r="AC411" s="374"/>
      <c r="AD411" s="374"/>
      <c r="AE411" s="374"/>
      <c r="AF411" s="374"/>
      <c r="AG411" s="374"/>
      <c r="AH411" s="374"/>
      <c r="AI411" s="374"/>
      <c r="AJ411" s="374"/>
      <c r="AK411" s="374"/>
      <c r="AL411" s="374"/>
      <c r="AM411" s="374"/>
      <c r="AN411" s="374"/>
      <c r="AO411" s="374"/>
      <c r="AP411" s="374"/>
      <c r="AQ411" s="374"/>
      <c r="AR411" s="374"/>
      <c r="AS411" s="374"/>
      <c r="AT411" s="374"/>
      <c r="AU411" s="374"/>
      <c r="AV411" s="374"/>
      <c r="AW411" s="259"/>
      <c r="AX411" s="259"/>
      <c r="AY411" s="259"/>
      <c r="AZ411" s="440" t="s">
        <v>964</v>
      </c>
      <c r="BA411" s="259" t="s">
        <v>1009</v>
      </c>
      <c r="BB411" s="259"/>
      <c r="BC411" s="259"/>
      <c r="BD411" s="259" t="s">
        <v>963</v>
      </c>
      <c r="BE411" s="374"/>
      <c r="BF411" s="374"/>
      <c r="BG411" s="374"/>
    </row>
    <row r="412" spans="14:59" s="226" customFormat="1">
      <c r="N412" s="374"/>
      <c r="O412" s="374"/>
      <c r="P412" s="374"/>
      <c r="Q412" s="374"/>
      <c r="R412" s="374"/>
      <c r="S412" s="374"/>
      <c r="T412" s="374"/>
      <c r="U412" s="374"/>
      <c r="V412" s="374"/>
      <c r="W412" s="374"/>
      <c r="X412" s="374"/>
      <c r="Y412" s="374"/>
      <c r="Z412" s="374"/>
      <c r="AA412" s="374"/>
      <c r="AB412" s="374"/>
      <c r="AC412" s="374"/>
      <c r="AD412" s="374"/>
      <c r="AE412" s="374"/>
      <c r="AF412" s="374"/>
      <c r="AG412" s="374"/>
      <c r="AH412" s="374"/>
      <c r="AI412" s="374"/>
      <c r="AJ412" s="374"/>
      <c r="AK412" s="374"/>
      <c r="AL412" s="374"/>
      <c r="AM412" s="374"/>
      <c r="AN412" s="374"/>
      <c r="AO412" s="374"/>
      <c r="AP412" s="374"/>
      <c r="AQ412" s="374"/>
      <c r="AR412" s="374"/>
      <c r="AS412" s="374"/>
      <c r="AT412" s="374"/>
      <c r="AU412" s="374"/>
      <c r="AV412" s="374"/>
      <c r="AW412" s="259"/>
      <c r="AX412" s="259"/>
      <c r="AY412" s="259"/>
      <c r="AZ412" s="440" t="s">
        <v>966</v>
      </c>
      <c r="BA412" s="259" t="s">
        <v>1010</v>
      </c>
      <c r="BB412" s="259"/>
      <c r="BC412" s="259"/>
      <c r="BD412" s="259" t="s">
        <v>964</v>
      </c>
      <c r="BE412" s="374"/>
      <c r="BF412" s="374"/>
      <c r="BG412" s="374"/>
    </row>
    <row r="413" spans="14:59" s="226" customFormat="1">
      <c r="N413" s="374"/>
      <c r="O413" s="374"/>
      <c r="P413" s="374"/>
      <c r="Q413" s="374"/>
      <c r="R413" s="374"/>
      <c r="S413" s="374"/>
      <c r="T413" s="374"/>
      <c r="U413" s="374"/>
      <c r="V413" s="374"/>
      <c r="W413" s="374"/>
      <c r="X413" s="374"/>
      <c r="Y413" s="374"/>
      <c r="Z413" s="374"/>
      <c r="AA413" s="374"/>
      <c r="AB413" s="374"/>
      <c r="AC413" s="374"/>
      <c r="AD413" s="374"/>
      <c r="AE413" s="374"/>
      <c r="AF413" s="374"/>
      <c r="AG413" s="374"/>
      <c r="AH413" s="374"/>
      <c r="AI413" s="374"/>
      <c r="AJ413" s="374"/>
      <c r="AK413" s="374"/>
      <c r="AL413" s="374"/>
      <c r="AM413" s="374"/>
      <c r="AN413" s="374"/>
      <c r="AO413" s="374"/>
      <c r="AP413" s="374"/>
      <c r="AQ413" s="374"/>
      <c r="AR413" s="374"/>
      <c r="AS413" s="374"/>
      <c r="AT413" s="374"/>
      <c r="AU413" s="374"/>
      <c r="AV413" s="374"/>
      <c r="AW413" s="259"/>
      <c r="AX413" s="259"/>
      <c r="AY413" s="259"/>
      <c r="AZ413" s="440" t="s">
        <v>967</v>
      </c>
      <c r="BA413" s="259" t="s">
        <v>1011</v>
      </c>
      <c r="BB413" s="259"/>
      <c r="BC413" s="259"/>
      <c r="BD413" s="259" t="s">
        <v>965</v>
      </c>
      <c r="BE413" s="374"/>
      <c r="BF413" s="374"/>
      <c r="BG413" s="374"/>
    </row>
    <row r="414" spans="14:59" s="226" customFormat="1">
      <c r="N414" s="374"/>
      <c r="O414" s="374"/>
      <c r="P414" s="374"/>
      <c r="Q414" s="374"/>
      <c r="R414" s="374"/>
      <c r="S414" s="374"/>
      <c r="T414" s="374"/>
      <c r="U414" s="374"/>
      <c r="V414" s="374"/>
      <c r="W414" s="374"/>
      <c r="X414" s="374"/>
      <c r="Y414" s="374"/>
      <c r="Z414" s="374"/>
      <c r="AA414" s="374"/>
      <c r="AB414" s="374"/>
      <c r="AC414" s="374"/>
      <c r="AD414" s="374"/>
      <c r="AE414" s="374"/>
      <c r="AF414" s="374"/>
      <c r="AG414" s="374"/>
      <c r="AH414" s="374"/>
      <c r="AI414" s="374"/>
      <c r="AJ414" s="374"/>
      <c r="AK414" s="374"/>
      <c r="AL414" s="374"/>
      <c r="AM414" s="374"/>
      <c r="AN414" s="374"/>
      <c r="AO414" s="374"/>
      <c r="AP414" s="374"/>
      <c r="AQ414" s="374"/>
      <c r="AR414" s="374"/>
      <c r="AS414" s="374"/>
      <c r="AT414" s="374"/>
      <c r="AU414" s="374"/>
      <c r="AV414" s="374"/>
      <c r="AW414" s="259"/>
      <c r="AX414" s="259"/>
      <c r="AY414" s="259"/>
      <c r="AZ414" s="440" t="s">
        <v>968</v>
      </c>
      <c r="BA414" s="259" t="s">
        <v>1012</v>
      </c>
      <c r="BB414" s="259"/>
      <c r="BC414" s="259"/>
      <c r="BD414" s="259" t="s">
        <v>966</v>
      </c>
      <c r="BE414" s="374"/>
      <c r="BF414" s="374"/>
      <c r="BG414" s="374"/>
    </row>
    <row r="415" spans="14:59" s="226" customFormat="1">
      <c r="N415" s="374"/>
      <c r="O415" s="374"/>
      <c r="P415" s="374"/>
      <c r="Q415" s="374"/>
      <c r="R415" s="374"/>
      <c r="S415" s="374"/>
      <c r="T415" s="374"/>
      <c r="U415" s="374"/>
      <c r="V415" s="374"/>
      <c r="W415" s="374"/>
      <c r="X415" s="374"/>
      <c r="Y415" s="374"/>
      <c r="Z415" s="374"/>
      <c r="AA415" s="374"/>
      <c r="AB415" s="374"/>
      <c r="AC415" s="374"/>
      <c r="AD415" s="374"/>
      <c r="AE415" s="374"/>
      <c r="AF415" s="374"/>
      <c r="AG415" s="374"/>
      <c r="AH415" s="374"/>
      <c r="AI415" s="374"/>
      <c r="AJ415" s="374"/>
      <c r="AK415" s="374"/>
      <c r="AL415" s="374"/>
      <c r="AM415" s="374"/>
      <c r="AN415" s="374"/>
      <c r="AO415" s="374"/>
      <c r="AP415" s="374"/>
      <c r="AQ415" s="374"/>
      <c r="AR415" s="374"/>
      <c r="AS415" s="374"/>
      <c r="AT415" s="374"/>
      <c r="AU415" s="374"/>
      <c r="AV415" s="374"/>
      <c r="AW415" s="259"/>
      <c r="AX415" s="259"/>
      <c r="AY415" s="259"/>
      <c r="AZ415" s="440" t="s">
        <v>969</v>
      </c>
      <c r="BA415" s="259" t="s">
        <v>1018</v>
      </c>
      <c r="BB415" s="259"/>
      <c r="BC415" s="259"/>
      <c r="BD415" s="259" t="s">
        <v>967</v>
      </c>
      <c r="BE415" s="374"/>
      <c r="BF415" s="374"/>
      <c r="BG415" s="374"/>
    </row>
    <row r="416" spans="14:59" s="226" customFormat="1">
      <c r="N416" s="374"/>
      <c r="O416" s="374"/>
      <c r="P416" s="374"/>
      <c r="Q416" s="374"/>
      <c r="R416" s="374"/>
      <c r="S416" s="374"/>
      <c r="T416" s="374"/>
      <c r="U416" s="374"/>
      <c r="V416" s="374"/>
      <c r="W416" s="374"/>
      <c r="X416" s="374"/>
      <c r="Y416" s="374"/>
      <c r="Z416" s="374"/>
      <c r="AA416" s="374"/>
      <c r="AB416" s="374"/>
      <c r="AC416" s="374"/>
      <c r="AD416" s="374"/>
      <c r="AE416" s="374"/>
      <c r="AF416" s="374"/>
      <c r="AG416" s="374"/>
      <c r="AH416" s="374"/>
      <c r="AI416" s="374"/>
      <c r="AJ416" s="374"/>
      <c r="AK416" s="374"/>
      <c r="AL416" s="374"/>
      <c r="AM416" s="374"/>
      <c r="AN416" s="374"/>
      <c r="AO416" s="374"/>
      <c r="AP416" s="374"/>
      <c r="AQ416" s="374"/>
      <c r="AR416" s="374"/>
      <c r="AS416" s="374"/>
      <c r="AT416" s="374"/>
      <c r="AU416" s="374"/>
      <c r="AV416" s="374"/>
      <c r="AW416" s="259"/>
      <c r="AX416" s="259"/>
      <c r="AY416" s="259"/>
      <c r="AZ416" s="440" t="s">
        <v>970</v>
      </c>
      <c r="BA416" s="259" t="s">
        <v>1020</v>
      </c>
      <c r="BB416" s="259"/>
      <c r="BC416" s="259"/>
      <c r="BD416" s="259" t="s">
        <v>1463</v>
      </c>
      <c r="BE416" s="374"/>
      <c r="BF416" s="374"/>
      <c r="BG416" s="374"/>
    </row>
    <row r="417" spans="14:59" s="226" customFormat="1">
      <c r="N417" s="374"/>
      <c r="O417" s="374"/>
      <c r="P417" s="374"/>
      <c r="Q417" s="374"/>
      <c r="R417" s="374"/>
      <c r="S417" s="374"/>
      <c r="T417" s="374"/>
      <c r="U417" s="374"/>
      <c r="V417" s="374"/>
      <c r="W417" s="374"/>
      <c r="X417" s="374"/>
      <c r="Y417" s="374"/>
      <c r="Z417" s="374"/>
      <c r="AA417" s="374"/>
      <c r="AB417" s="374"/>
      <c r="AC417" s="374"/>
      <c r="AD417" s="374"/>
      <c r="AE417" s="374"/>
      <c r="AF417" s="374"/>
      <c r="AG417" s="374"/>
      <c r="AH417" s="374"/>
      <c r="AI417" s="374"/>
      <c r="AJ417" s="374"/>
      <c r="AK417" s="374"/>
      <c r="AL417" s="374"/>
      <c r="AM417" s="374"/>
      <c r="AN417" s="374"/>
      <c r="AO417" s="374"/>
      <c r="AP417" s="374"/>
      <c r="AQ417" s="374"/>
      <c r="AR417" s="374"/>
      <c r="AS417" s="374"/>
      <c r="AT417" s="374"/>
      <c r="AU417" s="374"/>
      <c r="AV417" s="374"/>
      <c r="AW417" s="259"/>
      <c r="AX417" s="259"/>
      <c r="AY417" s="259"/>
      <c r="AZ417" s="440" t="s">
        <v>971</v>
      </c>
      <c r="BA417" s="259" t="s">
        <v>1021</v>
      </c>
      <c r="BB417" s="259"/>
      <c r="BC417" s="259"/>
      <c r="BD417" s="259" t="s">
        <v>968</v>
      </c>
      <c r="BE417" s="374"/>
      <c r="BF417" s="374"/>
      <c r="BG417" s="374"/>
    </row>
    <row r="418" spans="14:59" s="226" customFormat="1">
      <c r="N418" s="374"/>
      <c r="O418" s="374"/>
      <c r="P418" s="374"/>
      <c r="Q418" s="374"/>
      <c r="R418" s="374"/>
      <c r="S418" s="374"/>
      <c r="T418" s="374"/>
      <c r="U418" s="374"/>
      <c r="V418" s="374"/>
      <c r="W418" s="374"/>
      <c r="X418" s="374"/>
      <c r="Y418" s="374"/>
      <c r="Z418" s="374"/>
      <c r="AA418" s="374"/>
      <c r="AB418" s="374"/>
      <c r="AC418" s="374"/>
      <c r="AD418" s="374"/>
      <c r="AE418" s="374"/>
      <c r="AF418" s="374"/>
      <c r="AG418" s="374"/>
      <c r="AH418" s="374"/>
      <c r="AI418" s="374"/>
      <c r="AJ418" s="374"/>
      <c r="AK418" s="374"/>
      <c r="AL418" s="374"/>
      <c r="AM418" s="374"/>
      <c r="AN418" s="374"/>
      <c r="AO418" s="374"/>
      <c r="AP418" s="374"/>
      <c r="AQ418" s="374"/>
      <c r="AR418" s="374"/>
      <c r="AS418" s="374"/>
      <c r="AT418" s="374"/>
      <c r="AU418" s="374"/>
      <c r="AV418" s="374"/>
      <c r="AW418" s="259"/>
      <c r="AX418" s="259"/>
      <c r="AY418" s="259"/>
      <c r="AZ418" s="440" t="s">
        <v>972</v>
      </c>
      <c r="BA418" s="259" t="s">
        <v>1022</v>
      </c>
      <c r="BB418" s="259"/>
      <c r="BC418" s="259"/>
      <c r="BD418" s="259" t="s">
        <v>969</v>
      </c>
      <c r="BE418" s="374"/>
      <c r="BF418" s="374"/>
      <c r="BG418" s="374"/>
    </row>
    <row r="419" spans="14:59" s="226" customFormat="1">
      <c r="N419" s="374"/>
      <c r="O419" s="374"/>
      <c r="P419" s="374"/>
      <c r="Q419" s="374"/>
      <c r="R419" s="374"/>
      <c r="S419" s="374"/>
      <c r="T419" s="374"/>
      <c r="U419" s="374"/>
      <c r="V419" s="374"/>
      <c r="W419" s="374"/>
      <c r="X419" s="374"/>
      <c r="Y419" s="374"/>
      <c r="Z419" s="374"/>
      <c r="AA419" s="374"/>
      <c r="AB419" s="374"/>
      <c r="AC419" s="374"/>
      <c r="AD419" s="374"/>
      <c r="AE419" s="374"/>
      <c r="AF419" s="374"/>
      <c r="AG419" s="374"/>
      <c r="AH419" s="374"/>
      <c r="AI419" s="374"/>
      <c r="AJ419" s="374"/>
      <c r="AK419" s="374"/>
      <c r="AL419" s="374"/>
      <c r="AM419" s="374"/>
      <c r="AN419" s="374"/>
      <c r="AO419" s="374"/>
      <c r="AP419" s="374"/>
      <c r="AQ419" s="374"/>
      <c r="AR419" s="374"/>
      <c r="AS419" s="374"/>
      <c r="AT419" s="374"/>
      <c r="AU419" s="374"/>
      <c r="AV419" s="374"/>
      <c r="AW419" s="259"/>
      <c r="AX419" s="259"/>
      <c r="AY419" s="259"/>
      <c r="AZ419" s="440" t="s">
        <v>973</v>
      </c>
      <c r="BA419" s="259" t="s">
        <v>1023</v>
      </c>
      <c r="BB419" s="259"/>
      <c r="BC419" s="259"/>
      <c r="BD419" s="259" t="s">
        <v>970</v>
      </c>
      <c r="BE419" s="374"/>
      <c r="BF419" s="374"/>
      <c r="BG419" s="374"/>
    </row>
    <row r="420" spans="14:59" s="226" customFormat="1">
      <c r="N420" s="374"/>
      <c r="O420" s="374"/>
      <c r="P420" s="374"/>
      <c r="Q420" s="374"/>
      <c r="R420" s="374"/>
      <c r="S420" s="374"/>
      <c r="T420" s="374"/>
      <c r="U420" s="374"/>
      <c r="V420" s="374"/>
      <c r="W420" s="374"/>
      <c r="X420" s="374"/>
      <c r="Y420" s="374"/>
      <c r="Z420" s="374"/>
      <c r="AA420" s="374"/>
      <c r="AB420" s="374"/>
      <c r="AC420" s="374"/>
      <c r="AD420" s="374"/>
      <c r="AE420" s="374"/>
      <c r="AF420" s="374"/>
      <c r="AG420" s="374"/>
      <c r="AH420" s="374"/>
      <c r="AI420" s="374"/>
      <c r="AJ420" s="374"/>
      <c r="AK420" s="374"/>
      <c r="AL420" s="374"/>
      <c r="AM420" s="374"/>
      <c r="AN420" s="374"/>
      <c r="AO420" s="374"/>
      <c r="AP420" s="374"/>
      <c r="AQ420" s="374"/>
      <c r="AR420" s="374"/>
      <c r="AS420" s="374"/>
      <c r="AT420" s="374"/>
      <c r="AU420" s="374"/>
      <c r="AV420" s="374"/>
      <c r="AW420" s="259"/>
      <c r="AX420" s="259"/>
      <c r="AY420" s="259"/>
      <c r="AZ420" s="440" t="s">
        <v>975</v>
      </c>
      <c r="BA420" s="259" t="s">
        <v>1024</v>
      </c>
      <c r="BB420" s="259"/>
      <c r="BC420" s="259"/>
      <c r="BD420" s="259" t="s">
        <v>971</v>
      </c>
      <c r="BE420" s="374"/>
      <c r="BF420" s="374"/>
      <c r="BG420" s="374"/>
    </row>
    <row r="421" spans="14:59" s="226" customFormat="1">
      <c r="N421" s="374"/>
      <c r="O421" s="374"/>
      <c r="P421" s="374"/>
      <c r="Q421" s="374"/>
      <c r="R421" s="374"/>
      <c r="S421" s="374"/>
      <c r="T421" s="374"/>
      <c r="U421" s="374"/>
      <c r="V421" s="374"/>
      <c r="W421" s="374"/>
      <c r="X421" s="374"/>
      <c r="Y421" s="374"/>
      <c r="Z421" s="374"/>
      <c r="AA421" s="374"/>
      <c r="AB421" s="374"/>
      <c r="AC421" s="374"/>
      <c r="AD421" s="374"/>
      <c r="AE421" s="374"/>
      <c r="AF421" s="374"/>
      <c r="AG421" s="374"/>
      <c r="AH421" s="374"/>
      <c r="AI421" s="374"/>
      <c r="AJ421" s="374"/>
      <c r="AK421" s="374"/>
      <c r="AL421" s="374"/>
      <c r="AM421" s="374"/>
      <c r="AN421" s="374"/>
      <c r="AO421" s="374"/>
      <c r="AP421" s="374"/>
      <c r="AQ421" s="374"/>
      <c r="AR421" s="374"/>
      <c r="AS421" s="374"/>
      <c r="AT421" s="374"/>
      <c r="AU421" s="374"/>
      <c r="AV421" s="374"/>
      <c r="AW421" s="259"/>
      <c r="AX421" s="259"/>
      <c r="AY421" s="259"/>
      <c r="AZ421" s="440" t="s">
        <v>977</v>
      </c>
      <c r="BA421" s="259" t="s">
        <v>1026</v>
      </c>
      <c r="BB421" s="259"/>
      <c r="BC421" s="259"/>
      <c r="BD421" s="259" t="s">
        <v>972</v>
      </c>
      <c r="BE421" s="374"/>
      <c r="BF421" s="374"/>
      <c r="BG421" s="374"/>
    </row>
    <row r="422" spans="14:59" s="226" customFormat="1">
      <c r="N422" s="374"/>
      <c r="O422" s="374"/>
      <c r="P422" s="374"/>
      <c r="Q422" s="374"/>
      <c r="R422" s="374"/>
      <c r="S422" s="374"/>
      <c r="T422" s="374"/>
      <c r="U422" s="374"/>
      <c r="V422" s="374"/>
      <c r="W422" s="374"/>
      <c r="X422" s="374"/>
      <c r="Y422" s="374"/>
      <c r="Z422" s="374"/>
      <c r="AA422" s="374"/>
      <c r="AB422" s="374"/>
      <c r="AC422" s="374"/>
      <c r="AD422" s="374"/>
      <c r="AE422" s="374"/>
      <c r="AF422" s="374"/>
      <c r="AG422" s="374"/>
      <c r="AH422" s="374"/>
      <c r="AI422" s="374"/>
      <c r="AJ422" s="374"/>
      <c r="AK422" s="374"/>
      <c r="AL422" s="374"/>
      <c r="AM422" s="374"/>
      <c r="AN422" s="374"/>
      <c r="AO422" s="374"/>
      <c r="AP422" s="374"/>
      <c r="AQ422" s="374"/>
      <c r="AR422" s="374"/>
      <c r="AS422" s="374"/>
      <c r="AT422" s="374"/>
      <c r="AU422" s="374"/>
      <c r="AV422" s="374"/>
      <c r="AW422" s="259"/>
      <c r="AX422" s="259"/>
      <c r="AY422" s="259"/>
      <c r="AZ422" s="440" t="s">
        <v>978</v>
      </c>
      <c r="BA422" s="259" t="s">
        <v>1028</v>
      </c>
      <c r="BB422" s="259"/>
      <c r="BC422" s="259"/>
      <c r="BD422" s="259" t="s">
        <v>973</v>
      </c>
      <c r="BE422" s="374"/>
      <c r="BF422" s="374"/>
      <c r="BG422" s="374"/>
    </row>
    <row r="423" spans="14:59" s="226" customFormat="1">
      <c r="N423" s="374"/>
      <c r="O423" s="374"/>
      <c r="P423" s="374"/>
      <c r="Q423" s="374"/>
      <c r="R423" s="374"/>
      <c r="S423" s="374"/>
      <c r="T423" s="374"/>
      <c r="U423" s="374"/>
      <c r="V423" s="374"/>
      <c r="W423" s="374"/>
      <c r="X423" s="374"/>
      <c r="Y423" s="374"/>
      <c r="Z423" s="374"/>
      <c r="AA423" s="374"/>
      <c r="AB423" s="374"/>
      <c r="AC423" s="374"/>
      <c r="AD423" s="374"/>
      <c r="AE423" s="374"/>
      <c r="AF423" s="374"/>
      <c r="AG423" s="374"/>
      <c r="AH423" s="374"/>
      <c r="AI423" s="374"/>
      <c r="AJ423" s="374"/>
      <c r="AK423" s="374"/>
      <c r="AL423" s="374"/>
      <c r="AM423" s="374"/>
      <c r="AN423" s="374"/>
      <c r="AO423" s="374"/>
      <c r="AP423" s="374"/>
      <c r="AQ423" s="374"/>
      <c r="AR423" s="374"/>
      <c r="AS423" s="374"/>
      <c r="AT423" s="374"/>
      <c r="AU423" s="374"/>
      <c r="AV423" s="374"/>
      <c r="AW423" s="259"/>
      <c r="AX423" s="259"/>
      <c r="AY423" s="259"/>
      <c r="AZ423" s="440" t="s">
        <v>979</v>
      </c>
      <c r="BA423" s="259" t="s">
        <v>1030</v>
      </c>
      <c r="BB423" s="259"/>
      <c r="BC423" s="259"/>
      <c r="BD423" s="259" t="s">
        <v>975</v>
      </c>
      <c r="BE423" s="374"/>
      <c r="BF423" s="374"/>
      <c r="BG423" s="374"/>
    </row>
    <row r="424" spans="14:59" s="226" customFormat="1">
      <c r="N424" s="374"/>
      <c r="O424" s="374"/>
      <c r="P424" s="374"/>
      <c r="Q424" s="374"/>
      <c r="R424" s="374"/>
      <c r="S424" s="374"/>
      <c r="T424" s="374"/>
      <c r="U424" s="374"/>
      <c r="V424" s="374"/>
      <c r="W424" s="374"/>
      <c r="X424" s="374"/>
      <c r="Y424" s="374"/>
      <c r="Z424" s="374"/>
      <c r="AA424" s="374"/>
      <c r="AB424" s="374"/>
      <c r="AC424" s="374"/>
      <c r="AD424" s="374"/>
      <c r="AE424" s="374"/>
      <c r="AF424" s="374"/>
      <c r="AG424" s="374"/>
      <c r="AH424" s="374"/>
      <c r="AI424" s="374"/>
      <c r="AJ424" s="374"/>
      <c r="AK424" s="374"/>
      <c r="AL424" s="374"/>
      <c r="AM424" s="374"/>
      <c r="AN424" s="374"/>
      <c r="AO424" s="374"/>
      <c r="AP424" s="374"/>
      <c r="AQ424" s="374"/>
      <c r="AR424" s="374"/>
      <c r="AS424" s="374"/>
      <c r="AT424" s="374"/>
      <c r="AU424" s="374"/>
      <c r="AV424" s="374"/>
      <c r="AW424" s="259"/>
      <c r="AX424" s="259"/>
      <c r="AY424" s="259"/>
      <c r="AZ424" s="440" t="s">
        <v>395</v>
      </c>
      <c r="BA424" s="259" t="s">
        <v>1033</v>
      </c>
      <c r="BB424" s="259"/>
      <c r="BC424" s="259"/>
      <c r="BD424" s="259" t="s">
        <v>977</v>
      </c>
      <c r="BE424" s="374"/>
      <c r="BF424" s="374"/>
      <c r="BG424" s="374"/>
    </row>
    <row r="425" spans="14:59" s="226" customFormat="1">
      <c r="N425" s="374"/>
      <c r="O425" s="374"/>
      <c r="P425" s="374"/>
      <c r="Q425" s="374"/>
      <c r="R425" s="374"/>
      <c r="S425" s="374"/>
      <c r="T425" s="374"/>
      <c r="U425" s="374"/>
      <c r="V425" s="374"/>
      <c r="W425" s="374"/>
      <c r="X425" s="374"/>
      <c r="Y425" s="374"/>
      <c r="Z425" s="374"/>
      <c r="AA425" s="374"/>
      <c r="AB425" s="374"/>
      <c r="AC425" s="374"/>
      <c r="AD425" s="374"/>
      <c r="AE425" s="374"/>
      <c r="AF425" s="374"/>
      <c r="AG425" s="374"/>
      <c r="AH425" s="374"/>
      <c r="AI425" s="374"/>
      <c r="AJ425" s="374"/>
      <c r="AK425" s="374"/>
      <c r="AL425" s="374"/>
      <c r="AM425" s="374"/>
      <c r="AN425" s="374"/>
      <c r="AO425" s="374"/>
      <c r="AP425" s="374"/>
      <c r="AQ425" s="374"/>
      <c r="AR425" s="374"/>
      <c r="AS425" s="374"/>
      <c r="AT425" s="374"/>
      <c r="AU425" s="374"/>
      <c r="AV425" s="374"/>
      <c r="AW425" s="259"/>
      <c r="AX425" s="259"/>
      <c r="AY425" s="259"/>
      <c r="AZ425" s="440" t="s">
        <v>982</v>
      </c>
      <c r="BA425" s="259" t="s">
        <v>1034</v>
      </c>
      <c r="BB425" s="259"/>
      <c r="BC425" s="259"/>
      <c r="BD425" s="259" t="s">
        <v>978</v>
      </c>
      <c r="BE425" s="374"/>
      <c r="BF425" s="374"/>
      <c r="BG425" s="374"/>
    </row>
    <row r="426" spans="14:59" s="226" customFormat="1">
      <c r="N426" s="374"/>
      <c r="O426" s="374"/>
      <c r="P426" s="374"/>
      <c r="Q426" s="374"/>
      <c r="R426" s="374"/>
      <c r="S426" s="374"/>
      <c r="T426" s="374"/>
      <c r="U426" s="374"/>
      <c r="V426" s="374"/>
      <c r="W426" s="374"/>
      <c r="X426" s="374"/>
      <c r="Y426" s="374"/>
      <c r="Z426" s="374"/>
      <c r="AA426" s="374"/>
      <c r="AB426" s="374"/>
      <c r="AC426" s="374"/>
      <c r="AD426" s="374"/>
      <c r="AE426" s="374"/>
      <c r="AF426" s="374"/>
      <c r="AG426" s="374"/>
      <c r="AH426" s="374"/>
      <c r="AI426" s="374"/>
      <c r="AJ426" s="374"/>
      <c r="AK426" s="374"/>
      <c r="AL426" s="374"/>
      <c r="AM426" s="374"/>
      <c r="AN426" s="374"/>
      <c r="AO426" s="374"/>
      <c r="AP426" s="374"/>
      <c r="AQ426" s="374"/>
      <c r="AR426" s="374"/>
      <c r="AS426" s="374"/>
      <c r="AT426" s="374"/>
      <c r="AU426" s="374"/>
      <c r="AV426" s="374"/>
      <c r="AW426" s="259"/>
      <c r="AX426" s="259"/>
      <c r="AY426" s="259"/>
      <c r="AZ426" s="440" t="s">
        <v>984</v>
      </c>
      <c r="BA426" s="259" t="s">
        <v>1036</v>
      </c>
      <c r="BB426" s="259"/>
      <c r="BC426" s="259"/>
      <c r="BD426" s="259" t="s">
        <v>979</v>
      </c>
      <c r="BE426" s="374"/>
      <c r="BF426" s="374"/>
      <c r="BG426" s="374"/>
    </row>
    <row r="427" spans="14:59" s="226" customFormat="1">
      <c r="N427" s="374"/>
      <c r="O427" s="374"/>
      <c r="P427" s="374"/>
      <c r="Q427" s="374"/>
      <c r="R427" s="374"/>
      <c r="S427" s="374"/>
      <c r="T427" s="374"/>
      <c r="U427" s="374"/>
      <c r="V427" s="374"/>
      <c r="W427" s="374"/>
      <c r="X427" s="374"/>
      <c r="Y427" s="374"/>
      <c r="Z427" s="374"/>
      <c r="AA427" s="374"/>
      <c r="AB427" s="374"/>
      <c r="AC427" s="374"/>
      <c r="AD427" s="374"/>
      <c r="AE427" s="374"/>
      <c r="AF427" s="374"/>
      <c r="AG427" s="374"/>
      <c r="AH427" s="374"/>
      <c r="AI427" s="374"/>
      <c r="AJ427" s="374"/>
      <c r="AK427" s="374"/>
      <c r="AL427" s="374"/>
      <c r="AM427" s="374"/>
      <c r="AN427" s="374"/>
      <c r="AO427" s="374"/>
      <c r="AP427" s="374"/>
      <c r="AQ427" s="374"/>
      <c r="AR427" s="374"/>
      <c r="AS427" s="374"/>
      <c r="AT427" s="374"/>
      <c r="AU427" s="374"/>
      <c r="AV427" s="374"/>
      <c r="AW427" s="259"/>
      <c r="AX427" s="259"/>
      <c r="AY427" s="259"/>
      <c r="AZ427" s="440" t="s">
        <v>985</v>
      </c>
      <c r="BA427" s="259" t="s">
        <v>1038</v>
      </c>
      <c r="BB427" s="259"/>
      <c r="BC427" s="259"/>
      <c r="BD427" s="259" t="s">
        <v>395</v>
      </c>
      <c r="BE427" s="374"/>
      <c r="BF427" s="374"/>
      <c r="BG427" s="374"/>
    </row>
    <row r="428" spans="14:59" s="226" customFormat="1">
      <c r="N428" s="374"/>
      <c r="O428" s="374"/>
      <c r="P428" s="374"/>
      <c r="Q428" s="374"/>
      <c r="R428" s="374"/>
      <c r="S428" s="374"/>
      <c r="T428" s="374"/>
      <c r="U428" s="374"/>
      <c r="V428" s="374"/>
      <c r="W428" s="374"/>
      <c r="X428" s="374"/>
      <c r="Y428" s="374"/>
      <c r="Z428" s="374"/>
      <c r="AA428" s="374"/>
      <c r="AB428" s="374"/>
      <c r="AC428" s="374"/>
      <c r="AD428" s="374"/>
      <c r="AE428" s="374"/>
      <c r="AF428" s="374"/>
      <c r="AG428" s="374"/>
      <c r="AH428" s="374"/>
      <c r="AI428" s="374"/>
      <c r="AJ428" s="374"/>
      <c r="AK428" s="374"/>
      <c r="AL428" s="374"/>
      <c r="AM428" s="374"/>
      <c r="AN428" s="374"/>
      <c r="AO428" s="374"/>
      <c r="AP428" s="374"/>
      <c r="AQ428" s="374"/>
      <c r="AR428" s="374"/>
      <c r="AS428" s="374"/>
      <c r="AT428" s="374"/>
      <c r="AU428" s="374"/>
      <c r="AV428" s="374"/>
      <c r="AW428" s="259"/>
      <c r="AX428" s="259"/>
      <c r="AY428" s="259"/>
      <c r="AZ428" s="440" t="s">
        <v>986</v>
      </c>
      <c r="BA428" s="259" t="s">
        <v>1039</v>
      </c>
      <c r="BB428" s="259"/>
      <c r="BC428" s="259"/>
      <c r="BD428" s="259" t="s">
        <v>982</v>
      </c>
      <c r="BE428" s="374"/>
      <c r="BF428" s="374"/>
      <c r="BG428" s="374"/>
    </row>
    <row r="429" spans="14:59" s="226" customFormat="1">
      <c r="N429" s="374"/>
      <c r="O429" s="374"/>
      <c r="P429" s="374"/>
      <c r="Q429" s="374"/>
      <c r="R429" s="374"/>
      <c r="S429" s="374"/>
      <c r="T429" s="374"/>
      <c r="U429" s="374"/>
      <c r="V429" s="374"/>
      <c r="W429" s="374"/>
      <c r="X429" s="374"/>
      <c r="Y429" s="374"/>
      <c r="Z429" s="374"/>
      <c r="AA429" s="374"/>
      <c r="AB429" s="374"/>
      <c r="AC429" s="374"/>
      <c r="AD429" s="374"/>
      <c r="AE429" s="374"/>
      <c r="AF429" s="374"/>
      <c r="AG429" s="374"/>
      <c r="AH429" s="374"/>
      <c r="AI429" s="374"/>
      <c r="AJ429" s="374"/>
      <c r="AK429" s="374"/>
      <c r="AL429" s="374"/>
      <c r="AM429" s="374"/>
      <c r="AN429" s="374"/>
      <c r="AO429" s="374"/>
      <c r="AP429" s="374"/>
      <c r="AQ429" s="374"/>
      <c r="AR429" s="374"/>
      <c r="AS429" s="374"/>
      <c r="AT429" s="374"/>
      <c r="AU429" s="374"/>
      <c r="AV429" s="374"/>
      <c r="AW429" s="259"/>
      <c r="AX429" s="259"/>
      <c r="AY429" s="259"/>
      <c r="AZ429" s="440" t="s">
        <v>989</v>
      </c>
      <c r="BA429" s="259" t="s">
        <v>1041</v>
      </c>
      <c r="BB429" s="259"/>
      <c r="BC429" s="259"/>
      <c r="BD429" s="259" t="s">
        <v>984</v>
      </c>
      <c r="BE429" s="374"/>
      <c r="BF429" s="374"/>
      <c r="BG429" s="374"/>
    </row>
    <row r="430" spans="14:59" s="226" customFormat="1">
      <c r="N430" s="374"/>
      <c r="O430" s="374"/>
      <c r="P430" s="374"/>
      <c r="Q430" s="374"/>
      <c r="R430" s="374"/>
      <c r="S430" s="374"/>
      <c r="T430" s="374"/>
      <c r="U430" s="374"/>
      <c r="V430" s="374"/>
      <c r="W430" s="374"/>
      <c r="X430" s="374"/>
      <c r="Y430" s="374"/>
      <c r="Z430" s="374"/>
      <c r="AA430" s="374"/>
      <c r="AB430" s="374"/>
      <c r="AC430" s="374"/>
      <c r="AD430" s="374"/>
      <c r="AE430" s="374"/>
      <c r="AF430" s="374"/>
      <c r="AG430" s="374"/>
      <c r="AH430" s="374"/>
      <c r="AI430" s="374"/>
      <c r="AJ430" s="374"/>
      <c r="AK430" s="374"/>
      <c r="AL430" s="374"/>
      <c r="AM430" s="374"/>
      <c r="AN430" s="374"/>
      <c r="AO430" s="374"/>
      <c r="AP430" s="374"/>
      <c r="AQ430" s="374"/>
      <c r="AR430" s="374"/>
      <c r="AS430" s="374"/>
      <c r="AT430" s="374"/>
      <c r="AU430" s="374"/>
      <c r="AV430" s="374"/>
      <c r="AW430" s="259"/>
      <c r="AX430" s="259"/>
      <c r="AY430" s="259"/>
      <c r="AZ430" s="440" t="s">
        <v>991</v>
      </c>
      <c r="BA430" s="259" t="s">
        <v>1043</v>
      </c>
      <c r="BB430" s="259"/>
      <c r="BC430" s="259"/>
      <c r="BD430" s="259" t="s">
        <v>985</v>
      </c>
      <c r="BE430" s="374"/>
      <c r="BF430" s="374"/>
      <c r="BG430" s="374"/>
    </row>
    <row r="431" spans="14:59" s="226" customFormat="1">
      <c r="N431" s="374"/>
      <c r="O431" s="374"/>
      <c r="P431" s="374"/>
      <c r="Q431" s="374"/>
      <c r="R431" s="374"/>
      <c r="S431" s="374"/>
      <c r="T431" s="374"/>
      <c r="U431" s="374"/>
      <c r="V431" s="374"/>
      <c r="W431" s="374"/>
      <c r="X431" s="374"/>
      <c r="Y431" s="374"/>
      <c r="Z431" s="374"/>
      <c r="AA431" s="374"/>
      <c r="AB431" s="374"/>
      <c r="AC431" s="374"/>
      <c r="AD431" s="374"/>
      <c r="AE431" s="374"/>
      <c r="AF431" s="374"/>
      <c r="AG431" s="374"/>
      <c r="AH431" s="374"/>
      <c r="AI431" s="374"/>
      <c r="AJ431" s="374"/>
      <c r="AK431" s="374"/>
      <c r="AL431" s="374"/>
      <c r="AM431" s="374"/>
      <c r="AN431" s="374"/>
      <c r="AO431" s="374"/>
      <c r="AP431" s="374"/>
      <c r="AQ431" s="374"/>
      <c r="AR431" s="374"/>
      <c r="AS431" s="374"/>
      <c r="AT431" s="374"/>
      <c r="AU431" s="374"/>
      <c r="AV431" s="374"/>
      <c r="AW431" s="259"/>
      <c r="AX431" s="259"/>
      <c r="AY431" s="259"/>
      <c r="AZ431" s="440" t="s">
        <v>992</v>
      </c>
      <c r="BA431" s="259" t="s">
        <v>417</v>
      </c>
      <c r="BB431" s="259"/>
      <c r="BC431" s="259"/>
      <c r="BD431" s="259" t="s">
        <v>986</v>
      </c>
      <c r="BE431" s="374"/>
      <c r="BF431" s="374"/>
      <c r="BG431" s="374"/>
    </row>
    <row r="432" spans="14:59" s="226" customFormat="1">
      <c r="N432" s="374"/>
      <c r="O432" s="374"/>
      <c r="P432" s="374"/>
      <c r="Q432" s="374"/>
      <c r="R432" s="374"/>
      <c r="S432" s="374"/>
      <c r="T432" s="374"/>
      <c r="U432" s="374"/>
      <c r="V432" s="374"/>
      <c r="W432" s="374"/>
      <c r="X432" s="374"/>
      <c r="Y432" s="374"/>
      <c r="Z432" s="374"/>
      <c r="AA432" s="374"/>
      <c r="AB432" s="374"/>
      <c r="AC432" s="374"/>
      <c r="AD432" s="374"/>
      <c r="AE432" s="374"/>
      <c r="AF432" s="374"/>
      <c r="AG432" s="374"/>
      <c r="AH432" s="374"/>
      <c r="AI432" s="374"/>
      <c r="AJ432" s="374"/>
      <c r="AK432" s="374"/>
      <c r="AL432" s="374"/>
      <c r="AM432" s="374"/>
      <c r="AN432" s="374"/>
      <c r="AO432" s="374"/>
      <c r="AP432" s="374"/>
      <c r="AQ432" s="374"/>
      <c r="AR432" s="374"/>
      <c r="AS432" s="374"/>
      <c r="AT432" s="374"/>
      <c r="AU432" s="374"/>
      <c r="AV432" s="374"/>
      <c r="AW432" s="259"/>
      <c r="AX432" s="259"/>
      <c r="AY432" s="259"/>
      <c r="AZ432" s="440" t="s">
        <v>995</v>
      </c>
      <c r="BA432" s="259" t="s">
        <v>1046</v>
      </c>
      <c r="BB432" s="259"/>
      <c r="BC432" s="259"/>
      <c r="BD432" s="259" t="s">
        <v>989</v>
      </c>
      <c r="BE432" s="374"/>
      <c r="BF432" s="374"/>
      <c r="BG432" s="374"/>
    </row>
    <row r="433" spans="14:59" s="226" customFormat="1">
      <c r="N433" s="374"/>
      <c r="O433" s="374"/>
      <c r="P433" s="374"/>
      <c r="Q433" s="374"/>
      <c r="R433" s="374"/>
      <c r="S433" s="374"/>
      <c r="T433" s="374"/>
      <c r="U433" s="374"/>
      <c r="V433" s="374"/>
      <c r="W433" s="374"/>
      <c r="X433" s="374"/>
      <c r="Y433" s="374"/>
      <c r="Z433" s="374"/>
      <c r="AA433" s="374"/>
      <c r="AB433" s="374"/>
      <c r="AC433" s="374"/>
      <c r="AD433" s="374"/>
      <c r="AE433" s="374"/>
      <c r="AF433" s="374"/>
      <c r="AG433" s="374"/>
      <c r="AH433" s="374"/>
      <c r="AI433" s="374"/>
      <c r="AJ433" s="374"/>
      <c r="AK433" s="374"/>
      <c r="AL433" s="374"/>
      <c r="AM433" s="374"/>
      <c r="AN433" s="374"/>
      <c r="AO433" s="374"/>
      <c r="AP433" s="374"/>
      <c r="AQ433" s="374"/>
      <c r="AR433" s="374"/>
      <c r="AS433" s="374"/>
      <c r="AT433" s="374"/>
      <c r="AU433" s="374"/>
      <c r="AV433" s="374"/>
      <c r="AW433" s="259"/>
      <c r="AX433" s="259"/>
      <c r="AY433" s="259"/>
      <c r="AZ433" s="440" t="s">
        <v>997</v>
      </c>
      <c r="BA433" s="259" t="s">
        <v>1047</v>
      </c>
      <c r="BB433" s="259"/>
      <c r="BC433" s="259"/>
      <c r="BD433" s="259" t="s">
        <v>991</v>
      </c>
      <c r="BE433" s="374"/>
      <c r="BF433" s="374"/>
      <c r="BG433" s="374"/>
    </row>
    <row r="434" spans="14:59" s="226" customFormat="1">
      <c r="N434" s="374"/>
      <c r="O434" s="374"/>
      <c r="P434" s="374"/>
      <c r="Q434" s="374"/>
      <c r="R434" s="374"/>
      <c r="S434" s="374"/>
      <c r="T434" s="374"/>
      <c r="U434" s="374"/>
      <c r="V434" s="374"/>
      <c r="W434" s="374"/>
      <c r="X434" s="374"/>
      <c r="Y434" s="374"/>
      <c r="Z434" s="374"/>
      <c r="AA434" s="374"/>
      <c r="AB434" s="374"/>
      <c r="AC434" s="374"/>
      <c r="AD434" s="374"/>
      <c r="AE434" s="374"/>
      <c r="AF434" s="374"/>
      <c r="AG434" s="374"/>
      <c r="AH434" s="374"/>
      <c r="AI434" s="374"/>
      <c r="AJ434" s="374"/>
      <c r="AK434" s="374"/>
      <c r="AL434" s="374"/>
      <c r="AM434" s="374"/>
      <c r="AN434" s="374"/>
      <c r="AO434" s="374"/>
      <c r="AP434" s="374"/>
      <c r="AQ434" s="374"/>
      <c r="AR434" s="374"/>
      <c r="AS434" s="374"/>
      <c r="AT434" s="374"/>
      <c r="AU434" s="374"/>
      <c r="AV434" s="374"/>
      <c r="AW434" s="259"/>
      <c r="AX434" s="259"/>
      <c r="AY434" s="259"/>
      <c r="AZ434" s="440" t="s">
        <v>999</v>
      </c>
      <c r="BA434" s="259" t="s">
        <v>1056</v>
      </c>
      <c r="BB434" s="259"/>
      <c r="BC434" s="259"/>
      <c r="BD434" s="259" t="s">
        <v>992</v>
      </c>
      <c r="BE434" s="374"/>
      <c r="BF434" s="374"/>
      <c r="BG434" s="374"/>
    </row>
    <row r="435" spans="14:59" s="226" customFormat="1">
      <c r="N435" s="374"/>
      <c r="O435" s="374"/>
      <c r="P435" s="374"/>
      <c r="Q435" s="374"/>
      <c r="R435" s="374"/>
      <c r="S435" s="374"/>
      <c r="T435" s="374"/>
      <c r="U435" s="374"/>
      <c r="V435" s="374"/>
      <c r="W435" s="374"/>
      <c r="X435" s="374"/>
      <c r="Y435" s="374"/>
      <c r="Z435" s="374"/>
      <c r="AA435" s="374"/>
      <c r="AB435" s="374"/>
      <c r="AC435" s="374"/>
      <c r="AD435" s="374"/>
      <c r="AE435" s="374"/>
      <c r="AF435" s="374"/>
      <c r="AG435" s="374"/>
      <c r="AH435" s="374"/>
      <c r="AI435" s="374"/>
      <c r="AJ435" s="374"/>
      <c r="AK435" s="374"/>
      <c r="AL435" s="374"/>
      <c r="AM435" s="374"/>
      <c r="AN435" s="374"/>
      <c r="AO435" s="374"/>
      <c r="AP435" s="374"/>
      <c r="AQ435" s="374"/>
      <c r="AR435" s="374"/>
      <c r="AS435" s="374"/>
      <c r="AT435" s="374"/>
      <c r="AU435" s="374"/>
      <c r="AV435" s="374"/>
      <c r="AW435" s="259"/>
      <c r="AX435" s="259"/>
      <c r="AY435" s="259"/>
      <c r="AZ435" s="440" t="s">
        <v>1000</v>
      </c>
      <c r="BA435" s="259" t="s">
        <v>1057</v>
      </c>
      <c r="BB435" s="259"/>
      <c r="BC435" s="259"/>
      <c r="BD435" s="259" t="s">
        <v>995</v>
      </c>
      <c r="BE435" s="374"/>
      <c r="BF435" s="374"/>
      <c r="BG435" s="374"/>
    </row>
    <row r="436" spans="14:59" s="226" customFormat="1">
      <c r="N436" s="374"/>
      <c r="O436" s="374"/>
      <c r="P436" s="374"/>
      <c r="Q436" s="374"/>
      <c r="R436" s="374"/>
      <c r="S436" s="374"/>
      <c r="T436" s="374"/>
      <c r="U436" s="374"/>
      <c r="V436" s="374"/>
      <c r="W436" s="374"/>
      <c r="X436" s="374"/>
      <c r="Y436" s="374"/>
      <c r="Z436" s="374"/>
      <c r="AA436" s="374"/>
      <c r="AB436" s="374"/>
      <c r="AC436" s="374"/>
      <c r="AD436" s="374"/>
      <c r="AE436" s="374"/>
      <c r="AF436" s="374"/>
      <c r="AG436" s="374"/>
      <c r="AH436" s="374"/>
      <c r="AI436" s="374"/>
      <c r="AJ436" s="374"/>
      <c r="AK436" s="374"/>
      <c r="AL436" s="374"/>
      <c r="AM436" s="374"/>
      <c r="AN436" s="374"/>
      <c r="AO436" s="374"/>
      <c r="AP436" s="374"/>
      <c r="AQ436" s="374"/>
      <c r="AR436" s="374"/>
      <c r="AS436" s="374"/>
      <c r="AT436" s="374"/>
      <c r="AU436" s="374"/>
      <c r="AV436" s="374"/>
      <c r="AW436" s="259"/>
      <c r="AX436" s="259"/>
      <c r="AY436" s="259"/>
      <c r="AZ436" s="440" t="s">
        <v>1001</v>
      </c>
      <c r="BA436" s="259" t="s">
        <v>1062</v>
      </c>
      <c r="BB436" s="259"/>
      <c r="BC436" s="259"/>
      <c r="BD436" s="259" t="s">
        <v>997</v>
      </c>
      <c r="BE436" s="374"/>
      <c r="BF436" s="374"/>
      <c r="BG436" s="374"/>
    </row>
    <row r="437" spans="14:59" s="226" customFormat="1">
      <c r="N437" s="374"/>
      <c r="O437" s="374"/>
      <c r="P437" s="374"/>
      <c r="Q437" s="374"/>
      <c r="R437" s="374"/>
      <c r="S437" s="374"/>
      <c r="T437" s="374"/>
      <c r="U437" s="374"/>
      <c r="V437" s="374"/>
      <c r="W437" s="374"/>
      <c r="X437" s="374"/>
      <c r="Y437" s="374"/>
      <c r="Z437" s="374"/>
      <c r="AA437" s="374"/>
      <c r="AB437" s="374"/>
      <c r="AC437" s="374"/>
      <c r="AD437" s="374"/>
      <c r="AE437" s="374"/>
      <c r="AF437" s="374"/>
      <c r="AG437" s="374"/>
      <c r="AH437" s="374"/>
      <c r="AI437" s="374"/>
      <c r="AJ437" s="374"/>
      <c r="AK437" s="374"/>
      <c r="AL437" s="374"/>
      <c r="AM437" s="374"/>
      <c r="AN437" s="374"/>
      <c r="AO437" s="374"/>
      <c r="AP437" s="374"/>
      <c r="AQ437" s="374"/>
      <c r="AR437" s="374"/>
      <c r="AS437" s="374"/>
      <c r="AT437" s="374"/>
      <c r="AU437" s="374"/>
      <c r="AV437" s="374"/>
      <c r="AW437" s="259"/>
      <c r="AX437" s="259"/>
      <c r="AY437" s="259"/>
      <c r="AZ437" s="440" t="s">
        <v>1002</v>
      </c>
      <c r="BA437" s="259" t="s">
        <v>1063</v>
      </c>
      <c r="BB437" s="259"/>
      <c r="BC437" s="259"/>
      <c r="BD437" s="259" t="s">
        <v>999</v>
      </c>
      <c r="BE437" s="374"/>
      <c r="BF437" s="374"/>
      <c r="BG437" s="374"/>
    </row>
    <row r="438" spans="14:59" s="226" customFormat="1">
      <c r="N438" s="374"/>
      <c r="O438" s="374"/>
      <c r="P438" s="374"/>
      <c r="Q438" s="374"/>
      <c r="R438" s="374"/>
      <c r="S438" s="374"/>
      <c r="T438" s="374"/>
      <c r="U438" s="374"/>
      <c r="V438" s="374"/>
      <c r="W438" s="374"/>
      <c r="X438" s="374"/>
      <c r="Y438" s="374"/>
      <c r="Z438" s="374"/>
      <c r="AA438" s="374"/>
      <c r="AB438" s="374"/>
      <c r="AC438" s="374"/>
      <c r="AD438" s="374"/>
      <c r="AE438" s="374"/>
      <c r="AF438" s="374"/>
      <c r="AG438" s="374"/>
      <c r="AH438" s="374"/>
      <c r="AI438" s="374"/>
      <c r="AJ438" s="374"/>
      <c r="AK438" s="374"/>
      <c r="AL438" s="374"/>
      <c r="AM438" s="374"/>
      <c r="AN438" s="374"/>
      <c r="AO438" s="374"/>
      <c r="AP438" s="374"/>
      <c r="AQ438" s="374"/>
      <c r="AR438" s="374"/>
      <c r="AS438" s="374"/>
      <c r="AT438" s="374"/>
      <c r="AU438" s="374"/>
      <c r="AV438" s="374"/>
      <c r="AW438" s="259"/>
      <c r="AX438" s="259"/>
      <c r="AY438" s="259"/>
      <c r="AZ438" s="440" t="s">
        <v>1003</v>
      </c>
      <c r="BA438" s="259" t="s">
        <v>1065</v>
      </c>
      <c r="BB438" s="259"/>
      <c r="BC438" s="259"/>
      <c r="BD438" s="259" t="s">
        <v>1000</v>
      </c>
      <c r="BE438" s="374"/>
      <c r="BF438" s="374"/>
      <c r="BG438" s="374"/>
    </row>
    <row r="439" spans="14:59" s="226" customFormat="1">
      <c r="N439" s="374"/>
      <c r="O439" s="374"/>
      <c r="P439" s="374"/>
      <c r="Q439" s="374"/>
      <c r="R439" s="374"/>
      <c r="S439" s="374"/>
      <c r="T439" s="374"/>
      <c r="U439" s="374"/>
      <c r="V439" s="374"/>
      <c r="W439" s="374"/>
      <c r="X439" s="374"/>
      <c r="Y439" s="374"/>
      <c r="Z439" s="374"/>
      <c r="AA439" s="374"/>
      <c r="AB439" s="374"/>
      <c r="AC439" s="374"/>
      <c r="AD439" s="374"/>
      <c r="AE439" s="374"/>
      <c r="AF439" s="374"/>
      <c r="AG439" s="374"/>
      <c r="AH439" s="374"/>
      <c r="AI439" s="374"/>
      <c r="AJ439" s="374"/>
      <c r="AK439" s="374"/>
      <c r="AL439" s="374"/>
      <c r="AM439" s="374"/>
      <c r="AN439" s="374"/>
      <c r="AO439" s="374"/>
      <c r="AP439" s="374"/>
      <c r="AQ439" s="374"/>
      <c r="AR439" s="374"/>
      <c r="AS439" s="374"/>
      <c r="AT439" s="374"/>
      <c r="AU439" s="374"/>
      <c r="AV439" s="374"/>
      <c r="AW439" s="259"/>
      <c r="AX439" s="259"/>
      <c r="AY439" s="259"/>
      <c r="AZ439" s="440" t="s">
        <v>1004</v>
      </c>
      <c r="BA439" s="259" t="s">
        <v>1067</v>
      </c>
      <c r="BB439" s="259"/>
      <c r="BC439" s="259"/>
      <c r="BD439" s="259" t="s">
        <v>1001</v>
      </c>
      <c r="BE439" s="374"/>
      <c r="BF439" s="374"/>
      <c r="BG439" s="374"/>
    </row>
    <row r="440" spans="14:59" s="226" customFormat="1">
      <c r="N440" s="374"/>
      <c r="O440" s="374"/>
      <c r="P440" s="374"/>
      <c r="Q440" s="374"/>
      <c r="R440" s="374"/>
      <c r="S440" s="374"/>
      <c r="T440" s="374"/>
      <c r="U440" s="374"/>
      <c r="V440" s="374"/>
      <c r="W440" s="374"/>
      <c r="X440" s="374"/>
      <c r="Y440" s="374"/>
      <c r="Z440" s="374"/>
      <c r="AA440" s="374"/>
      <c r="AB440" s="374"/>
      <c r="AC440" s="374"/>
      <c r="AD440" s="374"/>
      <c r="AE440" s="374"/>
      <c r="AF440" s="374"/>
      <c r="AG440" s="374"/>
      <c r="AH440" s="374"/>
      <c r="AI440" s="374"/>
      <c r="AJ440" s="374"/>
      <c r="AK440" s="374"/>
      <c r="AL440" s="374"/>
      <c r="AM440" s="374"/>
      <c r="AN440" s="374"/>
      <c r="AO440" s="374"/>
      <c r="AP440" s="374"/>
      <c r="AQ440" s="374"/>
      <c r="AR440" s="374"/>
      <c r="AS440" s="374"/>
      <c r="AT440" s="374"/>
      <c r="AU440" s="374"/>
      <c r="AV440" s="374"/>
      <c r="AW440" s="259"/>
      <c r="AX440" s="259"/>
      <c r="AY440" s="259"/>
      <c r="AZ440" s="440" t="s">
        <v>1464</v>
      </c>
      <c r="BA440" s="259" t="s">
        <v>1068</v>
      </c>
      <c r="BB440" s="259"/>
      <c r="BC440" s="259"/>
      <c r="BD440" s="259" t="s">
        <v>1002</v>
      </c>
      <c r="BE440" s="374"/>
      <c r="BF440" s="374"/>
      <c r="BG440" s="374"/>
    </row>
    <row r="441" spans="14:59" s="226" customFormat="1">
      <c r="N441" s="374"/>
      <c r="O441" s="374"/>
      <c r="P441" s="374"/>
      <c r="Q441" s="374"/>
      <c r="R441" s="374"/>
      <c r="S441" s="374"/>
      <c r="T441" s="374"/>
      <c r="U441" s="374"/>
      <c r="V441" s="374"/>
      <c r="W441" s="374"/>
      <c r="X441" s="374"/>
      <c r="Y441" s="374"/>
      <c r="Z441" s="374"/>
      <c r="AA441" s="374"/>
      <c r="AB441" s="374"/>
      <c r="AC441" s="374"/>
      <c r="AD441" s="374"/>
      <c r="AE441" s="374"/>
      <c r="AF441" s="374"/>
      <c r="AG441" s="374"/>
      <c r="AH441" s="374"/>
      <c r="AI441" s="374"/>
      <c r="AJ441" s="374"/>
      <c r="AK441" s="374"/>
      <c r="AL441" s="374"/>
      <c r="AM441" s="374"/>
      <c r="AN441" s="374"/>
      <c r="AO441" s="374"/>
      <c r="AP441" s="374"/>
      <c r="AQ441" s="374"/>
      <c r="AR441" s="374"/>
      <c r="AS441" s="374"/>
      <c r="AT441" s="374"/>
      <c r="AU441" s="374"/>
      <c r="AV441" s="374"/>
      <c r="AW441" s="259"/>
      <c r="AX441" s="259"/>
      <c r="AY441" s="259"/>
      <c r="AZ441" s="440" t="s">
        <v>1007</v>
      </c>
      <c r="BA441" s="259" t="s">
        <v>1072</v>
      </c>
      <c r="BB441" s="259"/>
      <c r="BC441" s="259"/>
      <c r="BD441" s="259" t="s">
        <v>1003</v>
      </c>
      <c r="BE441" s="374"/>
      <c r="BF441" s="374"/>
      <c r="BG441" s="374"/>
    </row>
    <row r="442" spans="14:59" s="226" customFormat="1">
      <c r="N442" s="374"/>
      <c r="O442" s="374"/>
      <c r="P442" s="374"/>
      <c r="Q442" s="374"/>
      <c r="R442" s="374"/>
      <c r="S442" s="374"/>
      <c r="T442" s="374"/>
      <c r="U442" s="374"/>
      <c r="V442" s="374"/>
      <c r="W442" s="374"/>
      <c r="X442" s="374"/>
      <c r="Y442" s="374"/>
      <c r="Z442" s="374"/>
      <c r="AA442" s="374"/>
      <c r="AB442" s="374"/>
      <c r="AC442" s="374"/>
      <c r="AD442" s="374"/>
      <c r="AE442" s="374"/>
      <c r="AF442" s="374"/>
      <c r="AG442" s="374"/>
      <c r="AH442" s="374"/>
      <c r="AI442" s="374"/>
      <c r="AJ442" s="374"/>
      <c r="AK442" s="374"/>
      <c r="AL442" s="374"/>
      <c r="AM442" s="374"/>
      <c r="AN442" s="374"/>
      <c r="AO442" s="374"/>
      <c r="AP442" s="374"/>
      <c r="AQ442" s="374"/>
      <c r="AR442" s="374"/>
      <c r="AS442" s="374"/>
      <c r="AT442" s="374"/>
      <c r="AU442" s="374"/>
      <c r="AV442" s="374"/>
      <c r="AW442" s="259"/>
      <c r="AX442" s="259"/>
      <c r="AY442" s="259"/>
      <c r="AZ442" s="440" t="s">
        <v>1009</v>
      </c>
      <c r="BA442" s="259" t="s">
        <v>1077</v>
      </c>
      <c r="BB442" s="259"/>
      <c r="BC442" s="259"/>
      <c r="BD442" s="259" t="s">
        <v>1004</v>
      </c>
      <c r="BE442" s="374"/>
      <c r="BF442" s="374"/>
      <c r="BG442" s="374"/>
    </row>
    <row r="443" spans="14:59" s="226" customFormat="1">
      <c r="N443" s="374"/>
      <c r="O443" s="374"/>
      <c r="P443" s="374"/>
      <c r="Q443" s="374"/>
      <c r="R443" s="374"/>
      <c r="S443" s="374"/>
      <c r="T443" s="374"/>
      <c r="U443" s="374"/>
      <c r="V443" s="374"/>
      <c r="W443" s="374"/>
      <c r="X443" s="374"/>
      <c r="Y443" s="374"/>
      <c r="Z443" s="374"/>
      <c r="AA443" s="374"/>
      <c r="AB443" s="374"/>
      <c r="AC443" s="374"/>
      <c r="AD443" s="374"/>
      <c r="AE443" s="374"/>
      <c r="AF443" s="374"/>
      <c r="AG443" s="374"/>
      <c r="AH443" s="374"/>
      <c r="AI443" s="374"/>
      <c r="AJ443" s="374"/>
      <c r="AK443" s="374"/>
      <c r="AL443" s="374"/>
      <c r="AM443" s="374"/>
      <c r="AN443" s="374"/>
      <c r="AO443" s="374"/>
      <c r="AP443" s="374"/>
      <c r="AQ443" s="374"/>
      <c r="AR443" s="374"/>
      <c r="AS443" s="374"/>
      <c r="AT443" s="374"/>
      <c r="AU443" s="374"/>
      <c r="AV443" s="374"/>
      <c r="AW443" s="259"/>
      <c r="AX443" s="259"/>
      <c r="AY443" s="259"/>
      <c r="AZ443" s="440" t="s">
        <v>1010</v>
      </c>
      <c r="BA443" s="259" t="s">
        <v>1085</v>
      </c>
      <c r="BB443" s="259"/>
      <c r="BC443" s="259"/>
      <c r="BD443" s="259" t="s">
        <v>1464</v>
      </c>
      <c r="BE443" s="374"/>
      <c r="BF443" s="374"/>
      <c r="BG443" s="374"/>
    </row>
    <row r="444" spans="14:59" s="226" customFormat="1">
      <c r="N444" s="374"/>
      <c r="O444" s="374"/>
      <c r="P444" s="374"/>
      <c r="Q444" s="374"/>
      <c r="R444" s="374"/>
      <c r="S444" s="374"/>
      <c r="T444" s="374"/>
      <c r="U444" s="374"/>
      <c r="V444" s="374"/>
      <c r="W444" s="374"/>
      <c r="X444" s="374"/>
      <c r="Y444" s="374"/>
      <c r="Z444" s="374"/>
      <c r="AA444" s="374"/>
      <c r="AB444" s="374"/>
      <c r="AC444" s="374"/>
      <c r="AD444" s="374"/>
      <c r="AE444" s="374"/>
      <c r="AF444" s="374"/>
      <c r="AG444" s="374"/>
      <c r="AH444" s="374"/>
      <c r="AI444" s="374"/>
      <c r="AJ444" s="374"/>
      <c r="AK444" s="374"/>
      <c r="AL444" s="374"/>
      <c r="AM444" s="374"/>
      <c r="AN444" s="374"/>
      <c r="AO444" s="374"/>
      <c r="AP444" s="374"/>
      <c r="AQ444" s="374"/>
      <c r="AR444" s="374"/>
      <c r="AS444" s="374"/>
      <c r="AT444" s="374"/>
      <c r="AU444" s="374"/>
      <c r="AV444" s="374"/>
      <c r="AW444" s="259"/>
      <c r="AX444" s="259"/>
      <c r="AY444" s="259"/>
      <c r="AZ444" s="440" t="s">
        <v>406</v>
      </c>
      <c r="BA444" s="259" t="s">
        <v>1086</v>
      </c>
      <c r="BB444" s="259"/>
      <c r="BC444" s="259"/>
      <c r="BD444" s="259" t="s">
        <v>1007</v>
      </c>
      <c r="BE444" s="374"/>
      <c r="BF444" s="374"/>
      <c r="BG444" s="374"/>
    </row>
    <row r="445" spans="14:59" s="226" customFormat="1">
      <c r="N445" s="374"/>
      <c r="O445" s="374"/>
      <c r="P445" s="374"/>
      <c r="Q445" s="374"/>
      <c r="R445" s="374"/>
      <c r="S445" s="374"/>
      <c r="T445" s="374"/>
      <c r="U445" s="374"/>
      <c r="V445" s="374"/>
      <c r="W445" s="374"/>
      <c r="X445" s="374"/>
      <c r="Y445" s="374"/>
      <c r="Z445" s="374"/>
      <c r="AA445" s="374"/>
      <c r="AB445" s="374"/>
      <c r="AC445" s="374"/>
      <c r="AD445" s="374"/>
      <c r="AE445" s="374"/>
      <c r="AF445" s="374"/>
      <c r="AG445" s="374"/>
      <c r="AH445" s="374"/>
      <c r="AI445" s="374"/>
      <c r="AJ445" s="374"/>
      <c r="AK445" s="374"/>
      <c r="AL445" s="374"/>
      <c r="AM445" s="374"/>
      <c r="AN445" s="374"/>
      <c r="AO445" s="374"/>
      <c r="AP445" s="374"/>
      <c r="AQ445" s="374"/>
      <c r="AR445" s="374"/>
      <c r="AS445" s="374"/>
      <c r="AT445" s="374"/>
      <c r="AU445" s="374"/>
      <c r="AV445" s="374"/>
      <c r="AW445" s="259"/>
      <c r="AX445" s="259"/>
      <c r="AY445" s="259"/>
      <c r="AZ445" s="440" t="s">
        <v>1011</v>
      </c>
      <c r="BA445" s="259" t="s">
        <v>1088</v>
      </c>
      <c r="BB445" s="259"/>
      <c r="BC445" s="259"/>
      <c r="BD445" s="259" t="s">
        <v>1008</v>
      </c>
      <c r="BE445" s="374"/>
      <c r="BF445" s="374"/>
      <c r="BG445" s="374"/>
    </row>
    <row r="446" spans="14:59" s="226" customFormat="1">
      <c r="N446" s="374"/>
      <c r="O446" s="374"/>
      <c r="P446" s="374"/>
      <c r="Q446" s="374"/>
      <c r="R446" s="374"/>
      <c r="S446" s="374"/>
      <c r="T446" s="374"/>
      <c r="U446" s="374"/>
      <c r="V446" s="374"/>
      <c r="W446" s="374"/>
      <c r="X446" s="374"/>
      <c r="Y446" s="374"/>
      <c r="Z446" s="374"/>
      <c r="AA446" s="374"/>
      <c r="AB446" s="374"/>
      <c r="AC446" s="374"/>
      <c r="AD446" s="374"/>
      <c r="AE446" s="374"/>
      <c r="AF446" s="374"/>
      <c r="AG446" s="374"/>
      <c r="AH446" s="374"/>
      <c r="AI446" s="374"/>
      <c r="AJ446" s="374"/>
      <c r="AK446" s="374"/>
      <c r="AL446" s="374"/>
      <c r="AM446" s="374"/>
      <c r="AN446" s="374"/>
      <c r="AO446" s="374"/>
      <c r="AP446" s="374"/>
      <c r="AQ446" s="374"/>
      <c r="AR446" s="374"/>
      <c r="AS446" s="374"/>
      <c r="AT446" s="374"/>
      <c r="AU446" s="374"/>
      <c r="AV446" s="374"/>
      <c r="AW446" s="259"/>
      <c r="AX446" s="259"/>
      <c r="AY446" s="259"/>
      <c r="AZ446" s="440" t="s">
        <v>1014</v>
      </c>
      <c r="BA446" s="259" t="s">
        <v>1089</v>
      </c>
      <c r="BB446" s="259"/>
      <c r="BC446" s="259"/>
      <c r="BD446" s="259" t="s">
        <v>1009</v>
      </c>
      <c r="BE446" s="374"/>
      <c r="BF446" s="374"/>
      <c r="BG446" s="374"/>
    </row>
    <row r="447" spans="14:59" s="226" customFormat="1">
      <c r="N447" s="374"/>
      <c r="O447" s="374"/>
      <c r="P447" s="374"/>
      <c r="Q447" s="374"/>
      <c r="R447" s="374"/>
      <c r="S447" s="374"/>
      <c r="T447" s="374"/>
      <c r="U447" s="374"/>
      <c r="V447" s="374"/>
      <c r="W447" s="374"/>
      <c r="X447" s="374"/>
      <c r="Y447" s="374"/>
      <c r="Z447" s="374"/>
      <c r="AA447" s="374"/>
      <c r="AB447" s="374"/>
      <c r="AC447" s="374"/>
      <c r="AD447" s="374"/>
      <c r="AE447" s="374"/>
      <c r="AF447" s="374"/>
      <c r="AG447" s="374"/>
      <c r="AH447" s="374"/>
      <c r="AI447" s="374"/>
      <c r="AJ447" s="374"/>
      <c r="AK447" s="374"/>
      <c r="AL447" s="374"/>
      <c r="AM447" s="374"/>
      <c r="AN447" s="374"/>
      <c r="AO447" s="374"/>
      <c r="AP447" s="374"/>
      <c r="AQ447" s="374"/>
      <c r="AR447" s="374"/>
      <c r="AS447" s="374"/>
      <c r="AT447" s="374"/>
      <c r="AU447" s="374"/>
      <c r="AV447" s="374"/>
      <c r="AW447" s="259"/>
      <c r="AX447" s="259"/>
      <c r="AY447" s="259"/>
      <c r="AZ447" s="440" t="s">
        <v>1018</v>
      </c>
      <c r="BA447" s="259" t="s">
        <v>1094</v>
      </c>
      <c r="BB447" s="259"/>
      <c r="BC447" s="259"/>
      <c r="BD447" s="259" t="s">
        <v>1010</v>
      </c>
      <c r="BE447" s="374"/>
      <c r="BF447" s="374"/>
      <c r="BG447" s="374"/>
    </row>
    <row r="448" spans="14:59" s="226" customFormat="1">
      <c r="N448" s="374"/>
      <c r="O448" s="374"/>
      <c r="P448" s="374"/>
      <c r="Q448" s="374"/>
      <c r="R448" s="374"/>
      <c r="S448" s="374"/>
      <c r="T448" s="374"/>
      <c r="U448" s="374"/>
      <c r="V448" s="374"/>
      <c r="W448" s="374"/>
      <c r="X448" s="374"/>
      <c r="Y448" s="374"/>
      <c r="Z448" s="374"/>
      <c r="AA448" s="374"/>
      <c r="AB448" s="374"/>
      <c r="AC448" s="374"/>
      <c r="AD448" s="374"/>
      <c r="AE448" s="374"/>
      <c r="AF448" s="374"/>
      <c r="AG448" s="374"/>
      <c r="AH448" s="374"/>
      <c r="AI448" s="374"/>
      <c r="AJ448" s="374"/>
      <c r="AK448" s="374"/>
      <c r="AL448" s="374"/>
      <c r="AM448" s="374"/>
      <c r="AN448" s="374"/>
      <c r="AO448" s="374"/>
      <c r="AP448" s="374"/>
      <c r="AQ448" s="374"/>
      <c r="AR448" s="374"/>
      <c r="AS448" s="374"/>
      <c r="AT448" s="374"/>
      <c r="AU448" s="374"/>
      <c r="AV448" s="374"/>
      <c r="AW448" s="259"/>
      <c r="AX448" s="259"/>
      <c r="AY448" s="259"/>
      <c r="AZ448" s="440" t="s">
        <v>1020</v>
      </c>
      <c r="BA448" s="259" t="s">
        <v>1094</v>
      </c>
      <c r="BB448" s="259"/>
      <c r="BC448" s="259"/>
      <c r="BD448" s="259" t="s">
        <v>406</v>
      </c>
      <c r="BE448" s="374"/>
      <c r="BF448" s="374"/>
      <c r="BG448" s="374"/>
    </row>
    <row r="449" spans="14:59" s="226" customFormat="1">
      <c r="N449" s="374"/>
      <c r="O449" s="374"/>
      <c r="P449" s="374"/>
      <c r="Q449" s="374"/>
      <c r="R449" s="374"/>
      <c r="S449" s="374"/>
      <c r="T449" s="374"/>
      <c r="U449" s="374"/>
      <c r="V449" s="374"/>
      <c r="W449" s="374"/>
      <c r="X449" s="374"/>
      <c r="Y449" s="374"/>
      <c r="Z449" s="374"/>
      <c r="AA449" s="374"/>
      <c r="AB449" s="374"/>
      <c r="AC449" s="374"/>
      <c r="AD449" s="374"/>
      <c r="AE449" s="374"/>
      <c r="AF449" s="374"/>
      <c r="AG449" s="374"/>
      <c r="AH449" s="374"/>
      <c r="AI449" s="374"/>
      <c r="AJ449" s="374"/>
      <c r="AK449" s="374"/>
      <c r="AL449" s="374"/>
      <c r="AM449" s="374"/>
      <c r="AN449" s="374"/>
      <c r="AO449" s="374"/>
      <c r="AP449" s="374"/>
      <c r="AQ449" s="374"/>
      <c r="AR449" s="374"/>
      <c r="AS449" s="374"/>
      <c r="AT449" s="374"/>
      <c r="AU449" s="374"/>
      <c r="AV449" s="374"/>
      <c r="AW449" s="259"/>
      <c r="AX449" s="259"/>
      <c r="AY449" s="259"/>
      <c r="AZ449" s="440" t="s">
        <v>1021</v>
      </c>
      <c r="BA449" s="259" t="s">
        <v>436</v>
      </c>
      <c r="BB449" s="259"/>
      <c r="BC449" s="259"/>
      <c r="BD449" s="259" t="s">
        <v>1011</v>
      </c>
      <c r="BE449" s="374"/>
      <c r="BF449" s="374"/>
      <c r="BG449" s="374"/>
    </row>
    <row r="450" spans="14:59" s="226" customFormat="1">
      <c r="N450" s="374"/>
      <c r="O450" s="374"/>
      <c r="P450" s="374"/>
      <c r="Q450" s="374"/>
      <c r="R450" s="374"/>
      <c r="S450" s="374"/>
      <c r="T450" s="374"/>
      <c r="U450" s="374"/>
      <c r="V450" s="374"/>
      <c r="W450" s="374"/>
      <c r="X450" s="374"/>
      <c r="Y450" s="374"/>
      <c r="Z450" s="374"/>
      <c r="AA450" s="374"/>
      <c r="AB450" s="374"/>
      <c r="AC450" s="374"/>
      <c r="AD450" s="374"/>
      <c r="AE450" s="374"/>
      <c r="AF450" s="374"/>
      <c r="AG450" s="374"/>
      <c r="AH450" s="374"/>
      <c r="AI450" s="374"/>
      <c r="AJ450" s="374"/>
      <c r="AK450" s="374"/>
      <c r="AL450" s="374"/>
      <c r="AM450" s="374"/>
      <c r="AN450" s="374"/>
      <c r="AO450" s="374"/>
      <c r="AP450" s="374"/>
      <c r="AQ450" s="374"/>
      <c r="AR450" s="374"/>
      <c r="AS450" s="374"/>
      <c r="AT450" s="374"/>
      <c r="AU450" s="374"/>
      <c r="AV450" s="374"/>
      <c r="AW450" s="259"/>
      <c r="AX450" s="259"/>
      <c r="AY450" s="259"/>
      <c r="AZ450" s="440" t="s">
        <v>1022</v>
      </c>
      <c r="BA450" s="259" t="s">
        <v>1096</v>
      </c>
      <c r="BB450" s="259"/>
      <c r="BC450" s="259"/>
      <c r="BD450" s="259" t="s">
        <v>1012</v>
      </c>
      <c r="BE450" s="374"/>
      <c r="BF450" s="374"/>
      <c r="BG450" s="374"/>
    </row>
    <row r="451" spans="14:59" s="226" customFormat="1">
      <c r="N451" s="374"/>
      <c r="O451" s="374"/>
      <c r="P451" s="374"/>
      <c r="Q451" s="374"/>
      <c r="R451" s="374"/>
      <c r="S451" s="374"/>
      <c r="T451" s="374"/>
      <c r="U451" s="374"/>
      <c r="V451" s="374"/>
      <c r="W451" s="374"/>
      <c r="X451" s="374"/>
      <c r="Y451" s="374"/>
      <c r="Z451" s="374"/>
      <c r="AA451" s="374"/>
      <c r="AB451" s="374"/>
      <c r="AC451" s="374"/>
      <c r="AD451" s="374"/>
      <c r="AE451" s="374"/>
      <c r="AF451" s="374"/>
      <c r="AG451" s="374"/>
      <c r="AH451" s="374"/>
      <c r="AI451" s="374"/>
      <c r="AJ451" s="374"/>
      <c r="AK451" s="374"/>
      <c r="AL451" s="374"/>
      <c r="AM451" s="374"/>
      <c r="AN451" s="374"/>
      <c r="AO451" s="374"/>
      <c r="AP451" s="374"/>
      <c r="AQ451" s="374"/>
      <c r="AR451" s="374"/>
      <c r="AS451" s="374"/>
      <c r="AT451" s="374"/>
      <c r="AU451" s="374"/>
      <c r="AV451" s="374"/>
      <c r="AW451" s="259"/>
      <c r="AX451" s="259"/>
      <c r="AY451" s="259"/>
      <c r="AZ451" s="440" t="s">
        <v>1023</v>
      </c>
      <c r="BA451" s="259" t="s">
        <v>1098</v>
      </c>
      <c r="BB451" s="259"/>
      <c r="BC451" s="259"/>
      <c r="BD451" s="259" t="s">
        <v>1014</v>
      </c>
      <c r="BE451" s="374"/>
      <c r="BF451" s="374"/>
      <c r="BG451" s="374"/>
    </row>
    <row r="452" spans="14:59" s="226" customFormat="1">
      <c r="N452" s="374"/>
      <c r="O452" s="374"/>
      <c r="P452" s="374"/>
      <c r="Q452" s="374"/>
      <c r="R452" s="374"/>
      <c r="S452" s="374"/>
      <c r="T452" s="374"/>
      <c r="U452" s="374"/>
      <c r="V452" s="374"/>
      <c r="W452" s="374"/>
      <c r="X452" s="374"/>
      <c r="Y452" s="374"/>
      <c r="Z452" s="374"/>
      <c r="AA452" s="374"/>
      <c r="AB452" s="374"/>
      <c r="AC452" s="374"/>
      <c r="AD452" s="374"/>
      <c r="AE452" s="374"/>
      <c r="AF452" s="374"/>
      <c r="AG452" s="374"/>
      <c r="AH452" s="374"/>
      <c r="AI452" s="374"/>
      <c r="AJ452" s="374"/>
      <c r="AK452" s="374"/>
      <c r="AL452" s="374"/>
      <c r="AM452" s="374"/>
      <c r="AN452" s="374"/>
      <c r="AO452" s="374"/>
      <c r="AP452" s="374"/>
      <c r="AQ452" s="374"/>
      <c r="AR452" s="374"/>
      <c r="AS452" s="374"/>
      <c r="AT452" s="374"/>
      <c r="AU452" s="374"/>
      <c r="AV452" s="374"/>
      <c r="AW452" s="259"/>
      <c r="AX452" s="259"/>
      <c r="AY452" s="259"/>
      <c r="AZ452" s="440" t="s">
        <v>1024</v>
      </c>
      <c r="BA452" s="259" t="s">
        <v>438</v>
      </c>
      <c r="BB452" s="259"/>
      <c r="BC452" s="259"/>
      <c r="BD452" s="259" t="s">
        <v>1018</v>
      </c>
      <c r="BE452" s="374"/>
      <c r="BF452" s="374"/>
      <c r="BG452" s="374"/>
    </row>
    <row r="453" spans="14:59" s="226" customFormat="1">
      <c r="N453" s="374"/>
      <c r="O453" s="374"/>
      <c r="P453" s="374"/>
      <c r="Q453" s="374"/>
      <c r="R453" s="374"/>
      <c r="S453" s="374"/>
      <c r="T453" s="374"/>
      <c r="U453" s="374"/>
      <c r="V453" s="374"/>
      <c r="W453" s="374"/>
      <c r="X453" s="374"/>
      <c r="Y453" s="374"/>
      <c r="Z453" s="374"/>
      <c r="AA453" s="374"/>
      <c r="AB453" s="374"/>
      <c r="AC453" s="374"/>
      <c r="AD453" s="374"/>
      <c r="AE453" s="374"/>
      <c r="AF453" s="374"/>
      <c r="AG453" s="374"/>
      <c r="AH453" s="374"/>
      <c r="AI453" s="374"/>
      <c r="AJ453" s="374"/>
      <c r="AK453" s="374"/>
      <c r="AL453" s="374"/>
      <c r="AM453" s="374"/>
      <c r="AN453" s="374"/>
      <c r="AO453" s="374"/>
      <c r="AP453" s="374"/>
      <c r="AQ453" s="374"/>
      <c r="AR453" s="374"/>
      <c r="AS453" s="374"/>
      <c r="AT453" s="374"/>
      <c r="AU453" s="374"/>
      <c r="AV453" s="374"/>
      <c r="AW453" s="259"/>
      <c r="AX453" s="259"/>
      <c r="AY453" s="259"/>
      <c r="AZ453" s="440" t="s">
        <v>1026</v>
      </c>
      <c r="BA453" s="259" t="s">
        <v>1099</v>
      </c>
      <c r="BB453" s="259"/>
      <c r="BC453" s="259"/>
      <c r="BD453" s="259" t="s">
        <v>1020</v>
      </c>
      <c r="BE453" s="374"/>
      <c r="BF453" s="374"/>
      <c r="BG453" s="374"/>
    </row>
    <row r="454" spans="14:59" s="226" customFormat="1">
      <c r="N454" s="374"/>
      <c r="O454" s="374"/>
      <c r="P454" s="374"/>
      <c r="Q454" s="374"/>
      <c r="R454" s="374"/>
      <c r="S454" s="374"/>
      <c r="T454" s="374"/>
      <c r="U454" s="374"/>
      <c r="V454" s="374"/>
      <c r="W454" s="374"/>
      <c r="X454" s="374"/>
      <c r="Y454" s="374"/>
      <c r="Z454" s="374"/>
      <c r="AA454" s="374"/>
      <c r="AB454" s="374"/>
      <c r="AC454" s="374"/>
      <c r="AD454" s="374"/>
      <c r="AE454" s="374"/>
      <c r="AF454" s="374"/>
      <c r="AG454" s="374"/>
      <c r="AH454" s="374"/>
      <c r="AI454" s="374"/>
      <c r="AJ454" s="374"/>
      <c r="AK454" s="374"/>
      <c r="AL454" s="374"/>
      <c r="AM454" s="374"/>
      <c r="AN454" s="374"/>
      <c r="AO454" s="374"/>
      <c r="AP454" s="374"/>
      <c r="AQ454" s="374"/>
      <c r="AR454" s="374"/>
      <c r="AS454" s="374"/>
      <c r="AT454" s="374"/>
      <c r="AU454" s="374"/>
      <c r="AV454" s="374"/>
      <c r="AW454" s="259"/>
      <c r="AX454" s="259"/>
      <c r="AY454" s="259"/>
      <c r="AZ454" s="440" t="s">
        <v>1028</v>
      </c>
      <c r="BA454" s="259" t="s">
        <v>1100</v>
      </c>
      <c r="BB454" s="259"/>
      <c r="BC454" s="259"/>
      <c r="BD454" s="259" t="s">
        <v>1021</v>
      </c>
      <c r="BE454" s="374"/>
      <c r="BF454" s="374"/>
      <c r="BG454" s="374"/>
    </row>
    <row r="455" spans="14:59" s="226" customFormat="1">
      <c r="N455" s="374"/>
      <c r="O455" s="374"/>
      <c r="P455" s="374"/>
      <c r="Q455" s="374"/>
      <c r="R455" s="374"/>
      <c r="S455" s="374"/>
      <c r="T455" s="374"/>
      <c r="U455" s="374"/>
      <c r="V455" s="374"/>
      <c r="W455" s="374"/>
      <c r="X455" s="374"/>
      <c r="Y455" s="374"/>
      <c r="Z455" s="374"/>
      <c r="AA455" s="374"/>
      <c r="AB455" s="374"/>
      <c r="AC455" s="374"/>
      <c r="AD455" s="374"/>
      <c r="AE455" s="374"/>
      <c r="AF455" s="374"/>
      <c r="AG455" s="374"/>
      <c r="AH455" s="374"/>
      <c r="AI455" s="374"/>
      <c r="AJ455" s="374"/>
      <c r="AK455" s="374"/>
      <c r="AL455" s="374"/>
      <c r="AM455" s="374"/>
      <c r="AN455" s="374"/>
      <c r="AO455" s="374"/>
      <c r="AP455" s="374"/>
      <c r="AQ455" s="374"/>
      <c r="AR455" s="374"/>
      <c r="AS455" s="374"/>
      <c r="AT455" s="374"/>
      <c r="AU455" s="374"/>
      <c r="AV455" s="374"/>
      <c r="AW455" s="259"/>
      <c r="AX455" s="259"/>
      <c r="AY455" s="259"/>
      <c r="AZ455" s="440" t="s">
        <v>1030</v>
      </c>
      <c r="BA455" s="259" t="s">
        <v>1101</v>
      </c>
      <c r="BB455" s="259"/>
      <c r="BC455" s="259"/>
      <c r="BD455" s="259" t="s">
        <v>1022</v>
      </c>
      <c r="BE455" s="374"/>
      <c r="BF455" s="374"/>
      <c r="BG455" s="374"/>
    </row>
    <row r="456" spans="14:59" s="226" customFormat="1">
      <c r="N456" s="374"/>
      <c r="O456" s="374"/>
      <c r="P456" s="374"/>
      <c r="Q456" s="374"/>
      <c r="R456" s="374"/>
      <c r="S456" s="374"/>
      <c r="T456" s="374"/>
      <c r="U456" s="374"/>
      <c r="V456" s="374"/>
      <c r="W456" s="374"/>
      <c r="X456" s="374"/>
      <c r="Y456" s="374"/>
      <c r="Z456" s="374"/>
      <c r="AA456" s="374"/>
      <c r="AB456" s="374"/>
      <c r="AC456" s="374"/>
      <c r="AD456" s="374"/>
      <c r="AE456" s="374"/>
      <c r="AF456" s="374"/>
      <c r="AG456" s="374"/>
      <c r="AH456" s="374"/>
      <c r="AI456" s="374"/>
      <c r="AJ456" s="374"/>
      <c r="AK456" s="374"/>
      <c r="AL456" s="374"/>
      <c r="AM456" s="374"/>
      <c r="AN456" s="374"/>
      <c r="AO456" s="374"/>
      <c r="AP456" s="374"/>
      <c r="AQ456" s="374"/>
      <c r="AR456" s="374"/>
      <c r="AS456" s="374"/>
      <c r="AT456" s="374"/>
      <c r="AU456" s="374"/>
      <c r="AV456" s="374"/>
      <c r="AW456" s="259"/>
      <c r="AX456" s="259"/>
      <c r="AY456" s="259"/>
      <c r="AZ456" s="440" t="s">
        <v>1033</v>
      </c>
      <c r="BA456" s="259" t="s">
        <v>1103</v>
      </c>
      <c r="BB456" s="259"/>
      <c r="BC456" s="259"/>
      <c r="BD456" s="259" t="s">
        <v>1023</v>
      </c>
      <c r="BE456" s="374"/>
      <c r="BF456" s="374"/>
      <c r="BG456" s="374"/>
    </row>
    <row r="457" spans="14:59" s="226" customFormat="1">
      <c r="N457" s="374"/>
      <c r="O457" s="374"/>
      <c r="P457" s="374"/>
      <c r="Q457" s="374"/>
      <c r="R457" s="374"/>
      <c r="S457" s="374"/>
      <c r="T457" s="374"/>
      <c r="U457" s="374"/>
      <c r="V457" s="374"/>
      <c r="W457" s="374"/>
      <c r="X457" s="374"/>
      <c r="Y457" s="374"/>
      <c r="Z457" s="374"/>
      <c r="AA457" s="374"/>
      <c r="AB457" s="374"/>
      <c r="AC457" s="374"/>
      <c r="AD457" s="374"/>
      <c r="AE457" s="374"/>
      <c r="AF457" s="374"/>
      <c r="AG457" s="374"/>
      <c r="AH457" s="374"/>
      <c r="AI457" s="374"/>
      <c r="AJ457" s="374"/>
      <c r="AK457" s="374"/>
      <c r="AL457" s="374"/>
      <c r="AM457" s="374"/>
      <c r="AN457" s="374"/>
      <c r="AO457" s="374"/>
      <c r="AP457" s="374"/>
      <c r="AQ457" s="374"/>
      <c r="AR457" s="374"/>
      <c r="AS457" s="374"/>
      <c r="AT457" s="374"/>
      <c r="AU457" s="374"/>
      <c r="AV457" s="374"/>
      <c r="AW457" s="259"/>
      <c r="AX457" s="259"/>
      <c r="AY457" s="259"/>
      <c r="AZ457" s="440" t="s">
        <v>1034</v>
      </c>
      <c r="BA457" s="259" t="s">
        <v>1105</v>
      </c>
      <c r="BB457" s="259"/>
      <c r="BC457" s="259"/>
      <c r="BD457" s="259" t="s">
        <v>1024</v>
      </c>
      <c r="BE457" s="374"/>
      <c r="BF457" s="374"/>
      <c r="BG457" s="374"/>
    </row>
    <row r="458" spans="14:59" s="226" customFormat="1">
      <c r="N458" s="374"/>
      <c r="O458" s="374"/>
      <c r="P458" s="374"/>
      <c r="Q458" s="374"/>
      <c r="R458" s="374"/>
      <c r="S458" s="374"/>
      <c r="T458" s="374"/>
      <c r="U458" s="374"/>
      <c r="V458" s="374"/>
      <c r="W458" s="374"/>
      <c r="X458" s="374"/>
      <c r="Y458" s="374"/>
      <c r="Z458" s="374"/>
      <c r="AA458" s="374"/>
      <c r="AB458" s="374"/>
      <c r="AC458" s="374"/>
      <c r="AD458" s="374"/>
      <c r="AE458" s="374"/>
      <c r="AF458" s="374"/>
      <c r="AG458" s="374"/>
      <c r="AH458" s="374"/>
      <c r="AI458" s="374"/>
      <c r="AJ458" s="374"/>
      <c r="AK458" s="374"/>
      <c r="AL458" s="374"/>
      <c r="AM458" s="374"/>
      <c r="AN458" s="374"/>
      <c r="AO458" s="374"/>
      <c r="AP458" s="374"/>
      <c r="AQ458" s="374"/>
      <c r="AR458" s="374"/>
      <c r="AS458" s="374"/>
      <c r="AT458" s="374"/>
      <c r="AU458" s="374"/>
      <c r="AV458" s="374"/>
      <c r="AW458" s="259"/>
      <c r="AX458" s="259"/>
      <c r="AY458" s="259"/>
      <c r="AZ458" s="440" t="s">
        <v>1036</v>
      </c>
      <c r="BA458" s="259" t="s">
        <v>1467</v>
      </c>
      <c r="BB458" s="259"/>
      <c r="BC458" s="259"/>
      <c r="BD458" s="259" t="s">
        <v>1026</v>
      </c>
      <c r="BE458" s="374"/>
      <c r="BF458" s="374"/>
      <c r="BG458" s="374"/>
    </row>
    <row r="459" spans="14:59" s="226" customFormat="1">
      <c r="N459" s="374"/>
      <c r="O459" s="374"/>
      <c r="P459" s="374"/>
      <c r="Q459" s="374"/>
      <c r="R459" s="374"/>
      <c r="S459" s="374"/>
      <c r="T459" s="374"/>
      <c r="U459" s="374"/>
      <c r="V459" s="374"/>
      <c r="W459" s="374"/>
      <c r="X459" s="374"/>
      <c r="Y459" s="374"/>
      <c r="Z459" s="374"/>
      <c r="AA459" s="374"/>
      <c r="AB459" s="374"/>
      <c r="AC459" s="374"/>
      <c r="AD459" s="374"/>
      <c r="AE459" s="374"/>
      <c r="AF459" s="374"/>
      <c r="AG459" s="374"/>
      <c r="AH459" s="374"/>
      <c r="AI459" s="374"/>
      <c r="AJ459" s="374"/>
      <c r="AK459" s="374"/>
      <c r="AL459" s="374"/>
      <c r="AM459" s="374"/>
      <c r="AN459" s="374"/>
      <c r="AO459" s="374"/>
      <c r="AP459" s="374"/>
      <c r="AQ459" s="374"/>
      <c r="AR459" s="374"/>
      <c r="AS459" s="374"/>
      <c r="AT459" s="374"/>
      <c r="AU459" s="374"/>
      <c r="AV459" s="374"/>
      <c r="AW459" s="259"/>
      <c r="AX459" s="259"/>
      <c r="AY459" s="259"/>
      <c r="AZ459" s="440" t="s">
        <v>1038</v>
      </c>
      <c r="BA459" s="259" t="s">
        <v>1113</v>
      </c>
      <c r="BB459" s="259"/>
      <c r="BC459" s="259"/>
      <c r="BD459" s="259" t="s">
        <v>1028</v>
      </c>
      <c r="BE459" s="374"/>
      <c r="BF459" s="374"/>
      <c r="BG459" s="374"/>
    </row>
    <row r="460" spans="14:59" s="226" customFormat="1">
      <c r="N460" s="374"/>
      <c r="O460" s="374"/>
      <c r="P460" s="374"/>
      <c r="Q460" s="374"/>
      <c r="R460" s="374"/>
      <c r="S460" s="374"/>
      <c r="T460" s="374"/>
      <c r="U460" s="374"/>
      <c r="V460" s="374"/>
      <c r="W460" s="374"/>
      <c r="X460" s="374"/>
      <c r="Y460" s="374"/>
      <c r="Z460" s="374"/>
      <c r="AA460" s="374"/>
      <c r="AB460" s="374"/>
      <c r="AC460" s="374"/>
      <c r="AD460" s="374"/>
      <c r="AE460" s="374"/>
      <c r="AF460" s="374"/>
      <c r="AG460" s="374"/>
      <c r="AH460" s="374"/>
      <c r="AI460" s="374"/>
      <c r="AJ460" s="374"/>
      <c r="AK460" s="374"/>
      <c r="AL460" s="374"/>
      <c r="AM460" s="374"/>
      <c r="AN460" s="374"/>
      <c r="AO460" s="374"/>
      <c r="AP460" s="374"/>
      <c r="AQ460" s="374"/>
      <c r="AR460" s="374"/>
      <c r="AS460" s="374"/>
      <c r="AT460" s="374"/>
      <c r="AU460" s="374"/>
      <c r="AV460" s="374"/>
      <c r="AW460" s="259"/>
      <c r="AX460" s="259"/>
      <c r="AY460" s="259"/>
      <c r="AZ460" s="440" t="s">
        <v>1039</v>
      </c>
      <c r="BA460" s="259" t="s">
        <v>1117</v>
      </c>
      <c r="BB460" s="259"/>
      <c r="BC460" s="259"/>
      <c r="BD460" s="259" t="s">
        <v>1030</v>
      </c>
      <c r="BE460" s="374"/>
      <c r="BF460" s="374"/>
      <c r="BG460" s="374"/>
    </row>
    <row r="461" spans="14:59" s="226" customFormat="1">
      <c r="N461" s="374"/>
      <c r="O461" s="374"/>
      <c r="P461" s="374"/>
      <c r="Q461" s="374"/>
      <c r="R461" s="374"/>
      <c r="S461" s="374"/>
      <c r="T461" s="374"/>
      <c r="U461" s="374"/>
      <c r="V461" s="374"/>
      <c r="W461" s="374"/>
      <c r="X461" s="374"/>
      <c r="Y461" s="374"/>
      <c r="Z461" s="374"/>
      <c r="AA461" s="374"/>
      <c r="AB461" s="374"/>
      <c r="AC461" s="374"/>
      <c r="AD461" s="374"/>
      <c r="AE461" s="374"/>
      <c r="AF461" s="374"/>
      <c r="AG461" s="374"/>
      <c r="AH461" s="374"/>
      <c r="AI461" s="374"/>
      <c r="AJ461" s="374"/>
      <c r="AK461" s="374"/>
      <c r="AL461" s="374"/>
      <c r="AM461" s="374"/>
      <c r="AN461" s="374"/>
      <c r="AO461" s="374"/>
      <c r="AP461" s="374"/>
      <c r="AQ461" s="374"/>
      <c r="AR461" s="374"/>
      <c r="AS461" s="374"/>
      <c r="AT461" s="374"/>
      <c r="AU461" s="374"/>
      <c r="AV461" s="374"/>
      <c r="AW461" s="259"/>
      <c r="AX461" s="259"/>
      <c r="AY461" s="259"/>
      <c r="AZ461" s="440" t="s">
        <v>1041</v>
      </c>
      <c r="BA461" s="259" t="s">
        <v>1119</v>
      </c>
      <c r="BB461" s="259"/>
      <c r="BC461" s="259"/>
      <c r="BD461" s="259" t="s">
        <v>1033</v>
      </c>
      <c r="BE461" s="374"/>
      <c r="BF461" s="374"/>
      <c r="BG461" s="374"/>
    </row>
    <row r="462" spans="14:59" s="226" customFormat="1">
      <c r="N462" s="374"/>
      <c r="O462" s="374"/>
      <c r="P462" s="374"/>
      <c r="Q462" s="374"/>
      <c r="R462" s="374"/>
      <c r="S462" s="374"/>
      <c r="T462" s="374"/>
      <c r="U462" s="374"/>
      <c r="V462" s="374"/>
      <c r="W462" s="374"/>
      <c r="X462" s="374"/>
      <c r="Y462" s="374"/>
      <c r="Z462" s="374"/>
      <c r="AA462" s="374"/>
      <c r="AB462" s="374"/>
      <c r="AC462" s="374"/>
      <c r="AD462" s="374"/>
      <c r="AE462" s="374"/>
      <c r="AF462" s="374"/>
      <c r="AG462" s="374"/>
      <c r="AH462" s="374"/>
      <c r="AI462" s="374"/>
      <c r="AJ462" s="374"/>
      <c r="AK462" s="374"/>
      <c r="AL462" s="374"/>
      <c r="AM462" s="374"/>
      <c r="AN462" s="374"/>
      <c r="AO462" s="374"/>
      <c r="AP462" s="374"/>
      <c r="AQ462" s="374"/>
      <c r="AR462" s="374"/>
      <c r="AS462" s="374"/>
      <c r="AT462" s="374"/>
      <c r="AU462" s="374"/>
      <c r="AV462" s="374"/>
      <c r="AW462" s="259"/>
      <c r="AX462" s="259"/>
      <c r="AY462" s="259"/>
      <c r="AZ462" s="440" t="s">
        <v>1043</v>
      </c>
      <c r="BA462" s="259" t="s">
        <v>1120</v>
      </c>
      <c r="BB462" s="259"/>
      <c r="BC462" s="259"/>
      <c r="BD462" s="259" t="s">
        <v>1034</v>
      </c>
      <c r="BE462" s="374"/>
      <c r="BF462" s="374"/>
      <c r="BG462" s="374"/>
    </row>
    <row r="463" spans="14:59" s="226" customFormat="1">
      <c r="N463" s="374"/>
      <c r="O463" s="374"/>
      <c r="P463" s="374"/>
      <c r="Q463" s="374"/>
      <c r="R463" s="374"/>
      <c r="S463" s="374"/>
      <c r="T463" s="374"/>
      <c r="U463" s="374"/>
      <c r="V463" s="374"/>
      <c r="W463" s="374"/>
      <c r="X463" s="374"/>
      <c r="Y463" s="374"/>
      <c r="Z463" s="374"/>
      <c r="AA463" s="374"/>
      <c r="AB463" s="374"/>
      <c r="AC463" s="374"/>
      <c r="AD463" s="374"/>
      <c r="AE463" s="374"/>
      <c r="AF463" s="374"/>
      <c r="AG463" s="374"/>
      <c r="AH463" s="374"/>
      <c r="AI463" s="374"/>
      <c r="AJ463" s="374"/>
      <c r="AK463" s="374"/>
      <c r="AL463" s="374"/>
      <c r="AM463" s="374"/>
      <c r="AN463" s="374"/>
      <c r="AO463" s="374"/>
      <c r="AP463" s="374"/>
      <c r="AQ463" s="374"/>
      <c r="AR463" s="374"/>
      <c r="AS463" s="374"/>
      <c r="AT463" s="374"/>
      <c r="AU463" s="374"/>
      <c r="AV463" s="374"/>
      <c r="AW463" s="259"/>
      <c r="AX463" s="259"/>
      <c r="AY463" s="259"/>
      <c r="AZ463" s="440" t="s">
        <v>417</v>
      </c>
      <c r="BA463" s="259" t="s">
        <v>1124</v>
      </c>
      <c r="BB463" s="259"/>
      <c r="BC463" s="259"/>
      <c r="BD463" s="259" t="s">
        <v>1036</v>
      </c>
      <c r="BE463" s="374"/>
      <c r="BF463" s="374"/>
      <c r="BG463" s="374"/>
    </row>
    <row r="464" spans="14:59" s="226" customFormat="1">
      <c r="N464" s="374"/>
      <c r="O464" s="374"/>
      <c r="P464" s="374"/>
      <c r="Q464" s="374"/>
      <c r="R464" s="374"/>
      <c r="S464" s="374"/>
      <c r="T464" s="374"/>
      <c r="U464" s="374"/>
      <c r="V464" s="374"/>
      <c r="W464" s="374"/>
      <c r="X464" s="374"/>
      <c r="Y464" s="374"/>
      <c r="Z464" s="374"/>
      <c r="AA464" s="374"/>
      <c r="AB464" s="374"/>
      <c r="AC464" s="374"/>
      <c r="AD464" s="374"/>
      <c r="AE464" s="374"/>
      <c r="AF464" s="374"/>
      <c r="AG464" s="374"/>
      <c r="AH464" s="374"/>
      <c r="AI464" s="374"/>
      <c r="AJ464" s="374"/>
      <c r="AK464" s="374"/>
      <c r="AL464" s="374"/>
      <c r="AM464" s="374"/>
      <c r="AN464" s="374"/>
      <c r="AO464" s="374"/>
      <c r="AP464" s="374"/>
      <c r="AQ464" s="374"/>
      <c r="AR464" s="374"/>
      <c r="AS464" s="374"/>
      <c r="AT464" s="374"/>
      <c r="AU464" s="374"/>
      <c r="AV464" s="374"/>
      <c r="AW464" s="259"/>
      <c r="AX464" s="259"/>
      <c r="AY464" s="259"/>
      <c r="AZ464" s="440" t="s">
        <v>1046</v>
      </c>
      <c r="BA464" s="259" t="s">
        <v>449</v>
      </c>
      <c r="BB464" s="259"/>
      <c r="BC464" s="259"/>
      <c r="BD464" s="259" t="s">
        <v>1038</v>
      </c>
      <c r="BE464" s="374"/>
      <c r="BF464" s="374"/>
      <c r="BG464" s="374"/>
    </row>
    <row r="465" spans="14:59" s="226" customFormat="1">
      <c r="N465" s="374"/>
      <c r="O465" s="374"/>
      <c r="P465" s="374"/>
      <c r="Q465" s="374"/>
      <c r="R465" s="374"/>
      <c r="S465" s="374"/>
      <c r="T465" s="374"/>
      <c r="U465" s="374"/>
      <c r="V465" s="374"/>
      <c r="W465" s="374"/>
      <c r="X465" s="374"/>
      <c r="Y465" s="374"/>
      <c r="Z465" s="374"/>
      <c r="AA465" s="374"/>
      <c r="AB465" s="374"/>
      <c r="AC465" s="374"/>
      <c r="AD465" s="374"/>
      <c r="AE465" s="374"/>
      <c r="AF465" s="374"/>
      <c r="AG465" s="374"/>
      <c r="AH465" s="374"/>
      <c r="AI465" s="374"/>
      <c r="AJ465" s="374"/>
      <c r="AK465" s="374"/>
      <c r="AL465" s="374"/>
      <c r="AM465" s="374"/>
      <c r="AN465" s="374"/>
      <c r="AO465" s="374"/>
      <c r="AP465" s="374"/>
      <c r="AQ465" s="374"/>
      <c r="AR465" s="374"/>
      <c r="AS465" s="374"/>
      <c r="AT465" s="374"/>
      <c r="AU465" s="374"/>
      <c r="AV465" s="374"/>
      <c r="AW465" s="259"/>
      <c r="AX465" s="259"/>
      <c r="AY465" s="259"/>
      <c r="AZ465" s="440" t="s">
        <v>1047</v>
      </c>
      <c r="BA465" s="259" t="s">
        <v>1468</v>
      </c>
      <c r="BB465" s="259"/>
      <c r="BC465" s="259"/>
      <c r="BD465" s="259" t="s">
        <v>1039</v>
      </c>
      <c r="BE465" s="374"/>
      <c r="BF465" s="374"/>
      <c r="BG465" s="374"/>
    </row>
    <row r="466" spans="14:59" s="226" customFormat="1">
      <c r="N466" s="374"/>
      <c r="O466" s="374"/>
      <c r="P466" s="374"/>
      <c r="Q466" s="374"/>
      <c r="R466" s="374"/>
      <c r="S466" s="374"/>
      <c r="T466" s="374"/>
      <c r="U466" s="374"/>
      <c r="V466" s="374"/>
      <c r="W466" s="374"/>
      <c r="X466" s="374"/>
      <c r="Y466" s="374"/>
      <c r="Z466" s="374"/>
      <c r="AA466" s="374"/>
      <c r="AB466" s="374"/>
      <c r="AC466" s="374"/>
      <c r="AD466" s="374"/>
      <c r="AE466" s="374"/>
      <c r="AF466" s="374"/>
      <c r="AG466" s="374"/>
      <c r="AH466" s="374"/>
      <c r="AI466" s="374"/>
      <c r="AJ466" s="374"/>
      <c r="AK466" s="374"/>
      <c r="AL466" s="374"/>
      <c r="AM466" s="374"/>
      <c r="AN466" s="374"/>
      <c r="AO466" s="374"/>
      <c r="AP466" s="374"/>
      <c r="AQ466" s="374"/>
      <c r="AR466" s="374"/>
      <c r="AS466" s="374"/>
      <c r="AT466" s="374"/>
      <c r="AU466" s="374"/>
      <c r="AV466" s="374"/>
      <c r="AW466" s="259"/>
      <c r="AX466" s="259"/>
      <c r="AY466" s="259"/>
      <c r="AZ466" s="440" t="s">
        <v>1056</v>
      </c>
      <c r="BA466" s="259" t="s">
        <v>1127</v>
      </c>
      <c r="BB466" s="259"/>
      <c r="BC466" s="259"/>
      <c r="BD466" s="259" t="s">
        <v>1041</v>
      </c>
      <c r="BE466" s="374"/>
      <c r="BF466" s="374"/>
      <c r="BG466" s="374"/>
    </row>
    <row r="467" spans="14:59" s="226" customFormat="1">
      <c r="N467" s="374"/>
      <c r="O467" s="374"/>
      <c r="P467" s="374"/>
      <c r="Q467" s="374"/>
      <c r="R467" s="374"/>
      <c r="S467" s="374"/>
      <c r="T467" s="374"/>
      <c r="U467" s="374"/>
      <c r="V467" s="374"/>
      <c r="W467" s="374"/>
      <c r="X467" s="374"/>
      <c r="Y467" s="374"/>
      <c r="Z467" s="374"/>
      <c r="AA467" s="374"/>
      <c r="AB467" s="374"/>
      <c r="AC467" s="374"/>
      <c r="AD467" s="374"/>
      <c r="AE467" s="374"/>
      <c r="AF467" s="374"/>
      <c r="AG467" s="374"/>
      <c r="AH467" s="374"/>
      <c r="AI467" s="374"/>
      <c r="AJ467" s="374"/>
      <c r="AK467" s="374"/>
      <c r="AL467" s="374"/>
      <c r="AM467" s="374"/>
      <c r="AN467" s="374"/>
      <c r="AO467" s="374"/>
      <c r="AP467" s="374"/>
      <c r="AQ467" s="374"/>
      <c r="AR467" s="374"/>
      <c r="AS467" s="374"/>
      <c r="AT467" s="374"/>
      <c r="AU467" s="374"/>
      <c r="AV467" s="374"/>
      <c r="AW467" s="259"/>
      <c r="AX467" s="259"/>
      <c r="AY467" s="259"/>
      <c r="AZ467" s="440" t="s">
        <v>1057</v>
      </c>
      <c r="BA467" s="259" t="s">
        <v>1130</v>
      </c>
      <c r="BB467" s="259"/>
      <c r="BC467" s="259"/>
      <c r="BD467" s="259" t="s">
        <v>1043</v>
      </c>
      <c r="BE467" s="374"/>
      <c r="BF467" s="374"/>
      <c r="BG467" s="374"/>
    </row>
    <row r="468" spans="14:59" s="226" customFormat="1">
      <c r="N468" s="374"/>
      <c r="O468" s="374"/>
      <c r="P468" s="374"/>
      <c r="Q468" s="374"/>
      <c r="R468" s="374"/>
      <c r="S468" s="374"/>
      <c r="T468" s="374"/>
      <c r="U468" s="374"/>
      <c r="V468" s="374"/>
      <c r="W468" s="374"/>
      <c r="X468" s="374"/>
      <c r="Y468" s="374"/>
      <c r="Z468" s="374"/>
      <c r="AA468" s="374"/>
      <c r="AB468" s="374"/>
      <c r="AC468" s="374"/>
      <c r="AD468" s="374"/>
      <c r="AE468" s="374"/>
      <c r="AF468" s="374"/>
      <c r="AG468" s="374"/>
      <c r="AH468" s="374"/>
      <c r="AI468" s="374"/>
      <c r="AJ468" s="374"/>
      <c r="AK468" s="374"/>
      <c r="AL468" s="374"/>
      <c r="AM468" s="374"/>
      <c r="AN468" s="374"/>
      <c r="AO468" s="374"/>
      <c r="AP468" s="374"/>
      <c r="AQ468" s="374"/>
      <c r="AR468" s="374"/>
      <c r="AS468" s="374"/>
      <c r="AT468" s="374"/>
      <c r="AU468" s="374"/>
      <c r="AV468" s="374"/>
      <c r="AW468" s="259"/>
      <c r="AX468" s="259"/>
      <c r="AY468" s="259"/>
      <c r="AZ468" s="440" t="s">
        <v>1062</v>
      </c>
      <c r="BA468" s="259" t="s">
        <v>1133</v>
      </c>
      <c r="BB468" s="259"/>
      <c r="BC468" s="259"/>
      <c r="BD468" s="259" t="s">
        <v>417</v>
      </c>
      <c r="BE468" s="374"/>
      <c r="BF468" s="374"/>
      <c r="BG468" s="374"/>
    </row>
    <row r="469" spans="14:59" s="226" customFormat="1">
      <c r="N469" s="374"/>
      <c r="O469" s="374"/>
      <c r="P469" s="374"/>
      <c r="Q469" s="374"/>
      <c r="R469" s="374"/>
      <c r="S469" s="374"/>
      <c r="T469" s="374"/>
      <c r="U469" s="374"/>
      <c r="V469" s="374"/>
      <c r="W469" s="374"/>
      <c r="X469" s="374"/>
      <c r="Y469" s="374"/>
      <c r="Z469" s="374"/>
      <c r="AA469" s="374"/>
      <c r="AB469" s="374"/>
      <c r="AC469" s="374"/>
      <c r="AD469" s="374"/>
      <c r="AE469" s="374"/>
      <c r="AF469" s="374"/>
      <c r="AG469" s="374"/>
      <c r="AH469" s="374"/>
      <c r="AI469" s="374"/>
      <c r="AJ469" s="374"/>
      <c r="AK469" s="374"/>
      <c r="AL469" s="374"/>
      <c r="AM469" s="374"/>
      <c r="AN469" s="374"/>
      <c r="AO469" s="374"/>
      <c r="AP469" s="374"/>
      <c r="AQ469" s="374"/>
      <c r="AR469" s="374"/>
      <c r="AS469" s="374"/>
      <c r="AT469" s="374"/>
      <c r="AU469" s="374"/>
      <c r="AV469" s="374"/>
      <c r="AW469" s="259"/>
      <c r="AX469" s="259"/>
      <c r="AY469" s="259"/>
      <c r="AZ469" s="440" t="s">
        <v>1063</v>
      </c>
      <c r="BA469" s="259" t="s">
        <v>461</v>
      </c>
      <c r="BB469" s="259"/>
      <c r="BC469" s="259"/>
      <c r="BD469" s="259" t="s">
        <v>1046</v>
      </c>
      <c r="BE469" s="374"/>
      <c r="BF469" s="374"/>
      <c r="BG469" s="374"/>
    </row>
    <row r="470" spans="14:59" s="226" customFormat="1">
      <c r="N470" s="374"/>
      <c r="O470" s="374"/>
      <c r="P470" s="374"/>
      <c r="Q470" s="374"/>
      <c r="R470" s="374"/>
      <c r="S470" s="374"/>
      <c r="T470" s="374"/>
      <c r="U470" s="374"/>
      <c r="V470" s="374"/>
      <c r="W470" s="374"/>
      <c r="X470" s="374"/>
      <c r="Y470" s="374"/>
      <c r="Z470" s="374"/>
      <c r="AA470" s="374"/>
      <c r="AB470" s="374"/>
      <c r="AC470" s="374"/>
      <c r="AD470" s="374"/>
      <c r="AE470" s="374"/>
      <c r="AF470" s="374"/>
      <c r="AG470" s="374"/>
      <c r="AH470" s="374"/>
      <c r="AI470" s="374"/>
      <c r="AJ470" s="374"/>
      <c r="AK470" s="374"/>
      <c r="AL470" s="374"/>
      <c r="AM470" s="374"/>
      <c r="AN470" s="374"/>
      <c r="AO470" s="374"/>
      <c r="AP470" s="374"/>
      <c r="AQ470" s="374"/>
      <c r="AR470" s="374"/>
      <c r="AS470" s="374"/>
      <c r="AT470" s="374"/>
      <c r="AU470" s="374"/>
      <c r="AV470" s="374"/>
      <c r="AW470" s="259"/>
      <c r="AX470" s="259"/>
      <c r="AY470" s="259"/>
      <c r="AZ470" s="440" t="s">
        <v>1065</v>
      </c>
      <c r="BA470" s="259" t="s">
        <v>1134</v>
      </c>
      <c r="BB470" s="259"/>
      <c r="BC470" s="259"/>
      <c r="BD470" s="259" t="s">
        <v>1047</v>
      </c>
      <c r="BE470" s="374"/>
      <c r="BF470" s="374"/>
      <c r="BG470" s="374"/>
    </row>
    <row r="471" spans="14:59" s="226" customFormat="1">
      <c r="N471" s="374"/>
      <c r="O471" s="374"/>
      <c r="P471" s="374"/>
      <c r="Q471" s="374"/>
      <c r="R471" s="374"/>
      <c r="S471" s="374"/>
      <c r="T471" s="374"/>
      <c r="U471" s="374"/>
      <c r="V471" s="374"/>
      <c r="W471" s="374"/>
      <c r="X471" s="374"/>
      <c r="Y471" s="374"/>
      <c r="Z471" s="374"/>
      <c r="AA471" s="374"/>
      <c r="AB471" s="374"/>
      <c r="AC471" s="374"/>
      <c r="AD471" s="374"/>
      <c r="AE471" s="374"/>
      <c r="AF471" s="374"/>
      <c r="AG471" s="374"/>
      <c r="AH471" s="374"/>
      <c r="AI471" s="374"/>
      <c r="AJ471" s="374"/>
      <c r="AK471" s="374"/>
      <c r="AL471" s="374"/>
      <c r="AM471" s="374"/>
      <c r="AN471" s="374"/>
      <c r="AO471" s="374"/>
      <c r="AP471" s="374"/>
      <c r="AQ471" s="374"/>
      <c r="AR471" s="374"/>
      <c r="AS471" s="374"/>
      <c r="AT471" s="374"/>
      <c r="AU471" s="374"/>
      <c r="AV471" s="374"/>
      <c r="AW471" s="259"/>
      <c r="AX471" s="259"/>
      <c r="AY471" s="259"/>
      <c r="AZ471" s="440" t="s">
        <v>1067</v>
      </c>
      <c r="BA471" s="259" t="s">
        <v>1135</v>
      </c>
      <c r="BB471" s="259"/>
      <c r="BC471" s="259"/>
      <c r="BD471" s="259" t="s">
        <v>1056</v>
      </c>
      <c r="BE471" s="374"/>
      <c r="BF471" s="374"/>
      <c r="BG471" s="374"/>
    </row>
    <row r="472" spans="14:59" s="226" customFormat="1">
      <c r="N472" s="374"/>
      <c r="O472" s="374"/>
      <c r="P472" s="374"/>
      <c r="Q472" s="374"/>
      <c r="R472" s="374"/>
      <c r="S472" s="374"/>
      <c r="T472" s="374"/>
      <c r="U472" s="374"/>
      <c r="V472" s="374"/>
      <c r="W472" s="374"/>
      <c r="X472" s="374"/>
      <c r="Y472" s="374"/>
      <c r="Z472" s="374"/>
      <c r="AA472" s="374"/>
      <c r="AB472" s="374"/>
      <c r="AC472" s="374"/>
      <c r="AD472" s="374"/>
      <c r="AE472" s="374"/>
      <c r="AF472" s="374"/>
      <c r="AG472" s="374"/>
      <c r="AH472" s="374"/>
      <c r="AI472" s="374"/>
      <c r="AJ472" s="374"/>
      <c r="AK472" s="374"/>
      <c r="AL472" s="374"/>
      <c r="AM472" s="374"/>
      <c r="AN472" s="374"/>
      <c r="AO472" s="374"/>
      <c r="AP472" s="374"/>
      <c r="AQ472" s="374"/>
      <c r="AR472" s="374"/>
      <c r="AS472" s="374"/>
      <c r="AT472" s="374"/>
      <c r="AU472" s="374"/>
      <c r="AV472" s="374"/>
      <c r="AW472" s="259"/>
      <c r="AX472" s="259"/>
      <c r="AY472" s="259"/>
      <c r="AZ472" s="440" t="s">
        <v>1068</v>
      </c>
      <c r="BA472" s="259" t="s">
        <v>1136</v>
      </c>
      <c r="BB472" s="259"/>
      <c r="BC472" s="259"/>
      <c r="BD472" s="259" t="s">
        <v>1057</v>
      </c>
      <c r="BE472" s="374"/>
      <c r="BF472" s="374"/>
      <c r="BG472" s="374"/>
    </row>
    <row r="473" spans="14:59" s="226" customFormat="1">
      <c r="N473" s="374"/>
      <c r="O473" s="374"/>
      <c r="P473" s="374"/>
      <c r="Q473" s="374"/>
      <c r="R473" s="374"/>
      <c r="S473" s="374"/>
      <c r="T473" s="374"/>
      <c r="U473" s="374"/>
      <c r="V473" s="374"/>
      <c r="W473" s="374"/>
      <c r="X473" s="374"/>
      <c r="Y473" s="374"/>
      <c r="Z473" s="374"/>
      <c r="AA473" s="374"/>
      <c r="AB473" s="374"/>
      <c r="AC473" s="374"/>
      <c r="AD473" s="374"/>
      <c r="AE473" s="374"/>
      <c r="AF473" s="374"/>
      <c r="AG473" s="374"/>
      <c r="AH473" s="374"/>
      <c r="AI473" s="374"/>
      <c r="AJ473" s="374"/>
      <c r="AK473" s="374"/>
      <c r="AL473" s="374"/>
      <c r="AM473" s="374"/>
      <c r="AN473" s="374"/>
      <c r="AO473" s="374"/>
      <c r="AP473" s="374"/>
      <c r="AQ473" s="374"/>
      <c r="AR473" s="374"/>
      <c r="AS473" s="374"/>
      <c r="AT473" s="374"/>
      <c r="AU473" s="374"/>
      <c r="AV473" s="374"/>
      <c r="AW473" s="259"/>
      <c r="AX473" s="259"/>
      <c r="AY473" s="259"/>
      <c r="AZ473" s="440" t="s">
        <v>1070</v>
      </c>
      <c r="BA473" s="259" t="s">
        <v>1469</v>
      </c>
      <c r="BB473" s="259"/>
      <c r="BC473" s="259"/>
      <c r="BD473" s="259" t="s">
        <v>1062</v>
      </c>
      <c r="BE473" s="374"/>
      <c r="BF473" s="374"/>
      <c r="BG473" s="374"/>
    </row>
    <row r="474" spans="14:59" s="226" customFormat="1">
      <c r="N474" s="374"/>
      <c r="O474" s="374"/>
      <c r="P474" s="374"/>
      <c r="Q474" s="374"/>
      <c r="R474" s="374"/>
      <c r="S474" s="374"/>
      <c r="T474" s="374"/>
      <c r="U474" s="374"/>
      <c r="V474" s="374"/>
      <c r="W474" s="374"/>
      <c r="X474" s="374"/>
      <c r="Y474" s="374"/>
      <c r="Z474" s="374"/>
      <c r="AA474" s="374"/>
      <c r="AB474" s="374"/>
      <c r="AC474" s="374"/>
      <c r="AD474" s="374"/>
      <c r="AE474" s="374"/>
      <c r="AF474" s="374"/>
      <c r="AG474" s="374"/>
      <c r="AH474" s="374"/>
      <c r="AI474" s="374"/>
      <c r="AJ474" s="374"/>
      <c r="AK474" s="374"/>
      <c r="AL474" s="374"/>
      <c r="AM474" s="374"/>
      <c r="AN474" s="374"/>
      <c r="AO474" s="374"/>
      <c r="AP474" s="374"/>
      <c r="AQ474" s="374"/>
      <c r="AR474" s="374"/>
      <c r="AS474" s="374"/>
      <c r="AT474" s="374"/>
      <c r="AU474" s="374"/>
      <c r="AV474" s="374"/>
      <c r="AW474" s="259"/>
      <c r="AX474" s="259"/>
      <c r="AY474" s="259"/>
      <c r="AZ474" s="440" t="s">
        <v>1465</v>
      </c>
      <c r="BA474" s="259" t="s">
        <v>1138</v>
      </c>
      <c r="BB474" s="259"/>
      <c r="BC474" s="259"/>
      <c r="BD474" s="259" t="s">
        <v>1063</v>
      </c>
      <c r="BE474" s="374"/>
      <c r="BF474" s="374"/>
      <c r="BG474" s="374"/>
    </row>
    <row r="475" spans="14:59" s="226" customFormat="1">
      <c r="N475" s="374"/>
      <c r="O475" s="374"/>
      <c r="P475" s="374"/>
      <c r="Q475" s="374"/>
      <c r="R475" s="374"/>
      <c r="S475" s="374"/>
      <c r="T475" s="374"/>
      <c r="U475" s="374"/>
      <c r="V475" s="374"/>
      <c r="W475" s="374"/>
      <c r="X475" s="374"/>
      <c r="Y475" s="374"/>
      <c r="Z475" s="374"/>
      <c r="AA475" s="374"/>
      <c r="AB475" s="374"/>
      <c r="AC475" s="374"/>
      <c r="AD475" s="374"/>
      <c r="AE475" s="374"/>
      <c r="AF475" s="374"/>
      <c r="AG475" s="374"/>
      <c r="AH475" s="374"/>
      <c r="AI475" s="374"/>
      <c r="AJ475" s="374"/>
      <c r="AK475" s="374"/>
      <c r="AL475" s="374"/>
      <c r="AM475" s="374"/>
      <c r="AN475" s="374"/>
      <c r="AO475" s="374"/>
      <c r="AP475" s="374"/>
      <c r="AQ475" s="374"/>
      <c r="AR475" s="374"/>
      <c r="AS475" s="374"/>
      <c r="AT475" s="374"/>
      <c r="AU475" s="374"/>
      <c r="AV475" s="374"/>
      <c r="AW475" s="259"/>
      <c r="AX475" s="259"/>
      <c r="AY475" s="259"/>
      <c r="AZ475" s="440" t="s">
        <v>1466</v>
      </c>
      <c r="BA475" s="259" t="s">
        <v>1139</v>
      </c>
      <c r="BB475" s="259"/>
      <c r="BC475" s="259"/>
      <c r="BD475" s="259" t="s">
        <v>1065</v>
      </c>
      <c r="BE475" s="374"/>
      <c r="BF475" s="374"/>
      <c r="BG475" s="374"/>
    </row>
    <row r="476" spans="14:59" s="226" customFormat="1">
      <c r="N476" s="374"/>
      <c r="O476" s="374"/>
      <c r="P476" s="374"/>
      <c r="Q476" s="374"/>
      <c r="R476" s="374"/>
      <c r="S476" s="374"/>
      <c r="T476" s="374"/>
      <c r="U476" s="374"/>
      <c r="V476" s="374"/>
      <c r="W476" s="374"/>
      <c r="X476" s="374"/>
      <c r="Y476" s="374"/>
      <c r="Z476" s="374"/>
      <c r="AA476" s="374"/>
      <c r="AB476" s="374"/>
      <c r="AC476" s="374"/>
      <c r="AD476" s="374"/>
      <c r="AE476" s="374"/>
      <c r="AF476" s="374"/>
      <c r="AG476" s="374"/>
      <c r="AH476" s="374"/>
      <c r="AI476" s="374"/>
      <c r="AJ476" s="374"/>
      <c r="AK476" s="374"/>
      <c r="AL476" s="374"/>
      <c r="AM476" s="374"/>
      <c r="AN476" s="374"/>
      <c r="AO476" s="374"/>
      <c r="AP476" s="374"/>
      <c r="AQ476" s="374"/>
      <c r="AR476" s="374"/>
      <c r="AS476" s="374"/>
      <c r="AT476" s="374"/>
      <c r="AU476" s="374"/>
      <c r="AV476" s="374"/>
      <c r="AW476" s="259"/>
      <c r="AX476" s="259"/>
      <c r="AY476" s="259"/>
      <c r="AZ476" s="440" t="s">
        <v>1077</v>
      </c>
      <c r="BA476" s="259" t="s">
        <v>1140</v>
      </c>
      <c r="BB476" s="259"/>
      <c r="BC476" s="259"/>
      <c r="BD476" s="259" t="s">
        <v>1067</v>
      </c>
      <c r="BE476" s="374"/>
      <c r="BF476" s="374"/>
      <c r="BG476" s="374"/>
    </row>
    <row r="477" spans="14:59" s="226" customFormat="1">
      <c r="N477" s="374"/>
      <c r="O477" s="374"/>
      <c r="P477" s="374"/>
      <c r="Q477" s="374"/>
      <c r="R477" s="374"/>
      <c r="S477" s="374"/>
      <c r="T477" s="374"/>
      <c r="U477" s="374"/>
      <c r="V477" s="374"/>
      <c r="W477" s="374"/>
      <c r="X477" s="374"/>
      <c r="Y477" s="374"/>
      <c r="Z477" s="374"/>
      <c r="AA477" s="374"/>
      <c r="AB477" s="374"/>
      <c r="AC477" s="374"/>
      <c r="AD477" s="374"/>
      <c r="AE477" s="374"/>
      <c r="AF477" s="374"/>
      <c r="AG477" s="374"/>
      <c r="AH477" s="374"/>
      <c r="AI477" s="374"/>
      <c r="AJ477" s="374"/>
      <c r="AK477" s="374"/>
      <c r="AL477" s="374"/>
      <c r="AM477" s="374"/>
      <c r="AN477" s="374"/>
      <c r="AO477" s="374"/>
      <c r="AP477" s="374"/>
      <c r="AQ477" s="374"/>
      <c r="AR477" s="374"/>
      <c r="AS477" s="374"/>
      <c r="AT477" s="374"/>
      <c r="AU477" s="374"/>
      <c r="AV477" s="374"/>
      <c r="AW477" s="259"/>
      <c r="AX477" s="259"/>
      <c r="AY477" s="259"/>
      <c r="AZ477" s="440" t="s">
        <v>1085</v>
      </c>
      <c r="BA477" s="259" t="s">
        <v>1470</v>
      </c>
      <c r="BB477" s="259"/>
      <c r="BC477" s="259"/>
      <c r="BD477" s="259" t="s">
        <v>1068</v>
      </c>
      <c r="BE477" s="374"/>
      <c r="BF477" s="374"/>
      <c r="BG477" s="374"/>
    </row>
    <row r="478" spans="14:59" s="226" customFormat="1">
      <c r="N478" s="374"/>
      <c r="O478" s="374"/>
      <c r="P478" s="374"/>
      <c r="Q478" s="374"/>
      <c r="R478" s="374"/>
      <c r="S478" s="374"/>
      <c r="T478" s="374"/>
      <c r="U478" s="374"/>
      <c r="V478" s="374"/>
      <c r="W478" s="374"/>
      <c r="X478" s="374"/>
      <c r="Y478" s="374"/>
      <c r="Z478" s="374"/>
      <c r="AA478" s="374"/>
      <c r="AB478" s="374"/>
      <c r="AC478" s="374"/>
      <c r="AD478" s="374"/>
      <c r="AE478" s="374"/>
      <c r="AF478" s="374"/>
      <c r="AG478" s="374"/>
      <c r="AH478" s="374"/>
      <c r="AI478" s="374"/>
      <c r="AJ478" s="374"/>
      <c r="AK478" s="374"/>
      <c r="AL478" s="374"/>
      <c r="AM478" s="374"/>
      <c r="AN478" s="374"/>
      <c r="AO478" s="374"/>
      <c r="AP478" s="374"/>
      <c r="AQ478" s="374"/>
      <c r="AR478" s="374"/>
      <c r="AS478" s="374"/>
      <c r="AT478" s="374"/>
      <c r="AU478" s="374"/>
      <c r="AV478" s="374"/>
      <c r="AW478" s="259"/>
      <c r="AX478" s="259"/>
      <c r="AY478" s="259"/>
      <c r="AZ478" s="440" t="s">
        <v>1086</v>
      </c>
      <c r="BA478" s="259" t="s">
        <v>1142</v>
      </c>
      <c r="BB478" s="259"/>
      <c r="BC478" s="259"/>
      <c r="BD478" s="259" t="s">
        <v>1070</v>
      </c>
      <c r="BE478" s="374"/>
      <c r="BF478" s="374"/>
      <c r="BG478" s="374"/>
    </row>
    <row r="479" spans="14:59" s="226" customFormat="1">
      <c r="N479" s="374"/>
      <c r="O479" s="374"/>
      <c r="P479" s="374"/>
      <c r="Q479" s="374"/>
      <c r="R479" s="374"/>
      <c r="S479" s="374"/>
      <c r="T479" s="374"/>
      <c r="U479" s="374"/>
      <c r="V479" s="374"/>
      <c r="W479" s="374"/>
      <c r="X479" s="374"/>
      <c r="Y479" s="374"/>
      <c r="Z479" s="374"/>
      <c r="AA479" s="374"/>
      <c r="AB479" s="374"/>
      <c r="AC479" s="374"/>
      <c r="AD479" s="374"/>
      <c r="AE479" s="374"/>
      <c r="AF479" s="374"/>
      <c r="AG479" s="374"/>
      <c r="AH479" s="374"/>
      <c r="AI479" s="374"/>
      <c r="AJ479" s="374"/>
      <c r="AK479" s="374"/>
      <c r="AL479" s="374"/>
      <c r="AM479" s="374"/>
      <c r="AN479" s="374"/>
      <c r="AO479" s="374"/>
      <c r="AP479" s="374"/>
      <c r="AQ479" s="374"/>
      <c r="AR479" s="374"/>
      <c r="AS479" s="374"/>
      <c r="AT479" s="374"/>
      <c r="AU479" s="374"/>
      <c r="AV479" s="374"/>
      <c r="AW479" s="259"/>
      <c r="AX479" s="259"/>
      <c r="AY479" s="259"/>
      <c r="AZ479" s="440" t="s">
        <v>1088</v>
      </c>
      <c r="BA479" s="259" t="s">
        <v>1143</v>
      </c>
      <c r="BB479" s="259"/>
      <c r="BC479" s="259"/>
      <c r="BD479" s="259" t="s">
        <v>1465</v>
      </c>
      <c r="BE479" s="374"/>
      <c r="BF479" s="374"/>
      <c r="BG479" s="374"/>
    </row>
    <row r="480" spans="14:59" s="226" customFormat="1">
      <c r="N480" s="374"/>
      <c r="O480" s="374"/>
      <c r="P480" s="374"/>
      <c r="Q480" s="374"/>
      <c r="R480" s="374"/>
      <c r="S480" s="374"/>
      <c r="T480" s="374"/>
      <c r="U480" s="374"/>
      <c r="V480" s="374"/>
      <c r="W480" s="374"/>
      <c r="X480" s="374"/>
      <c r="Y480" s="374"/>
      <c r="Z480" s="374"/>
      <c r="AA480" s="374"/>
      <c r="AB480" s="374"/>
      <c r="AC480" s="374"/>
      <c r="AD480" s="374"/>
      <c r="AE480" s="374"/>
      <c r="AF480" s="374"/>
      <c r="AG480" s="374"/>
      <c r="AH480" s="374"/>
      <c r="AI480" s="374"/>
      <c r="AJ480" s="374"/>
      <c r="AK480" s="374"/>
      <c r="AL480" s="374"/>
      <c r="AM480" s="374"/>
      <c r="AN480" s="374"/>
      <c r="AO480" s="374"/>
      <c r="AP480" s="374"/>
      <c r="AQ480" s="374"/>
      <c r="AR480" s="374"/>
      <c r="AS480" s="374"/>
      <c r="AT480" s="374"/>
      <c r="AU480" s="374"/>
      <c r="AV480" s="374"/>
      <c r="AW480" s="259"/>
      <c r="AX480" s="259"/>
      <c r="AY480" s="259"/>
      <c r="AZ480" s="440" t="s">
        <v>1089</v>
      </c>
      <c r="BA480" s="259" t="s">
        <v>1144</v>
      </c>
      <c r="BB480" s="259"/>
      <c r="BC480" s="259"/>
      <c r="BD480" s="259" t="s">
        <v>1072</v>
      </c>
      <c r="BE480" s="374"/>
      <c r="BF480" s="374"/>
      <c r="BG480" s="374"/>
    </row>
    <row r="481" spans="14:59" s="226" customFormat="1">
      <c r="N481" s="374"/>
      <c r="O481" s="374"/>
      <c r="P481" s="374"/>
      <c r="Q481" s="374"/>
      <c r="R481" s="374"/>
      <c r="S481" s="374"/>
      <c r="T481" s="374"/>
      <c r="U481" s="374"/>
      <c r="V481" s="374"/>
      <c r="W481" s="374"/>
      <c r="X481" s="374"/>
      <c r="Y481" s="374"/>
      <c r="Z481" s="374"/>
      <c r="AA481" s="374"/>
      <c r="AB481" s="374"/>
      <c r="AC481" s="374"/>
      <c r="AD481" s="374"/>
      <c r="AE481" s="374"/>
      <c r="AF481" s="374"/>
      <c r="AG481" s="374"/>
      <c r="AH481" s="374"/>
      <c r="AI481" s="374"/>
      <c r="AJ481" s="374"/>
      <c r="AK481" s="374"/>
      <c r="AL481" s="374"/>
      <c r="AM481" s="374"/>
      <c r="AN481" s="374"/>
      <c r="AO481" s="374"/>
      <c r="AP481" s="374"/>
      <c r="AQ481" s="374"/>
      <c r="AR481" s="374"/>
      <c r="AS481" s="374"/>
      <c r="AT481" s="374"/>
      <c r="AU481" s="374"/>
      <c r="AV481" s="374"/>
      <c r="AW481" s="259"/>
      <c r="AX481" s="259"/>
      <c r="AY481" s="259"/>
      <c r="AZ481" s="440" t="s">
        <v>1094</v>
      </c>
      <c r="BA481" s="259" t="s">
        <v>1146</v>
      </c>
      <c r="BB481" s="259"/>
      <c r="BC481" s="259"/>
      <c r="BD481" s="259" t="s">
        <v>1466</v>
      </c>
      <c r="BE481" s="374"/>
      <c r="BF481" s="374"/>
      <c r="BG481" s="374"/>
    </row>
    <row r="482" spans="14:59" s="226" customFormat="1">
      <c r="N482" s="374"/>
      <c r="O482" s="374"/>
      <c r="P482" s="374"/>
      <c r="Q482" s="374"/>
      <c r="R482" s="374"/>
      <c r="S482" s="374"/>
      <c r="T482" s="374"/>
      <c r="U482" s="374"/>
      <c r="V482" s="374"/>
      <c r="W482" s="374"/>
      <c r="X482" s="374"/>
      <c r="Y482" s="374"/>
      <c r="Z482" s="374"/>
      <c r="AA482" s="374"/>
      <c r="AB482" s="374"/>
      <c r="AC482" s="374"/>
      <c r="AD482" s="374"/>
      <c r="AE482" s="374"/>
      <c r="AF482" s="374"/>
      <c r="AG482" s="374"/>
      <c r="AH482" s="374"/>
      <c r="AI482" s="374"/>
      <c r="AJ482" s="374"/>
      <c r="AK482" s="374"/>
      <c r="AL482" s="374"/>
      <c r="AM482" s="374"/>
      <c r="AN482" s="374"/>
      <c r="AO482" s="374"/>
      <c r="AP482" s="374"/>
      <c r="AQ482" s="374"/>
      <c r="AR482" s="374"/>
      <c r="AS482" s="374"/>
      <c r="AT482" s="374"/>
      <c r="AU482" s="374"/>
      <c r="AV482" s="374"/>
      <c r="AW482" s="259"/>
      <c r="AX482" s="259"/>
      <c r="AY482" s="259"/>
      <c r="AZ482" s="440" t="s">
        <v>1095</v>
      </c>
      <c r="BA482" s="259" t="s">
        <v>1148</v>
      </c>
      <c r="BB482" s="259"/>
      <c r="BC482" s="259"/>
      <c r="BD482" s="259" t="s">
        <v>1077</v>
      </c>
      <c r="BE482" s="374"/>
      <c r="BF482" s="374"/>
      <c r="BG482" s="374"/>
    </row>
    <row r="483" spans="14:59" s="226" customFormat="1">
      <c r="N483" s="374"/>
      <c r="O483" s="374"/>
      <c r="P483" s="374"/>
      <c r="Q483" s="374"/>
      <c r="R483" s="374"/>
      <c r="S483" s="374"/>
      <c r="T483" s="374"/>
      <c r="U483" s="374"/>
      <c r="V483" s="374"/>
      <c r="W483" s="374"/>
      <c r="X483" s="374"/>
      <c r="Y483" s="374"/>
      <c r="Z483" s="374"/>
      <c r="AA483" s="374"/>
      <c r="AB483" s="374"/>
      <c r="AC483" s="374"/>
      <c r="AD483" s="374"/>
      <c r="AE483" s="374"/>
      <c r="AF483" s="374"/>
      <c r="AG483" s="374"/>
      <c r="AH483" s="374"/>
      <c r="AI483" s="374"/>
      <c r="AJ483" s="374"/>
      <c r="AK483" s="374"/>
      <c r="AL483" s="374"/>
      <c r="AM483" s="374"/>
      <c r="AN483" s="374"/>
      <c r="AO483" s="374"/>
      <c r="AP483" s="374"/>
      <c r="AQ483" s="374"/>
      <c r="AR483" s="374"/>
      <c r="AS483" s="374"/>
      <c r="AT483" s="374"/>
      <c r="AU483" s="374"/>
      <c r="AV483" s="374"/>
      <c r="AW483" s="259"/>
      <c r="AX483" s="259"/>
      <c r="AY483" s="259"/>
      <c r="AZ483" s="440" t="s">
        <v>436</v>
      </c>
      <c r="BA483" s="259" t="s">
        <v>1149</v>
      </c>
      <c r="BB483" s="259"/>
      <c r="BC483" s="259"/>
      <c r="BD483" s="259" t="s">
        <v>1085</v>
      </c>
      <c r="BE483" s="374"/>
      <c r="BF483" s="374"/>
      <c r="BG483" s="374"/>
    </row>
    <row r="484" spans="14:59" s="226" customFormat="1">
      <c r="N484" s="374"/>
      <c r="O484" s="374"/>
      <c r="P484" s="374"/>
      <c r="Q484" s="374"/>
      <c r="R484" s="374"/>
      <c r="S484" s="374"/>
      <c r="T484" s="374"/>
      <c r="U484" s="374"/>
      <c r="V484" s="374"/>
      <c r="W484" s="374"/>
      <c r="X484" s="374"/>
      <c r="Y484" s="374"/>
      <c r="Z484" s="374"/>
      <c r="AA484" s="374"/>
      <c r="AB484" s="374"/>
      <c r="AC484" s="374"/>
      <c r="AD484" s="374"/>
      <c r="AE484" s="374"/>
      <c r="AF484" s="374"/>
      <c r="AG484" s="374"/>
      <c r="AH484" s="374"/>
      <c r="AI484" s="374"/>
      <c r="AJ484" s="374"/>
      <c r="AK484" s="374"/>
      <c r="AL484" s="374"/>
      <c r="AM484" s="374"/>
      <c r="AN484" s="374"/>
      <c r="AO484" s="374"/>
      <c r="AP484" s="374"/>
      <c r="AQ484" s="374"/>
      <c r="AR484" s="374"/>
      <c r="AS484" s="374"/>
      <c r="AT484" s="374"/>
      <c r="AU484" s="374"/>
      <c r="AV484" s="374"/>
      <c r="AW484" s="259"/>
      <c r="AX484" s="259"/>
      <c r="AY484" s="259"/>
      <c r="AZ484" s="440" t="s">
        <v>1096</v>
      </c>
      <c r="BA484" s="259" t="s">
        <v>1151</v>
      </c>
      <c r="BB484" s="259"/>
      <c r="BC484" s="259"/>
      <c r="BD484" s="259" t="s">
        <v>1086</v>
      </c>
      <c r="BE484" s="374"/>
      <c r="BF484" s="374"/>
      <c r="BG484" s="374"/>
    </row>
    <row r="485" spans="14:59" s="226" customFormat="1">
      <c r="N485" s="374"/>
      <c r="O485" s="374"/>
      <c r="P485" s="374"/>
      <c r="Q485" s="374"/>
      <c r="R485" s="374"/>
      <c r="S485" s="374"/>
      <c r="T485" s="374"/>
      <c r="U485" s="374"/>
      <c r="V485" s="374"/>
      <c r="W485" s="374"/>
      <c r="X485" s="374"/>
      <c r="Y485" s="374"/>
      <c r="Z485" s="374"/>
      <c r="AA485" s="374"/>
      <c r="AB485" s="374"/>
      <c r="AC485" s="374"/>
      <c r="AD485" s="374"/>
      <c r="AE485" s="374"/>
      <c r="AF485" s="374"/>
      <c r="AG485" s="374"/>
      <c r="AH485" s="374"/>
      <c r="AI485" s="374"/>
      <c r="AJ485" s="374"/>
      <c r="AK485" s="374"/>
      <c r="AL485" s="374"/>
      <c r="AM485" s="374"/>
      <c r="AN485" s="374"/>
      <c r="AO485" s="374"/>
      <c r="AP485" s="374"/>
      <c r="AQ485" s="374"/>
      <c r="AR485" s="374"/>
      <c r="AS485" s="374"/>
      <c r="AT485" s="374"/>
      <c r="AU485" s="374"/>
      <c r="AV485" s="374"/>
      <c r="AW485" s="259"/>
      <c r="AX485" s="259"/>
      <c r="AY485" s="259"/>
      <c r="AZ485" s="440" t="s">
        <v>1098</v>
      </c>
      <c r="BA485" s="259" t="s">
        <v>1152</v>
      </c>
      <c r="BB485" s="259"/>
      <c r="BC485" s="259"/>
      <c r="BD485" s="259" t="s">
        <v>1088</v>
      </c>
      <c r="BE485" s="374"/>
      <c r="BF485" s="374"/>
      <c r="BG485" s="374"/>
    </row>
    <row r="486" spans="14:59" s="226" customFormat="1">
      <c r="N486" s="374"/>
      <c r="O486" s="374"/>
      <c r="P486" s="374"/>
      <c r="Q486" s="374"/>
      <c r="R486" s="374"/>
      <c r="S486" s="374"/>
      <c r="T486" s="374"/>
      <c r="U486" s="374"/>
      <c r="V486" s="374"/>
      <c r="W486" s="374"/>
      <c r="X486" s="374"/>
      <c r="Y486" s="374"/>
      <c r="Z486" s="374"/>
      <c r="AA486" s="374"/>
      <c r="AB486" s="374"/>
      <c r="AC486" s="374"/>
      <c r="AD486" s="374"/>
      <c r="AE486" s="374"/>
      <c r="AF486" s="374"/>
      <c r="AG486" s="374"/>
      <c r="AH486" s="374"/>
      <c r="AI486" s="374"/>
      <c r="AJ486" s="374"/>
      <c r="AK486" s="374"/>
      <c r="AL486" s="374"/>
      <c r="AM486" s="374"/>
      <c r="AN486" s="374"/>
      <c r="AO486" s="374"/>
      <c r="AP486" s="374"/>
      <c r="AQ486" s="374"/>
      <c r="AR486" s="374"/>
      <c r="AS486" s="374"/>
      <c r="AT486" s="374"/>
      <c r="AU486" s="374"/>
      <c r="AV486" s="374"/>
      <c r="AW486" s="259"/>
      <c r="AX486" s="259"/>
      <c r="AY486" s="259"/>
      <c r="AZ486" s="440" t="s">
        <v>438</v>
      </c>
      <c r="BA486" s="259" t="s">
        <v>1154</v>
      </c>
      <c r="BB486" s="259"/>
      <c r="BC486" s="259"/>
      <c r="BD486" s="259" t="s">
        <v>1089</v>
      </c>
      <c r="BE486" s="374"/>
      <c r="BF486" s="374"/>
      <c r="BG486" s="374"/>
    </row>
    <row r="487" spans="14:59" s="226" customFormat="1">
      <c r="N487" s="374"/>
      <c r="O487" s="374"/>
      <c r="P487" s="374"/>
      <c r="Q487" s="374"/>
      <c r="R487" s="374"/>
      <c r="S487" s="374"/>
      <c r="T487" s="374"/>
      <c r="U487" s="374"/>
      <c r="V487" s="374"/>
      <c r="W487" s="374"/>
      <c r="X487" s="374"/>
      <c r="Y487" s="374"/>
      <c r="Z487" s="374"/>
      <c r="AA487" s="374"/>
      <c r="AB487" s="374"/>
      <c r="AC487" s="374"/>
      <c r="AD487" s="374"/>
      <c r="AE487" s="374"/>
      <c r="AF487" s="374"/>
      <c r="AG487" s="374"/>
      <c r="AH487" s="374"/>
      <c r="AI487" s="374"/>
      <c r="AJ487" s="374"/>
      <c r="AK487" s="374"/>
      <c r="AL487" s="374"/>
      <c r="AM487" s="374"/>
      <c r="AN487" s="374"/>
      <c r="AO487" s="374"/>
      <c r="AP487" s="374"/>
      <c r="AQ487" s="374"/>
      <c r="AR487" s="374"/>
      <c r="AS487" s="374"/>
      <c r="AT487" s="374"/>
      <c r="AU487" s="374"/>
      <c r="AV487" s="374"/>
      <c r="AW487" s="259"/>
      <c r="AX487" s="259"/>
      <c r="AY487" s="259"/>
      <c r="AZ487" s="440" t="s">
        <v>1099</v>
      </c>
      <c r="BA487" s="259" t="s">
        <v>1156</v>
      </c>
      <c r="BB487" s="259"/>
      <c r="BC487" s="259"/>
      <c r="BD487" s="259" t="s">
        <v>1094</v>
      </c>
      <c r="BE487" s="374"/>
      <c r="BF487" s="374"/>
      <c r="BG487" s="374"/>
    </row>
    <row r="488" spans="14:59" s="226" customFormat="1">
      <c r="N488" s="374"/>
      <c r="O488" s="374"/>
      <c r="P488" s="374"/>
      <c r="Q488" s="374"/>
      <c r="R488" s="374"/>
      <c r="S488" s="374"/>
      <c r="T488" s="374"/>
      <c r="U488" s="374"/>
      <c r="V488" s="374"/>
      <c r="W488" s="374"/>
      <c r="X488" s="374"/>
      <c r="Y488" s="374"/>
      <c r="Z488" s="374"/>
      <c r="AA488" s="374"/>
      <c r="AB488" s="374"/>
      <c r="AC488" s="374"/>
      <c r="AD488" s="374"/>
      <c r="AE488" s="374"/>
      <c r="AF488" s="374"/>
      <c r="AG488" s="374"/>
      <c r="AH488" s="374"/>
      <c r="AI488" s="374"/>
      <c r="AJ488" s="374"/>
      <c r="AK488" s="374"/>
      <c r="AL488" s="374"/>
      <c r="AM488" s="374"/>
      <c r="AN488" s="374"/>
      <c r="AO488" s="374"/>
      <c r="AP488" s="374"/>
      <c r="AQ488" s="374"/>
      <c r="AR488" s="374"/>
      <c r="AS488" s="374"/>
      <c r="AT488" s="374"/>
      <c r="AU488" s="374"/>
      <c r="AV488" s="374"/>
      <c r="AW488" s="259"/>
      <c r="AX488" s="259"/>
      <c r="AY488" s="259"/>
      <c r="AZ488" s="440" t="s">
        <v>1100</v>
      </c>
      <c r="BA488" s="259" t="s">
        <v>1159</v>
      </c>
      <c r="BB488" s="259"/>
      <c r="BC488" s="259"/>
      <c r="BD488" s="259" t="s">
        <v>1095</v>
      </c>
      <c r="BE488" s="374"/>
      <c r="BF488" s="374"/>
      <c r="BG488" s="374"/>
    </row>
    <row r="489" spans="14:59" s="226" customFormat="1">
      <c r="N489" s="374"/>
      <c r="O489" s="374"/>
      <c r="P489" s="374"/>
      <c r="Q489" s="374"/>
      <c r="R489" s="374"/>
      <c r="S489" s="374"/>
      <c r="T489" s="374"/>
      <c r="U489" s="374"/>
      <c r="V489" s="374"/>
      <c r="W489" s="374"/>
      <c r="X489" s="374"/>
      <c r="Y489" s="374"/>
      <c r="Z489" s="374"/>
      <c r="AA489" s="374"/>
      <c r="AB489" s="374"/>
      <c r="AC489" s="374"/>
      <c r="AD489" s="374"/>
      <c r="AE489" s="374"/>
      <c r="AF489" s="374"/>
      <c r="AG489" s="374"/>
      <c r="AH489" s="374"/>
      <c r="AI489" s="374"/>
      <c r="AJ489" s="374"/>
      <c r="AK489" s="374"/>
      <c r="AL489" s="374"/>
      <c r="AM489" s="374"/>
      <c r="AN489" s="374"/>
      <c r="AO489" s="374"/>
      <c r="AP489" s="374"/>
      <c r="AQ489" s="374"/>
      <c r="AR489" s="374"/>
      <c r="AS489" s="374"/>
      <c r="AT489" s="374"/>
      <c r="AU489" s="374"/>
      <c r="AV489" s="374"/>
      <c r="AW489" s="259"/>
      <c r="AX489" s="259"/>
      <c r="AY489" s="259"/>
      <c r="AZ489" s="440" t="s">
        <v>1101</v>
      </c>
      <c r="BA489" s="259" t="s">
        <v>1160</v>
      </c>
      <c r="BB489" s="259"/>
      <c r="BC489" s="259"/>
      <c r="BD489" s="259" t="s">
        <v>436</v>
      </c>
      <c r="BE489" s="374"/>
      <c r="BF489" s="374"/>
      <c r="BG489" s="374"/>
    </row>
    <row r="490" spans="14:59" s="226" customFormat="1">
      <c r="N490" s="374"/>
      <c r="O490" s="374"/>
      <c r="P490" s="374"/>
      <c r="Q490" s="374"/>
      <c r="R490" s="374"/>
      <c r="S490" s="374"/>
      <c r="T490" s="374"/>
      <c r="U490" s="374"/>
      <c r="V490" s="374"/>
      <c r="W490" s="374"/>
      <c r="X490" s="374"/>
      <c r="Y490" s="374"/>
      <c r="Z490" s="374"/>
      <c r="AA490" s="374"/>
      <c r="AB490" s="374"/>
      <c r="AC490" s="374"/>
      <c r="AD490" s="374"/>
      <c r="AE490" s="374"/>
      <c r="AF490" s="374"/>
      <c r="AG490" s="374"/>
      <c r="AH490" s="374"/>
      <c r="AI490" s="374"/>
      <c r="AJ490" s="374"/>
      <c r="AK490" s="374"/>
      <c r="AL490" s="374"/>
      <c r="AM490" s="374"/>
      <c r="AN490" s="374"/>
      <c r="AO490" s="374"/>
      <c r="AP490" s="374"/>
      <c r="AQ490" s="374"/>
      <c r="AR490" s="374"/>
      <c r="AS490" s="374"/>
      <c r="AT490" s="374"/>
      <c r="AU490" s="374"/>
      <c r="AV490" s="374"/>
      <c r="AW490" s="259"/>
      <c r="AX490" s="259"/>
      <c r="AY490" s="259"/>
      <c r="AZ490" s="440" t="s">
        <v>1103</v>
      </c>
      <c r="BA490" s="259" t="s">
        <v>1161</v>
      </c>
      <c r="BB490" s="259"/>
      <c r="BC490" s="259"/>
      <c r="BD490" s="259" t="s">
        <v>1096</v>
      </c>
      <c r="BE490" s="374"/>
      <c r="BF490" s="374"/>
      <c r="BG490" s="374"/>
    </row>
    <row r="491" spans="14:59" s="226" customFormat="1">
      <c r="N491" s="374"/>
      <c r="O491" s="374"/>
      <c r="P491" s="374"/>
      <c r="Q491" s="374"/>
      <c r="R491" s="374"/>
      <c r="S491" s="374"/>
      <c r="T491" s="374"/>
      <c r="U491" s="374"/>
      <c r="V491" s="374"/>
      <c r="W491" s="374"/>
      <c r="X491" s="374"/>
      <c r="Y491" s="374"/>
      <c r="Z491" s="374"/>
      <c r="AA491" s="374"/>
      <c r="AB491" s="374"/>
      <c r="AC491" s="374"/>
      <c r="AD491" s="374"/>
      <c r="AE491" s="374"/>
      <c r="AF491" s="374"/>
      <c r="AG491" s="374"/>
      <c r="AH491" s="374"/>
      <c r="AI491" s="374"/>
      <c r="AJ491" s="374"/>
      <c r="AK491" s="374"/>
      <c r="AL491" s="374"/>
      <c r="AM491" s="374"/>
      <c r="AN491" s="374"/>
      <c r="AO491" s="374"/>
      <c r="AP491" s="374"/>
      <c r="AQ491" s="374"/>
      <c r="AR491" s="374"/>
      <c r="AS491" s="374"/>
      <c r="AT491" s="374"/>
      <c r="AU491" s="374"/>
      <c r="AV491" s="374"/>
      <c r="AW491" s="259"/>
      <c r="AX491" s="259"/>
      <c r="AY491" s="259"/>
      <c r="AZ491" s="440" t="s">
        <v>1105</v>
      </c>
      <c r="BA491" s="259" t="s">
        <v>1163</v>
      </c>
      <c r="BB491" s="259"/>
      <c r="BC491" s="259"/>
      <c r="BD491" s="259" t="s">
        <v>1098</v>
      </c>
      <c r="BE491" s="374"/>
      <c r="BF491" s="374"/>
      <c r="BG491" s="374"/>
    </row>
    <row r="492" spans="14:59" s="226" customFormat="1">
      <c r="N492" s="374"/>
      <c r="O492" s="374"/>
      <c r="P492" s="374"/>
      <c r="Q492" s="374"/>
      <c r="R492" s="374"/>
      <c r="S492" s="374"/>
      <c r="T492" s="374"/>
      <c r="U492" s="374"/>
      <c r="V492" s="374"/>
      <c r="W492" s="374"/>
      <c r="X492" s="374"/>
      <c r="Y492" s="374"/>
      <c r="Z492" s="374"/>
      <c r="AA492" s="374"/>
      <c r="AB492" s="374"/>
      <c r="AC492" s="374"/>
      <c r="AD492" s="374"/>
      <c r="AE492" s="374"/>
      <c r="AF492" s="374"/>
      <c r="AG492" s="374"/>
      <c r="AH492" s="374"/>
      <c r="AI492" s="374"/>
      <c r="AJ492" s="374"/>
      <c r="AK492" s="374"/>
      <c r="AL492" s="374"/>
      <c r="AM492" s="374"/>
      <c r="AN492" s="374"/>
      <c r="AO492" s="374"/>
      <c r="AP492" s="374"/>
      <c r="AQ492" s="374"/>
      <c r="AR492" s="374"/>
      <c r="AS492" s="374"/>
      <c r="AT492" s="374"/>
      <c r="AU492" s="374"/>
      <c r="AV492" s="374"/>
      <c r="AW492" s="259"/>
      <c r="AX492" s="259"/>
      <c r="AY492" s="259"/>
      <c r="AZ492" s="440" t="s">
        <v>1106</v>
      </c>
      <c r="BA492" s="259" t="s">
        <v>1164</v>
      </c>
      <c r="BB492" s="259"/>
      <c r="BC492" s="259"/>
      <c r="BD492" s="259" t="s">
        <v>438</v>
      </c>
      <c r="BE492" s="374"/>
      <c r="BF492" s="374"/>
      <c r="BG492" s="374"/>
    </row>
    <row r="493" spans="14:59" s="226" customFormat="1">
      <c r="N493" s="374"/>
      <c r="O493" s="374"/>
      <c r="P493" s="374"/>
      <c r="Q493" s="374"/>
      <c r="R493" s="374"/>
      <c r="S493" s="374"/>
      <c r="T493" s="374"/>
      <c r="U493" s="374"/>
      <c r="V493" s="374"/>
      <c r="W493" s="374"/>
      <c r="X493" s="374"/>
      <c r="Y493" s="374"/>
      <c r="Z493" s="374"/>
      <c r="AA493" s="374"/>
      <c r="AB493" s="374"/>
      <c r="AC493" s="374"/>
      <c r="AD493" s="374"/>
      <c r="AE493" s="374"/>
      <c r="AF493" s="374"/>
      <c r="AG493" s="374"/>
      <c r="AH493" s="374"/>
      <c r="AI493" s="374"/>
      <c r="AJ493" s="374"/>
      <c r="AK493" s="374"/>
      <c r="AL493" s="374"/>
      <c r="AM493" s="374"/>
      <c r="AN493" s="374"/>
      <c r="AO493" s="374"/>
      <c r="AP493" s="374"/>
      <c r="AQ493" s="374"/>
      <c r="AR493" s="374"/>
      <c r="AS493" s="374"/>
      <c r="AT493" s="374"/>
      <c r="AU493" s="374"/>
      <c r="AV493" s="374"/>
      <c r="AW493" s="259"/>
      <c r="AX493" s="259"/>
      <c r="AY493" s="259"/>
      <c r="AZ493" s="440" t="s">
        <v>1111</v>
      </c>
      <c r="BA493" s="259" t="s">
        <v>1165</v>
      </c>
      <c r="BB493" s="259"/>
      <c r="BC493" s="259"/>
      <c r="BD493" s="259" t="s">
        <v>1099</v>
      </c>
      <c r="BE493" s="374"/>
      <c r="BF493" s="374"/>
      <c r="BG493" s="374"/>
    </row>
    <row r="494" spans="14:59" s="226" customFormat="1">
      <c r="N494" s="374"/>
      <c r="O494" s="374"/>
      <c r="P494" s="374"/>
      <c r="Q494" s="374"/>
      <c r="R494" s="374"/>
      <c r="S494" s="374"/>
      <c r="T494" s="374"/>
      <c r="U494" s="374"/>
      <c r="V494" s="374"/>
      <c r="W494" s="374"/>
      <c r="X494" s="374"/>
      <c r="Y494" s="374"/>
      <c r="Z494" s="374"/>
      <c r="AA494" s="374"/>
      <c r="AB494" s="374"/>
      <c r="AC494" s="374"/>
      <c r="AD494" s="374"/>
      <c r="AE494" s="374"/>
      <c r="AF494" s="374"/>
      <c r="AG494" s="374"/>
      <c r="AH494" s="374"/>
      <c r="AI494" s="374"/>
      <c r="AJ494" s="374"/>
      <c r="AK494" s="374"/>
      <c r="AL494" s="374"/>
      <c r="AM494" s="374"/>
      <c r="AN494" s="374"/>
      <c r="AO494" s="374"/>
      <c r="AP494" s="374"/>
      <c r="AQ494" s="374"/>
      <c r="AR494" s="374"/>
      <c r="AS494" s="374"/>
      <c r="AT494" s="374"/>
      <c r="AU494" s="374"/>
      <c r="AV494" s="374"/>
      <c r="AW494" s="259"/>
      <c r="AX494" s="259"/>
      <c r="AY494" s="259"/>
      <c r="AZ494" s="440" t="s">
        <v>1113</v>
      </c>
      <c r="BA494" s="259" t="s">
        <v>1167</v>
      </c>
      <c r="BB494" s="259"/>
      <c r="BC494" s="259"/>
      <c r="BD494" s="259" t="s">
        <v>1100</v>
      </c>
      <c r="BE494" s="374"/>
      <c r="BF494" s="374"/>
      <c r="BG494" s="374"/>
    </row>
    <row r="495" spans="14:59" s="226" customFormat="1">
      <c r="N495" s="374"/>
      <c r="O495" s="374"/>
      <c r="P495" s="374"/>
      <c r="Q495" s="374"/>
      <c r="R495" s="374"/>
      <c r="S495" s="374"/>
      <c r="T495" s="374"/>
      <c r="U495" s="374"/>
      <c r="V495" s="374"/>
      <c r="W495" s="374"/>
      <c r="X495" s="374"/>
      <c r="Y495" s="374"/>
      <c r="Z495" s="374"/>
      <c r="AA495" s="374"/>
      <c r="AB495" s="374"/>
      <c r="AC495" s="374"/>
      <c r="AD495" s="374"/>
      <c r="AE495" s="374"/>
      <c r="AF495" s="374"/>
      <c r="AG495" s="374"/>
      <c r="AH495" s="374"/>
      <c r="AI495" s="374"/>
      <c r="AJ495" s="374"/>
      <c r="AK495" s="374"/>
      <c r="AL495" s="374"/>
      <c r="AM495" s="374"/>
      <c r="AN495" s="374"/>
      <c r="AO495" s="374"/>
      <c r="AP495" s="374"/>
      <c r="AQ495" s="374"/>
      <c r="AR495" s="374"/>
      <c r="AS495" s="374"/>
      <c r="AT495" s="374"/>
      <c r="AU495" s="374"/>
      <c r="AV495" s="374"/>
      <c r="AW495" s="259"/>
      <c r="AX495" s="259"/>
      <c r="AY495" s="259"/>
      <c r="AZ495" s="440" t="s">
        <v>1117</v>
      </c>
      <c r="BA495" s="259" t="s">
        <v>1168</v>
      </c>
      <c r="BB495" s="259"/>
      <c r="BC495" s="259"/>
      <c r="BD495" s="259" t="s">
        <v>1101</v>
      </c>
      <c r="BE495" s="374"/>
      <c r="BF495" s="374"/>
      <c r="BG495" s="374"/>
    </row>
    <row r="496" spans="14:59" s="226" customFormat="1">
      <c r="N496" s="374"/>
      <c r="O496" s="374"/>
      <c r="P496" s="374"/>
      <c r="Q496" s="374"/>
      <c r="R496" s="374"/>
      <c r="S496" s="374"/>
      <c r="T496" s="374"/>
      <c r="U496" s="374"/>
      <c r="V496" s="374"/>
      <c r="W496" s="374"/>
      <c r="X496" s="374"/>
      <c r="Y496" s="374"/>
      <c r="Z496" s="374"/>
      <c r="AA496" s="374"/>
      <c r="AB496" s="374"/>
      <c r="AC496" s="374"/>
      <c r="AD496" s="374"/>
      <c r="AE496" s="374"/>
      <c r="AF496" s="374"/>
      <c r="AG496" s="374"/>
      <c r="AH496" s="374"/>
      <c r="AI496" s="374"/>
      <c r="AJ496" s="374"/>
      <c r="AK496" s="374"/>
      <c r="AL496" s="374"/>
      <c r="AM496" s="374"/>
      <c r="AN496" s="374"/>
      <c r="AO496" s="374"/>
      <c r="AP496" s="374"/>
      <c r="AQ496" s="374"/>
      <c r="AR496" s="374"/>
      <c r="AS496" s="374"/>
      <c r="AT496" s="374"/>
      <c r="AU496" s="374"/>
      <c r="AV496" s="374"/>
      <c r="AW496" s="259"/>
      <c r="AX496" s="259"/>
      <c r="AY496" s="259"/>
      <c r="AZ496" s="440" t="s">
        <v>1119</v>
      </c>
      <c r="BA496" s="259" t="s">
        <v>1172</v>
      </c>
      <c r="BB496" s="259"/>
      <c r="BC496" s="259"/>
      <c r="BD496" s="259" t="s">
        <v>1103</v>
      </c>
      <c r="BE496" s="374"/>
      <c r="BF496" s="374"/>
      <c r="BG496" s="374"/>
    </row>
    <row r="497" spans="14:59" s="226" customFormat="1">
      <c r="N497" s="374"/>
      <c r="O497" s="374"/>
      <c r="P497" s="374"/>
      <c r="Q497" s="374"/>
      <c r="R497" s="374"/>
      <c r="S497" s="374"/>
      <c r="T497" s="374"/>
      <c r="U497" s="374"/>
      <c r="V497" s="374"/>
      <c r="W497" s="374"/>
      <c r="X497" s="374"/>
      <c r="Y497" s="374"/>
      <c r="Z497" s="374"/>
      <c r="AA497" s="374"/>
      <c r="AB497" s="374"/>
      <c r="AC497" s="374"/>
      <c r="AD497" s="374"/>
      <c r="AE497" s="374"/>
      <c r="AF497" s="374"/>
      <c r="AG497" s="374"/>
      <c r="AH497" s="374"/>
      <c r="AI497" s="374"/>
      <c r="AJ497" s="374"/>
      <c r="AK497" s="374"/>
      <c r="AL497" s="374"/>
      <c r="AM497" s="374"/>
      <c r="AN497" s="374"/>
      <c r="AO497" s="374"/>
      <c r="AP497" s="374"/>
      <c r="AQ497" s="374"/>
      <c r="AR497" s="374"/>
      <c r="AS497" s="374"/>
      <c r="AT497" s="374"/>
      <c r="AU497" s="374"/>
      <c r="AV497" s="374"/>
      <c r="AW497" s="259"/>
      <c r="AX497" s="259"/>
      <c r="AY497" s="259"/>
      <c r="AZ497" s="440" t="s">
        <v>1120</v>
      </c>
      <c r="BA497" s="259" t="s">
        <v>1178</v>
      </c>
      <c r="BB497" s="259"/>
      <c r="BC497" s="259"/>
      <c r="BD497" s="259" t="s">
        <v>1105</v>
      </c>
      <c r="BE497" s="374"/>
      <c r="BF497" s="374"/>
      <c r="BG497" s="374"/>
    </row>
    <row r="498" spans="14:59" s="226" customFormat="1">
      <c r="N498" s="374"/>
      <c r="O498" s="374"/>
      <c r="P498" s="374"/>
      <c r="Q498" s="374"/>
      <c r="R498" s="374"/>
      <c r="S498" s="374"/>
      <c r="T498" s="374"/>
      <c r="U498" s="374"/>
      <c r="V498" s="374"/>
      <c r="W498" s="374"/>
      <c r="X498" s="374"/>
      <c r="Y498" s="374"/>
      <c r="Z498" s="374"/>
      <c r="AA498" s="374"/>
      <c r="AB498" s="374"/>
      <c r="AC498" s="374"/>
      <c r="AD498" s="374"/>
      <c r="AE498" s="374"/>
      <c r="AF498" s="374"/>
      <c r="AG498" s="374"/>
      <c r="AH498" s="374"/>
      <c r="AI498" s="374"/>
      <c r="AJ498" s="374"/>
      <c r="AK498" s="374"/>
      <c r="AL498" s="374"/>
      <c r="AM498" s="374"/>
      <c r="AN498" s="374"/>
      <c r="AO498" s="374"/>
      <c r="AP498" s="374"/>
      <c r="AQ498" s="374"/>
      <c r="AR498" s="374"/>
      <c r="AS498" s="374"/>
      <c r="AT498" s="374"/>
      <c r="AU498" s="374"/>
      <c r="AV498" s="374"/>
      <c r="AW498" s="259"/>
      <c r="AX498" s="259"/>
      <c r="AY498" s="259"/>
      <c r="AZ498" s="440" t="s">
        <v>1124</v>
      </c>
      <c r="BA498" s="259" t="s">
        <v>1180</v>
      </c>
      <c r="BB498" s="259"/>
      <c r="BC498" s="259"/>
      <c r="BD498" s="259" t="s">
        <v>1106</v>
      </c>
      <c r="BE498" s="374"/>
      <c r="BF498" s="374"/>
      <c r="BG498" s="374"/>
    </row>
    <row r="499" spans="14:59" s="226" customFormat="1">
      <c r="N499" s="374"/>
      <c r="O499" s="374"/>
      <c r="P499" s="374"/>
      <c r="Q499" s="374"/>
      <c r="R499" s="374"/>
      <c r="S499" s="374"/>
      <c r="T499" s="374"/>
      <c r="U499" s="374"/>
      <c r="V499" s="374"/>
      <c r="W499" s="374"/>
      <c r="X499" s="374"/>
      <c r="Y499" s="374"/>
      <c r="Z499" s="374"/>
      <c r="AA499" s="374"/>
      <c r="AB499" s="374"/>
      <c r="AC499" s="374"/>
      <c r="AD499" s="374"/>
      <c r="AE499" s="374"/>
      <c r="AF499" s="374"/>
      <c r="AG499" s="374"/>
      <c r="AH499" s="374"/>
      <c r="AI499" s="374"/>
      <c r="AJ499" s="374"/>
      <c r="AK499" s="374"/>
      <c r="AL499" s="374"/>
      <c r="AM499" s="374"/>
      <c r="AN499" s="374"/>
      <c r="AO499" s="374"/>
      <c r="AP499" s="374"/>
      <c r="AQ499" s="374"/>
      <c r="AR499" s="374"/>
      <c r="AS499" s="374"/>
      <c r="AT499" s="374"/>
      <c r="AU499" s="374"/>
      <c r="AV499" s="374"/>
      <c r="AW499" s="259"/>
      <c r="AX499" s="259"/>
      <c r="AY499" s="259"/>
      <c r="AZ499" s="440" t="s">
        <v>449</v>
      </c>
      <c r="BA499" s="259" t="s">
        <v>1181</v>
      </c>
      <c r="BB499" s="259"/>
      <c r="BC499" s="259"/>
      <c r="BD499" s="259" t="s">
        <v>1111</v>
      </c>
      <c r="BE499" s="374"/>
      <c r="BF499" s="374"/>
      <c r="BG499" s="374"/>
    </row>
    <row r="500" spans="14:59" s="226" customFormat="1">
      <c r="N500" s="374"/>
      <c r="O500" s="374"/>
      <c r="P500" s="374"/>
      <c r="Q500" s="374"/>
      <c r="R500" s="374"/>
      <c r="S500" s="374"/>
      <c r="T500" s="374"/>
      <c r="U500" s="374"/>
      <c r="V500" s="374"/>
      <c r="W500" s="374"/>
      <c r="X500" s="374"/>
      <c r="Y500" s="374"/>
      <c r="Z500" s="374"/>
      <c r="AA500" s="374"/>
      <c r="AB500" s="374"/>
      <c r="AC500" s="374"/>
      <c r="AD500" s="374"/>
      <c r="AE500" s="374"/>
      <c r="AF500" s="374"/>
      <c r="AG500" s="374"/>
      <c r="AH500" s="374"/>
      <c r="AI500" s="374"/>
      <c r="AJ500" s="374"/>
      <c r="AK500" s="374"/>
      <c r="AL500" s="374"/>
      <c r="AM500" s="374"/>
      <c r="AN500" s="374"/>
      <c r="AO500" s="374"/>
      <c r="AP500" s="374"/>
      <c r="AQ500" s="374"/>
      <c r="AR500" s="374"/>
      <c r="AS500" s="374"/>
      <c r="AT500" s="374"/>
      <c r="AU500" s="374"/>
      <c r="AV500" s="374"/>
      <c r="AW500" s="259"/>
      <c r="AX500" s="259"/>
      <c r="AY500" s="259"/>
      <c r="AZ500" s="440" t="s">
        <v>1468</v>
      </c>
      <c r="BA500" s="259" t="s">
        <v>1187</v>
      </c>
      <c r="BB500" s="259"/>
      <c r="BC500" s="259"/>
      <c r="BD500" s="259" t="s">
        <v>1467</v>
      </c>
      <c r="BE500" s="374"/>
      <c r="BF500" s="374"/>
      <c r="BG500" s="374"/>
    </row>
    <row r="501" spans="14:59" s="226" customFormat="1">
      <c r="N501" s="374"/>
      <c r="O501" s="374"/>
      <c r="P501" s="374"/>
      <c r="Q501" s="374"/>
      <c r="R501" s="374"/>
      <c r="S501" s="374"/>
      <c r="T501" s="374"/>
      <c r="U501" s="374"/>
      <c r="V501" s="374"/>
      <c r="W501" s="374"/>
      <c r="X501" s="374"/>
      <c r="Y501" s="374"/>
      <c r="Z501" s="374"/>
      <c r="AA501" s="374"/>
      <c r="AB501" s="374"/>
      <c r="AC501" s="374"/>
      <c r="AD501" s="374"/>
      <c r="AE501" s="374"/>
      <c r="AF501" s="374"/>
      <c r="AG501" s="374"/>
      <c r="AH501" s="374"/>
      <c r="AI501" s="374"/>
      <c r="AJ501" s="374"/>
      <c r="AK501" s="374"/>
      <c r="AL501" s="374"/>
      <c r="AM501" s="374"/>
      <c r="AN501" s="374"/>
      <c r="AO501" s="374"/>
      <c r="AP501" s="374"/>
      <c r="AQ501" s="374"/>
      <c r="AR501" s="374"/>
      <c r="AS501" s="374"/>
      <c r="AT501" s="374"/>
      <c r="AU501" s="374"/>
      <c r="AV501" s="374"/>
      <c r="AW501" s="259"/>
      <c r="AX501" s="259"/>
      <c r="AY501" s="259"/>
      <c r="AZ501" s="440" t="s">
        <v>1127</v>
      </c>
      <c r="BA501" s="259" t="s">
        <v>1191</v>
      </c>
      <c r="BB501" s="259"/>
      <c r="BC501" s="259"/>
      <c r="BD501" s="259" t="s">
        <v>1113</v>
      </c>
      <c r="BE501" s="374"/>
      <c r="BF501" s="374"/>
      <c r="BG501" s="374"/>
    </row>
    <row r="502" spans="14:59" s="226" customFormat="1">
      <c r="N502" s="374"/>
      <c r="O502" s="374"/>
      <c r="P502" s="374"/>
      <c r="Q502" s="374"/>
      <c r="R502" s="374"/>
      <c r="S502" s="374"/>
      <c r="T502" s="374"/>
      <c r="U502" s="374"/>
      <c r="V502" s="374"/>
      <c r="W502" s="374"/>
      <c r="X502" s="374"/>
      <c r="Y502" s="374"/>
      <c r="Z502" s="374"/>
      <c r="AA502" s="374"/>
      <c r="AB502" s="374"/>
      <c r="AC502" s="374"/>
      <c r="AD502" s="374"/>
      <c r="AE502" s="374"/>
      <c r="AF502" s="374"/>
      <c r="AG502" s="374"/>
      <c r="AH502" s="374"/>
      <c r="AI502" s="374"/>
      <c r="AJ502" s="374"/>
      <c r="AK502" s="374"/>
      <c r="AL502" s="374"/>
      <c r="AM502" s="374"/>
      <c r="AN502" s="374"/>
      <c r="AO502" s="374"/>
      <c r="AP502" s="374"/>
      <c r="AQ502" s="374"/>
      <c r="AR502" s="374"/>
      <c r="AS502" s="374"/>
      <c r="AT502" s="374"/>
      <c r="AU502" s="374"/>
      <c r="AV502" s="374"/>
      <c r="AW502" s="259"/>
      <c r="AX502" s="259"/>
      <c r="AY502" s="259"/>
      <c r="AZ502" s="440" t="s">
        <v>1129</v>
      </c>
      <c r="BA502" s="259" t="s">
        <v>1193</v>
      </c>
      <c r="BB502" s="259"/>
      <c r="BC502" s="259"/>
      <c r="BD502" s="259" t="s">
        <v>1117</v>
      </c>
      <c r="BE502" s="374"/>
      <c r="BF502" s="374"/>
      <c r="BG502" s="374"/>
    </row>
    <row r="503" spans="14:59" s="226" customFormat="1">
      <c r="N503" s="374"/>
      <c r="O503" s="374"/>
      <c r="P503" s="374"/>
      <c r="Q503" s="374"/>
      <c r="R503" s="374"/>
      <c r="S503" s="374"/>
      <c r="T503" s="374"/>
      <c r="U503" s="374"/>
      <c r="V503" s="374"/>
      <c r="W503" s="374"/>
      <c r="X503" s="374"/>
      <c r="Y503" s="374"/>
      <c r="Z503" s="374"/>
      <c r="AA503" s="374"/>
      <c r="AB503" s="374"/>
      <c r="AC503" s="374"/>
      <c r="AD503" s="374"/>
      <c r="AE503" s="374"/>
      <c r="AF503" s="374"/>
      <c r="AG503" s="374"/>
      <c r="AH503" s="374"/>
      <c r="AI503" s="374"/>
      <c r="AJ503" s="374"/>
      <c r="AK503" s="374"/>
      <c r="AL503" s="374"/>
      <c r="AM503" s="374"/>
      <c r="AN503" s="374"/>
      <c r="AO503" s="374"/>
      <c r="AP503" s="374"/>
      <c r="AQ503" s="374"/>
      <c r="AR503" s="374"/>
      <c r="AS503" s="374"/>
      <c r="AT503" s="374"/>
      <c r="AU503" s="374"/>
      <c r="AV503" s="374"/>
      <c r="AW503" s="259"/>
      <c r="AX503" s="259"/>
      <c r="AY503" s="259"/>
      <c r="AZ503" s="440" t="s">
        <v>1130</v>
      </c>
      <c r="BA503" s="440" t="s">
        <v>1397</v>
      </c>
      <c r="BB503" s="440"/>
      <c r="BC503" s="440"/>
      <c r="BD503" s="259" t="s">
        <v>1119</v>
      </c>
      <c r="BE503" s="374"/>
      <c r="BF503" s="374"/>
      <c r="BG503" s="374"/>
    </row>
    <row r="504" spans="14:59" s="226" customFormat="1">
      <c r="N504" s="374"/>
      <c r="O504" s="374"/>
      <c r="P504" s="374"/>
      <c r="Q504" s="374"/>
      <c r="R504" s="374"/>
      <c r="S504" s="374"/>
      <c r="T504" s="374"/>
      <c r="U504" s="374"/>
      <c r="V504" s="374"/>
      <c r="W504" s="374"/>
      <c r="X504" s="374"/>
      <c r="Y504" s="374"/>
      <c r="Z504" s="374"/>
      <c r="AA504" s="374"/>
      <c r="AB504" s="374"/>
      <c r="AC504" s="374"/>
      <c r="AD504" s="374"/>
      <c r="AE504" s="374"/>
      <c r="AF504" s="374"/>
      <c r="AG504" s="374"/>
      <c r="AH504" s="374"/>
      <c r="AI504" s="374"/>
      <c r="AJ504" s="374"/>
      <c r="AK504" s="374"/>
      <c r="AL504" s="374"/>
      <c r="AM504" s="374"/>
      <c r="AN504" s="374"/>
      <c r="AO504" s="374"/>
      <c r="AP504" s="374"/>
      <c r="AQ504" s="374"/>
      <c r="AR504" s="374"/>
      <c r="AS504" s="374"/>
      <c r="AT504" s="374"/>
      <c r="AU504" s="374"/>
      <c r="AV504" s="374"/>
      <c r="AW504" s="259"/>
      <c r="AX504" s="259"/>
      <c r="AY504" s="259"/>
      <c r="AZ504" s="440" t="s">
        <v>1133</v>
      </c>
      <c r="BA504" s="440" t="s">
        <v>1455</v>
      </c>
      <c r="BB504" s="440"/>
      <c r="BC504" s="440"/>
      <c r="BD504" s="259" t="s">
        <v>1120</v>
      </c>
      <c r="BE504" s="374"/>
      <c r="BF504" s="374"/>
      <c r="BG504" s="374"/>
    </row>
    <row r="505" spans="14:59" s="226" customFormat="1">
      <c r="N505" s="374"/>
      <c r="O505" s="374"/>
      <c r="P505" s="374"/>
      <c r="Q505" s="374"/>
      <c r="R505" s="374"/>
      <c r="S505" s="374"/>
      <c r="T505" s="374"/>
      <c r="U505" s="374"/>
      <c r="V505" s="374"/>
      <c r="W505" s="374"/>
      <c r="X505" s="374"/>
      <c r="Y505" s="374"/>
      <c r="Z505" s="374"/>
      <c r="AA505" s="374"/>
      <c r="AB505" s="374"/>
      <c r="AC505" s="374"/>
      <c r="AD505" s="374"/>
      <c r="AE505" s="374"/>
      <c r="AF505" s="374"/>
      <c r="AG505" s="374"/>
      <c r="AH505" s="374"/>
      <c r="AI505" s="374"/>
      <c r="AJ505" s="374"/>
      <c r="AK505" s="374"/>
      <c r="AL505" s="374"/>
      <c r="AM505" s="374"/>
      <c r="AN505" s="374"/>
      <c r="AO505" s="374"/>
      <c r="AP505" s="374"/>
      <c r="AQ505" s="374"/>
      <c r="AR505" s="374"/>
      <c r="AS505" s="374"/>
      <c r="AT505" s="374"/>
      <c r="AU505" s="374"/>
      <c r="AV505" s="374"/>
      <c r="AW505" s="259"/>
      <c r="AX505" s="259"/>
      <c r="AY505" s="259"/>
      <c r="AZ505" s="440" t="s">
        <v>461</v>
      </c>
      <c r="BA505" s="440" t="s">
        <v>1457</v>
      </c>
      <c r="BB505" s="440"/>
      <c r="BC505" s="440"/>
      <c r="BD505" s="259" t="s">
        <v>1124</v>
      </c>
      <c r="BE505" s="374"/>
      <c r="BF505" s="374"/>
      <c r="BG505" s="374"/>
    </row>
    <row r="506" spans="14:59" s="226" customFormat="1">
      <c r="N506" s="374"/>
      <c r="O506" s="374"/>
      <c r="P506" s="374"/>
      <c r="Q506" s="374"/>
      <c r="R506" s="374"/>
      <c r="S506" s="374"/>
      <c r="T506" s="374"/>
      <c r="U506" s="374"/>
      <c r="V506" s="374"/>
      <c r="W506" s="374"/>
      <c r="X506" s="374"/>
      <c r="Y506" s="374"/>
      <c r="Z506" s="374"/>
      <c r="AA506" s="374"/>
      <c r="AB506" s="374"/>
      <c r="AC506" s="374"/>
      <c r="AD506" s="374"/>
      <c r="AE506" s="374"/>
      <c r="AF506" s="374"/>
      <c r="AG506" s="374"/>
      <c r="AH506" s="374"/>
      <c r="AI506" s="374"/>
      <c r="AJ506" s="374"/>
      <c r="AK506" s="374"/>
      <c r="AL506" s="374"/>
      <c r="AM506" s="374"/>
      <c r="AN506" s="374"/>
      <c r="AO506" s="374"/>
      <c r="AP506" s="374"/>
      <c r="AQ506" s="374"/>
      <c r="AR506" s="374"/>
      <c r="AS506" s="374"/>
      <c r="AT506" s="374"/>
      <c r="AU506" s="374"/>
      <c r="AV506" s="374"/>
      <c r="AW506" s="259"/>
      <c r="AX506" s="259"/>
      <c r="AY506" s="259"/>
      <c r="AZ506" s="440" t="s">
        <v>1134</v>
      </c>
      <c r="BA506" s="440" t="s">
        <v>1462</v>
      </c>
      <c r="BB506" s="440"/>
      <c r="BC506" s="440"/>
      <c r="BD506" s="259" t="s">
        <v>449</v>
      </c>
      <c r="BE506" s="374"/>
      <c r="BF506" s="374"/>
      <c r="BG506" s="374"/>
    </row>
    <row r="507" spans="14:59" s="226" customFormat="1">
      <c r="N507" s="374"/>
      <c r="O507" s="374"/>
      <c r="P507" s="374"/>
      <c r="Q507" s="374"/>
      <c r="R507" s="374"/>
      <c r="S507" s="374"/>
      <c r="T507" s="374"/>
      <c r="U507" s="374"/>
      <c r="V507" s="374"/>
      <c r="W507" s="374"/>
      <c r="X507" s="374"/>
      <c r="Y507" s="374"/>
      <c r="Z507" s="374"/>
      <c r="AA507" s="374"/>
      <c r="AB507" s="374"/>
      <c r="AC507" s="374"/>
      <c r="AD507" s="374"/>
      <c r="AE507" s="374"/>
      <c r="AF507" s="374"/>
      <c r="AG507" s="374"/>
      <c r="AH507" s="374"/>
      <c r="AI507" s="374"/>
      <c r="AJ507" s="374"/>
      <c r="AK507" s="374"/>
      <c r="AL507" s="374"/>
      <c r="AM507" s="374"/>
      <c r="AN507" s="374"/>
      <c r="AO507" s="374"/>
      <c r="AP507" s="374"/>
      <c r="AQ507" s="374"/>
      <c r="AR507" s="374"/>
      <c r="AS507" s="374"/>
      <c r="AT507" s="374"/>
      <c r="AU507" s="374"/>
      <c r="AV507" s="374"/>
      <c r="AW507" s="259"/>
      <c r="AX507" s="259"/>
      <c r="AY507" s="259"/>
      <c r="AZ507" s="440" t="s">
        <v>1135</v>
      </c>
      <c r="BA507" s="440" t="s">
        <v>1464</v>
      </c>
      <c r="BB507" s="440"/>
      <c r="BC507" s="440"/>
      <c r="BD507" s="259" t="s">
        <v>1468</v>
      </c>
      <c r="BE507" s="374"/>
      <c r="BF507" s="374"/>
      <c r="BG507" s="374"/>
    </row>
    <row r="508" spans="14:59" s="226" customFormat="1">
      <c r="N508" s="374"/>
      <c r="O508" s="374"/>
      <c r="P508" s="374"/>
      <c r="Q508" s="374"/>
      <c r="R508" s="374"/>
      <c r="S508" s="374"/>
      <c r="T508" s="374"/>
      <c r="U508" s="374"/>
      <c r="V508" s="374"/>
      <c r="W508" s="374"/>
      <c r="X508" s="374"/>
      <c r="Y508" s="374"/>
      <c r="Z508" s="374"/>
      <c r="AA508" s="374"/>
      <c r="AB508" s="374"/>
      <c r="AC508" s="374"/>
      <c r="AD508" s="374"/>
      <c r="AE508" s="374"/>
      <c r="AF508" s="374"/>
      <c r="AG508" s="374"/>
      <c r="AH508" s="374"/>
      <c r="AI508" s="374"/>
      <c r="AJ508" s="374"/>
      <c r="AK508" s="374"/>
      <c r="AL508" s="374"/>
      <c r="AM508" s="374"/>
      <c r="AN508" s="374"/>
      <c r="AO508" s="374"/>
      <c r="AP508" s="374"/>
      <c r="AQ508" s="374"/>
      <c r="AR508" s="374"/>
      <c r="AS508" s="374"/>
      <c r="AT508" s="374"/>
      <c r="AU508" s="374"/>
      <c r="AV508" s="374"/>
      <c r="AW508" s="259"/>
      <c r="AX508" s="259"/>
      <c r="AY508" s="259"/>
      <c r="AZ508" s="440" t="s">
        <v>1136</v>
      </c>
      <c r="BA508" s="440" t="s">
        <v>1070</v>
      </c>
      <c r="BB508" s="440"/>
      <c r="BC508" s="440"/>
      <c r="BD508" s="259" t="s">
        <v>1127</v>
      </c>
      <c r="BE508" s="374"/>
      <c r="BF508" s="374"/>
      <c r="BG508" s="374"/>
    </row>
    <row r="509" spans="14:59" s="226" customFormat="1">
      <c r="N509" s="374"/>
      <c r="O509" s="374"/>
      <c r="P509" s="374"/>
      <c r="Q509" s="374"/>
      <c r="R509" s="374"/>
      <c r="S509" s="374"/>
      <c r="T509" s="374"/>
      <c r="U509" s="374"/>
      <c r="V509" s="374"/>
      <c r="W509" s="374"/>
      <c r="X509" s="374"/>
      <c r="Y509" s="374"/>
      <c r="Z509" s="374"/>
      <c r="AA509" s="374"/>
      <c r="AB509" s="374"/>
      <c r="AC509" s="374"/>
      <c r="AD509" s="374"/>
      <c r="AE509" s="374"/>
      <c r="AF509" s="374"/>
      <c r="AG509" s="374"/>
      <c r="AH509" s="374"/>
      <c r="AI509" s="374"/>
      <c r="AJ509" s="374"/>
      <c r="AK509" s="374"/>
      <c r="AL509" s="374"/>
      <c r="AM509" s="374"/>
      <c r="AN509" s="374"/>
      <c r="AO509" s="374"/>
      <c r="AP509" s="374"/>
      <c r="AQ509" s="374"/>
      <c r="AR509" s="374"/>
      <c r="AS509" s="374"/>
      <c r="AT509" s="374"/>
      <c r="AU509" s="374"/>
      <c r="AV509" s="374"/>
      <c r="AW509" s="259"/>
      <c r="AX509" s="259"/>
      <c r="AY509" s="259"/>
      <c r="AZ509" s="440" t="s">
        <v>1469</v>
      </c>
      <c r="BA509" s="440" t="s">
        <v>1466</v>
      </c>
      <c r="BB509" s="440"/>
      <c r="BC509" s="440"/>
      <c r="BD509" s="259" t="s">
        <v>1129</v>
      </c>
      <c r="BE509" s="374"/>
      <c r="BF509" s="374"/>
      <c r="BG509" s="374"/>
    </row>
    <row r="510" spans="14:59" s="226" customFormat="1">
      <c r="N510" s="374"/>
      <c r="O510" s="374"/>
      <c r="P510" s="374"/>
      <c r="Q510" s="374"/>
      <c r="R510" s="374"/>
      <c r="S510" s="374"/>
      <c r="T510" s="374"/>
      <c r="U510" s="374"/>
      <c r="V510" s="374"/>
      <c r="W510" s="374"/>
      <c r="X510" s="374"/>
      <c r="Y510" s="374"/>
      <c r="Z510" s="374"/>
      <c r="AA510" s="374"/>
      <c r="AB510" s="374"/>
      <c r="AC510" s="374"/>
      <c r="AD510" s="374"/>
      <c r="AE510" s="374"/>
      <c r="AF510" s="374"/>
      <c r="AG510" s="374"/>
      <c r="AH510" s="374"/>
      <c r="AI510" s="374"/>
      <c r="AJ510" s="374"/>
      <c r="AK510" s="374"/>
      <c r="AL510" s="374"/>
      <c r="AM510" s="374"/>
      <c r="AN510" s="374"/>
      <c r="AO510" s="374"/>
      <c r="AP510" s="374"/>
      <c r="AQ510" s="374"/>
      <c r="AR510" s="374"/>
      <c r="AS510" s="374"/>
      <c r="AT510" s="374"/>
      <c r="AU510" s="374"/>
      <c r="AV510" s="374"/>
      <c r="AW510" s="259"/>
      <c r="AX510" s="259"/>
      <c r="AY510" s="259"/>
      <c r="AZ510" s="440" t="s">
        <v>1138</v>
      </c>
      <c r="BA510" s="440"/>
      <c r="BB510" s="440"/>
      <c r="BC510" s="440"/>
      <c r="BD510" s="259" t="s">
        <v>1130</v>
      </c>
      <c r="BE510" s="374"/>
      <c r="BF510" s="374"/>
      <c r="BG510" s="374"/>
    </row>
    <row r="511" spans="14:59" s="226" customFormat="1">
      <c r="N511" s="374"/>
      <c r="O511" s="374"/>
      <c r="P511" s="374"/>
      <c r="Q511" s="374"/>
      <c r="R511" s="374"/>
      <c r="S511" s="374"/>
      <c r="T511" s="374"/>
      <c r="U511" s="374"/>
      <c r="V511" s="374"/>
      <c r="W511" s="374"/>
      <c r="X511" s="374"/>
      <c r="Y511" s="374"/>
      <c r="Z511" s="374"/>
      <c r="AA511" s="374"/>
      <c r="AB511" s="374"/>
      <c r="AC511" s="374"/>
      <c r="AD511" s="374"/>
      <c r="AE511" s="374"/>
      <c r="AF511" s="374"/>
      <c r="AG511" s="374"/>
      <c r="AH511" s="374"/>
      <c r="AI511" s="374"/>
      <c r="AJ511" s="374"/>
      <c r="AK511" s="374"/>
      <c r="AL511" s="374"/>
      <c r="AM511" s="374"/>
      <c r="AN511" s="374"/>
      <c r="AO511" s="374"/>
      <c r="AP511" s="374"/>
      <c r="AQ511" s="374"/>
      <c r="AR511" s="374"/>
      <c r="AS511" s="374"/>
      <c r="AT511" s="374"/>
      <c r="AU511" s="374"/>
      <c r="AV511" s="374"/>
      <c r="AW511" s="259"/>
      <c r="AX511" s="259"/>
      <c r="AY511" s="259"/>
      <c r="AZ511" s="440" t="s">
        <v>1139</v>
      </c>
      <c r="BA511" s="440"/>
      <c r="BB511" s="440"/>
      <c r="BC511" s="440"/>
      <c r="BD511" s="259" t="s">
        <v>1133</v>
      </c>
      <c r="BE511" s="374"/>
      <c r="BF511" s="374"/>
      <c r="BG511" s="374"/>
    </row>
    <row r="512" spans="14:59" s="226" customFormat="1">
      <c r="N512" s="374"/>
      <c r="O512" s="374"/>
      <c r="P512" s="374"/>
      <c r="Q512" s="374"/>
      <c r="R512" s="374"/>
      <c r="S512" s="374"/>
      <c r="T512" s="374"/>
      <c r="U512" s="374"/>
      <c r="V512" s="374"/>
      <c r="W512" s="374"/>
      <c r="X512" s="374"/>
      <c r="Y512" s="374"/>
      <c r="Z512" s="374"/>
      <c r="AA512" s="374"/>
      <c r="AB512" s="374"/>
      <c r="AC512" s="374"/>
      <c r="AD512" s="374"/>
      <c r="AE512" s="374"/>
      <c r="AF512" s="374"/>
      <c r="AG512" s="374"/>
      <c r="AH512" s="374"/>
      <c r="AI512" s="374"/>
      <c r="AJ512" s="374"/>
      <c r="AK512" s="374"/>
      <c r="AL512" s="374"/>
      <c r="AM512" s="374"/>
      <c r="AN512" s="374"/>
      <c r="AO512" s="374"/>
      <c r="AP512" s="374"/>
      <c r="AQ512" s="374"/>
      <c r="AR512" s="374"/>
      <c r="AS512" s="374"/>
      <c r="AT512" s="374"/>
      <c r="AU512" s="374"/>
      <c r="AV512" s="374"/>
      <c r="AW512" s="259"/>
      <c r="AX512" s="259"/>
      <c r="AY512" s="259"/>
      <c r="AZ512" s="440" t="s">
        <v>1140</v>
      </c>
      <c r="BA512" s="440"/>
      <c r="BB512" s="440"/>
      <c r="BC512" s="440"/>
      <c r="BD512" s="259" t="s">
        <v>461</v>
      </c>
      <c r="BE512" s="374"/>
      <c r="BF512" s="374"/>
      <c r="BG512" s="374"/>
    </row>
    <row r="513" spans="14:59" s="226" customFormat="1">
      <c r="N513" s="374"/>
      <c r="O513" s="374"/>
      <c r="P513" s="374"/>
      <c r="Q513" s="374"/>
      <c r="R513" s="374"/>
      <c r="S513" s="374"/>
      <c r="T513" s="374"/>
      <c r="U513" s="374"/>
      <c r="V513" s="374"/>
      <c r="W513" s="374"/>
      <c r="X513" s="374"/>
      <c r="Y513" s="374"/>
      <c r="Z513" s="374"/>
      <c r="AA513" s="374"/>
      <c r="AB513" s="374"/>
      <c r="AC513" s="374"/>
      <c r="AD513" s="374"/>
      <c r="AE513" s="374"/>
      <c r="AF513" s="374"/>
      <c r="AG513" s="374"/>
      <c r="AH513" s="374"/>
      <c r="AI513" s="374"/>
      <c r="AJ513" s="374"/>
      <c r="AK513" s="374"/>
      <c r="AL513" s="374"/>
      <c r="AM513" s="374"/>
      <c r="AN513" s="374"/>
      <c r="AO513" s="374"/>
      <c r="AP513" s="374"/>
      <c r="AQ513" s="374"/>
      <c r="AR513" s="374"/>
      <c r="AS513" s="374"/>
      <c r="AT513" s="374"/>
      <c r="AU513" s="374"/>
      <c r="AV513" s="374"/>
      <c r="AW513" s="259"/>
      <c r="AX513" s="259"/>
      <c r="AY513" s="259"/>
      <c r="AZ513" s="440" t="s">
        <v>1470</v>
      </c>
      <c r="BA513" s="440"/>
      <c r="BB513" s="440"/>
      <c r="BC513" s="440"/>
      <c r="BD513" s="259" t="s">
        <v>1134</v>
      </c>
      <c r="BE513" s="374"/>
      <c r="BF513" s="374"/>
      <c r="BG513" s="374"/>
    </row>
    <row r="514" spans="14:59" s="226" customFormat="1">
      <c r="N514" s="374"/>
      <c r="O514" s="374"/>
      <c r="P514" s="374"/>
      <c r="Q514" s="374"/>
      <c r="R514" s="374"/>
      <c r="S514" s="374"/>
      <c r="T514" s="374"/>
      <c r="U514" s="374"/>
      <c r="V514" s="374"/>
      <c r="W514" s="374"/>
      <c r="X514" s="374"/>
      <c r="Y514" s="374"/>
      <c r="Z514" s="374"/>
      <c r="AA514" s="374"/>
      <c r="AB514" s="374"/>
      <c r="AC514" s="374"/>
      <c r="AD514" s="374"/>
      <c r="AE514" s="374"/>
      <c r="AF514" s="374"/>
      <c r="AG514" s="374"/>
      <c r="AH514" s="374"/>
      <c r="AI514" s="374"/>
      <c r="AJ514" s="374"/>
      <c r="AK514" s="374"/>
      <c r="AL514" s="374"/>
      <c r="AM514" s="374"/>
      <c r="AN514" s="374"/>
      <c r="AO514" s="374"/>
      <c r="AP514" s="374"/>
      <c r="AQ514" s="374"/>
      <c r="AR514" s="374"/>
      <c r="AS514" s="374"/>
      <c r="AT514" s="374"/>
      <c r="AU514" s="374"/>
      <c r="AV514" s="374"/>
      <c r="AW514" s="259"/>
      <c r="AX514" s="259"/>
      <c r="AY514" s="259"/>
      <c r="AZ514" s="440" t="s">
        <v>1142</v>
      </c>
      <c r="BA514" s="440"/>
      <c r="BB514" s="440"/>
      <c r="BC514" s="440"/>
      <c r="BD514" s="259" t="s">
        <v>1135</v>
      </c>
      <c r="BE514" s="374"/>
      <c r="BF514" s="374"/>
      <c r="BG514" s="374"/>
    </row>
    <row r="515" spans="14:59" s="226" customFormat="1">
      <c r="N515" s="374"/>
      <c r="O515" s="374"/>
      <c r="P515" s="374"/>
      <c r="Q515" s="374"/>
      <c r="R515" s="374"/>
      <c r="S515" s="374"/>
      <c r="T515" s="374"/>
      <c r="U515" s="374"/>
      <c r="V515" s="374"/>
      <c r="W515" s="374"/>
      <c r="X515" s="374"/>
      <c r="Y515" s="374"/>
      <c r="Z515" s="374"/>
      <c r="AA515" s="374"/>
      <c r="AB515" s="374"/>
      <c r="AC515" s="374"/>
      <c r="AD515" s="374"/>
      <c r="AE515" s="374"/>
      <c r="AF515" s="374"/>
      <c r="AG515" s="374"/>
      <c r="AH515" s="374"/>
      <c r="AI515" s="374"/>
      <c r="AJ515" s="374"/>
      <c r="AK515" s="374"/>
      <c r="AL515" s="374"/>
      <c r="AM515" s="374"/>
      <c r="AN515" s="374"/>
      <c r="AO515" s="374"/>
      <c r="AP515" s="374"/>
      <c r="AQ515" s="374"/>
      <c r="AR515" s="374"/>
      <c r="AS515" s="374"/>
      <c r="AT515" s="374"/>
      <c r="AU515" s="374"/>
      <c r="AV515" s="374"/>
      <c r="AW515" s="259"/>
      <c r="AX515" s="259"/>
      <c r="AY515" s="259"/>
      <c r="AZ515" s="440" t="s">
        <v>1143</v>
      </c>
      <c r="BA515" s="440"/>
      <c r="BB515" s="440"/>
      <c r="BC515" s="440"/>
      <c r="BD515" s="259" t="s">
        <v>1136</v>
      </c>
      <c r="BE515" s="374"/>
      <c r="BF515" s="374"/>
      <c r="BG515" s="374"/>
    </row>
    <row r="516" spans="14:59" s="226" customFormat="1">
      <c r="N516" s="374"/>
      <c r="O516" s="374"/>
      <c r="P516" s="374"/>
      <c r="Q516" s="374"/>
      <c r="R516" s="374"/>
      <c r="S516" s="374"/>
      <c r="T516" s="374"/>
      <c r="U516" s="374"/>
      <c r="V516" s="374"/>
      <c r="W516" s="374"/>
      <c r="X516" s="374"/>
      <c r="Y516" s="374"/>
      <c r="Z516" s="374"/>
      <c r="AA516" s="374"/>
      <c r="AB516" s="374"/>
      <c r="AC516" s="374"/>
      <c r="AD516" s="374"/>
      <c r="AE516" s="374"/>
      <c r="AF516" s="374"/>
      <c r="AG516" s="374"/>
      <c r="AH516" s="374"/>
      <c r="AI516" s="374"/>
      <c r="AJ516" s="374"/>
      <c r="AK516" s="374"/>
      <c r="AL516" s="374"/>
      <c r="AM516" s="374"/>
      <c r="AN516" s="374"/>
      <c r="AO516" s="374"/>
      <c r="AP516" s="374"/>
      <c r="AQ516" s="374"/>
      <c r="AR516" s="374"/>
      <c r="AS516" s="374"/>
      <c r="AT516" s="374"/>
      <c r="AU516" s="374"/>
      <c r="AV516" s="374"/>
      <c r="AW516" s="259"/>
      <c r="AX516" s="259"/>
      <c r="AY516" s="259"/>
      <c r="AZ516" s="440" t="s">
        <v>1144</v>
      </c>
      <c r="BA516" s="440"/>
      <c r="BB516" s="440"/>
      <c r="BC516" s="440"/>
      <c r="BD516" s="259" t="s">
        <v>1469</v>
      </c>
      <c r="BE516" s="374"/>
      <c r="BF516" s="374"/>
      <c r="BG516" s="374"/>
    </row>
    <row r="517" spans="14:59" s="226" customFormat="1">
      <c r="N517" s="374"/>
      <c r="O517" s="374"/>
      <c r="P517" s="374"/>
      <c r="Q517" s="374"/>
      <c r="R517" s="374"/>
      <c r="S517" s="374"/>
      <c r="T517" s="374"/>
      <c r="U517" s="374"/>
      <c r="V517" s="374"/>
      <c r="W517" s="374"/>
      <c r="X517" s="374"/>
      <c r="Y517" s="374"/>
      <c r="Z517" s="374"/>
      <c r="AA517" s="374"/>
      <c r="AB517" s="374"/>
      <c r="AC517" s="374"/>
      <c r="AD517" s="374"/>
      <c r="AE517" s="374"/>
      <c r="AF517" s="374"/>
      <c r="AG517" s="374"/>
      <c r="AH517" s="374"/>
      <c r="AI517" s="374"/>
      <c r="AJ517" s="374"/>
      <c r="AK517" s="374"/>
      <c r="AL517" s="374"/>
      <c r="AM517" s="374"/>
      <c r="AN517" s="374"/>
      <c r="AO517" s="374"/>
      <c r="AP517" s="374"/>
      <c r="AQ517" s="374"/>
      <c r="AR517" s="374"/>
      <c r="AS517" s="374"/>
      <c r="AT517" s="374"/>
      <c r="AU517" s="374"/>
      <c r="AV517" s="374"/>
      <c r="AW517" s="259"/>
      <c r="AX517" s="259"/>
      <c r="AY517" s="259"/>
      <c r="AZ517" s="440" t="s">
        <v>1471</v>
      </c>
      <c r="BA517" s="440"/>
      <c r="BB517" s="440"/>
      <c r="BC517" s="440"/>
      <c r="BD517" s="259" t="s">
        <v>1138</v>
      </c>
      <c r="BE517" s="374"/>
      <c r="BF517" s="374"/>
      <c r="BG517" s="374"/>
    </row>
    <row r="518" spans="14:59" s="226" customFormat="1">
      <c r="N518" s="374"/>
      <c r="O518" s="374"/>
      <c r="P518" s="374"/>
      <c r="Q518" s="374"/>
      <c r="R518" s="374"/>
      <c r="S518" s="374"/>
      <c r="T518" s="374"/>
      <c r="U518" s="374"/>
      <c r="V518" s="374"/>
      <c r="W518" s="374"/>
      <c r="X518" s="374"/>
      <c r="Y518" s="374"/>
      <c r="Z518" s="374"/>
      <c r="AA518" s="374"/>
      <c r="AB518" s="374"/>
      <c r="AC518" s="374"/>
      <c r="AD518" s="374"/>
      <c r="AE518" s="374"/>
      <c r="AF518" s="374"/>
      <c r="AG518" s="374"/>
      <c r="AH518" s="374"/>
      <c r="AI518" s="374"/>
      <c r="AJ518" s="374"/>
      <c r="AK518" s="374"/>
      <c r="AL518" s="374"/>
      <c r="AM518" s="374"/>
      <c r="AN518" s="374"/>
      <c r="AO518" s="374"/>
      <c r="AP518" s="374"/>
      <c r="AQ518" s="374"/>
      <c r="AR518" s="374"/>
      <c r="AS518" s="374"/>
      <c r="AT518" s="374"/>
      <c r="AU518" s="374"/>
      <c r="AV518" s="374"/>
      <c r="AW518" s="259"/>
      <c r="AX518" s="259"/>
      <c r="AY518" s="259"/>
      <c r="AZ518" s="440" t="s">
        <v>1146</v>
      </c>
      <c r="BA518" s="440"/>
      <c r="BB518" s="440"/>
      <c r="BC518" s="440"/>
      <c r="BD518" s="259" t="s">
        <v>1139</v>
      </c>
      <c r="BE518" s="374"/>
      <c r="BF518" s="374"/>
      <c r="BG518" s="374"/>
    </row>
    <row r="519" spans="14:59" s="226" customFormat="1">
      <c r="N519" s="374"/>
      <c r="O519" s="374"/>
      <c r="P519" s="374"/>
      <c r="Q519" s="374"/>
      <c r="R519" s="374"/>
      <c r="S519" s="374"/>
      <c r="T519" s="374"/>
      <c r="U519" s="374"/>
      <c r="V519" s="374"/>
      <c r="W519" s="374"/>
      <c r="X519" s="374"/>
      <c r="Y519" s="374"/>
      <c r="Z519" s="374"/>
      <c r="AA519" s="374"/>
      <c r="AB519" s="374"/>
      <c r="AC519" s="374"/>
      <c r="AD519" s="374"/>
      <c r="AE519" s="374"/>
      <c r="AF519" s="374"/>
      <c r="AG519" s="374"/>
      <c r="AH519" s="374"/>
      <c r="AI519" s="374"/>
      <c r="AJ519" s="374"/>
      <c r="AK519" s="374"/>
      <c r="AL519" s="374"/>
      <c r="AM519" s="374"/>
      <c r="AN519" s="374"/>
      <c r="AO519" s="374"/>
      <c r="AP519" s="374"/>
      <c r="AQ519" s="374"/>
      <c r="AR519" s="374"/>
      <c r="AS519" s="374"/>
      <c r="AT519" s="374"/>
      <c r="AU519" s="374"/>
      <c r="AV519" s="374"/>
      <c r="AW519" s="259"/>
      <c r="AX519" s="259"/>
      <c r="AY519" s="259"/>
      <c r="AZ519" s="440" t="s">
        <v>1147</v>
      </c>
      <c r="BA519" s="440"/>
      <c r="BB519" s="440"/>
      <c r="BC519" s="440"/>
      <c r="BD519" s="259" t="s">
        <v>1140</v>
      </c>
      <c r="BE519" s="374"/>
      <c r="BF519" s="374"/>
      <c r="BG519" s="374"/>
    </row>
    <row r="520" spans="14:59" s="226" customFormat="1">
      <c r="N520" s="374"/>
      <c r="O520" s="374"/>
      <c r="P520" s="374"/>
      <c r="Q520" s="374"/>
      <c r="R520" s="374"/>
      <c r="S520" s="374"/>
      <c r="T520" s="374"/>
      <c r="U520" s="374"/>
      <c r="V520" s="374"/>
      <c r="W520" s="374"/>
      <c r="X520" s="374"/>
      <c r="Y520" s="374"/>
      <c r="Z520" s="374"/>
      <c r="AA520" s="374"/>
      <c r="AB520" s="374"/>
      <c r="AC520" s="374"/>
      <c r="AD520" s="374"/>
      <c r="AE520" s="374"/>
      <c r="AF520" s="374"/>
      <c r="AG520" s="374"/>
      <c r="AH520" s="374"/>
      <c r="AI520" s="374"/>
      <c r="AJ520" s="374"/>
      <c r="AK520" s="374"/>
      <c r="AL520" s="374"/>
      <c r="AM520" s="374"/>
      <c r="AN520" s="374"/>
      <c r="AO520" s="374"/>
      <c r="AP520" s="374"/>
      <c r="AQ520" s="374"/>
      <c r="AR520" s="374"/>
      <c r="AS520" s="374"/>
      <c r="AT520" s="374"/>
      <c r="AU520" s="374"/>
      <c r="AV520" s="374"/>
      <c r="AW520" s="259"/>
      <c r="AX520" s="259"/>
      <c r="AY520" s="259"/>
      <c r="AZ520" s="440" t="s">
        <v>1148</v>
      </c>
      <c r="BA520" s="440"/>
      <c r="BB520" s="440"/>
      <c r="BC520" s="440"/>
      <c r="BD520" s="259" t="s">
        <v>1470</v>
      </c>
      <c r="BE520" s="374"/>
      <c r="BF520" s="374"/>
      <c r="BG520" s="374"/>
    </row>
    <row r="521" spans="14:59" s="226" customFormat="1">
      <c r="N521" s="374"/>
      <c r="O521" s="374"/>
      <c r="P521" s="374"/>
      <c r="Q521" s="374"/>
      <c r="R521" s="374"/>
      <c r="S521" s="374"/>
      <c r="T521" s="374"/>
      <c r="U521" s="374"/>
      <c r="V521" s="374"/>
      <c r="W521" s="374"/>
      <c r="X521" s="374"/>
      <c r="Y521" s="374"/>
      <c r="Z521" s="374"/>
      <c r="AA521" s="374"/>
      <c r="AB521" s="374"/>
      <c r="AC521" s="374"/>
      <c r="AD521" s="374"/>
      <c r="AE521" s="374"/>
      <c r="AF521" s="374"/>
      <c r="AG521" s="374"/>
      <c r="AH521" s="374"/>
      <c r="AI521" s="374"/>
      <c r="AJ521" s="374"/>
      <c r="AK521" s="374"/>
      <c r="AL521" s="374"/>
      <c r="AM521" s="374"/>
      <c r="AN521" s="374"/>
      <c r="AO521" s="374"/>
      <c r="AP521" s="374"/>
      <c r="AQ521" s="374"/>
      <c r="AR521" s="374"/>
      <c r="AS521" s="374"/>
      <c r="AT521" s="374"/>
      <c r="AU521" s="374"/>
      <c r="AV521" s="374"/>
      <c r="AW521" s="259"/>
      <c r="AX521" s="259"/>
      <c r="AY521" s="259"/>
      <c r="AZ521" s="440" t="s">
        <v>1149</v>
      </c>
      <c r="BA521" s="440"/>
      <c r="BB521" s="440"/>
      <c r="BC521" s="440"/>
      <c r="BD521" s="259" t="s">
        <v>1142</v>
      </c>
      <c r="BE521" s="374"/>
      <c r="BF521" s="374"/>
      <c r="BG521" s="374"/>
    </row>
    <row r="522" spans="14:59" s="226" customFormat="1">
      <c r="N522" s="374"/>
      <c r="O522" s="374"/>
      <c r="P522" s="374"/>
      <c r="Q522" s="374"/>
      <c r="R522" s="374"/>
      <c r="S522" s="374"/>
      <c r="T522" s="374"/>
      <c r="U522" s="374"/>
      <c r="V522" s="374"/>
      <c r="W522" s="374"/>
      <c r="X522" s="374"/>
      <c r="Y522" s="374"/>
      <c r="Z522" s="374"/>
      <c r="AA522" s="374"/>
      <c r="AB522" s="374"/>
      <c r="AC522" s="374"/>
      <c r="AD522" s="374"/>
      <c r="AE522" s="374"/>
      <c r="AF522" s="374"/>
      <c r="AG522" s="374"/>
      <c r="AH522" s="374"/>
      <c r="AI522" s="374"/>
      <c r="AJ522" s="374"/>
      <c r="AK522" s="374"/>
      <c r="AL522" s="374"/>
      <c r="AM522" s="374"/>
      <c r="AN522" s="374"/>
      <c r="AO522" s="374"/>
      <c r="AP522" s="374"/>
      <c r="AQ522" s="374"/>
      <c r="AR522" s="374"/>
      <c r="AS522" s="374"/>
      <c r="AT522" s="374"/>
      <c r="AU522" s="374"/>
      <c r="AV522" s="374"/>
      <c r="AW522" s="259"/>
      <c r="AX522" s="259"/>
      <c r="AY522" s="259"/>
      <c r="AZ522" s="440" t="s">
        <v>1151</v>
      </c>
      <c r="BA522" s="440"/>
      <c r="BB522" s="440"/>
      <c r="BC522" s="440"/>
      <c r="BD522" s="259" t="s">
        <v>1143</v>
      </c>
      <c r="BE522" s="374"/>
      <c r="BF522" s="374"/>
      <c r="BG522" s="374"/>
    </row>
    <row r="523" spans="14:59" s="226" customFormat="1">
      <c r="N523" s="374"/>
      <c r="O523" s="374"/>
      <c r="P523" s="374"/>
      <c r="Q523" s="374"/>
      <c r="R523" s="374"/>
      <c r="S523" s="374"/>
      <c r="T523" s="374"/>
      <c r="U523" s="374"/>
      <c r="V523" s="374"/>
      <c r="W523" s="374"/>
      <c r="X523" s="374"/>
      <c r="Y523" s="374"/>
      <c r="Z523" s="374"/>
      <c r="AA523" s="374"/>
      <c r="AB523" s="374"/>
      <c r="AC523" s="374"/>
      <c r="AD523" s="374"/>
      <c r="AE523" s="374"/>
      <c r="AF523" s="374"/>
      <c r="AG523" s="374"/>
      <c r="AH523" s="374"/>
      <c r="AI523" s="374"/>
      <c r="AJ523" s="374"/>
      <c r="AK523" s="374"/>
      <c r="AL523" s="374"/>
      <c r="AM523" s="374"/>
      <c r="AN523" s="374"/>
      <c r="AO523" s="374"/>
      <c r="AP523" s="374"/>
      <c r="AQ523" s="374"/>
      <c r="AR523" s="374"/>
      <c r="AS523" s="374"/>
      <c r="AT523" s="374"/>
      <c r="AU523" s="374"/>
      <c r="AV523" s="374"/>
      <c r="AW523" s="259"/>
      <c r="AX523" s="259"/>
      <c r="AY523" s="259"/>
      <c r="AZ523" s="440" t="s">
        <v>1152</v>
      </c>
      <c r="BA523" s="440"/>
      <c r="BB523" s="440"/>
      <c r="BC523" s="440"/>
      <c r="BD523" s="259" t="s">
        <v>1144</v>
      </c>
      <c r="BE523" s="374"/>
      <c r="BF523" s="374"/>
      <c r="BG523" s="374"/>
    </row>
    <row r="524" spans="14:59" s="226" customFormat="1">
      <c r="N524" s="374"/>
      <c r="O524" s="374"/>
      <c r="P524" s="374"/>
      <c r="Q524" s="374"/>
      <c r="R524" s="374"/>
      <c r="S524" s="374"/>
      <c r="T524" s="374"/>
      <c r="U524" s="374"/>
      <c r="V524" s="374"/>
      <c r="W524" s="374"/>
      <c r="X524" s="374"/>
      <c r="Y524" s="374"/>
      <c r="Z524" s="374"/>
      <c r="AA524" s="374"/>
      <c r="AB524" s="374"/>
      <c r="AC524" s="374"/>
      <c r="AD524" s="374"/>
      <c r="AE524" s="374"/>
      <c r="AF524" s="374"/>
      <c r="AG524" s="374"/>
      <c r="AH524" s="374"/>
      <c r="AI524" s="374"/>
      <c r="AJ524" s="374"/>
      <c r="AK524" s="374"/>
      <c r="AL524" s="374"/>
      <c r="AM524" s="374"/>
      <c r="AN524" s="374"/>
      <c r="AO524" s="374"/>
      <c r="AP524" s="374"/>
      <c r="AQ524" s="374"/>
      <c r="AR524" s="374"/>
      <c r="AS524" s="374"/>
      <c r="AT524" s="374"/>
      <c r="AU524" s="374"/>
      <c r="AV524" s="374"/>
      <c r="AW524" s="259"/>
      <c r="AX524" s="259"/>
      <c r="AY524" s="259"/>
      <c r="AZ524" s="440" t="s">
        <v>1154</v>
      </c>
      <c r="BA524" s="440"/>
      <c r="BB524" s="440"/>
      <c r="BC524" s="440"/>
      <c r="BD524" s="259" t="s">
        <v>1471</v>
      </c>
      <c r="BE524" s="374"/>
      <c r="BF524" s="374"/>
      <c r="BG524" s="374"/>
    </row>
    <row r="525" spans="14:59" s="226" customFormat="1">
      <c r="N525" s="374"/>
      <c r="O525" s="374"/>
      <c r="P525" s="374"/>
      <c r="Q525" s="374"/>
      <c r="R525" s="374"/>
      <c r="S525" s="374"/>
      <c r="T525" s="374"/>
      <c r="U525" s="374"/>
      <c r="V525" s="374"/>
      <c r="W525" s="374"/>
      <c r="X525" s="374"/>
      <c r="Y525" s="374"/>
      <c r="Z525" s="374"/>
      <c r="AA525" s="374"/>
      <c r="AB525" s="374"/>
      <c r="AC525" s="374"/>
      <c r="AD525" s="374"/>
      <c r="AE525" s="374"/>
      <c r="AF525" s="374"/>
      <c r="AG525" s="374"/>
      <c r="AH525" s="374"/>
      <c r="AI525" s="374"/>
      <c r="AJ525" s="374"/>
      <c r="AK525" s="374"/>
      <c r="AL525" s="374"/>
      <c r="AM525" s="374"/>
      <c r="AN525" s="374"/>
      <c r="AO525" s="374"/>
      <c r="AP525" s="374"/>
      <c r="AQ525" s="374"/>
      <c r="AR525" s="374"/>
      <c r="AS525" s="374"/>
      <c r="AT525" s="374"/>
      <c r="AU525" s="374"/>
      <c r="AV525" s="374"/>
      <c r="AW525" s="259"/>
      <c r="AX525" s="259"/>
      <c r="AY525" s="259"/>
      <c r="AZ525" s="440" t="s">
        <v>1156</v>
      </c>
      <c r="BA525" s="440"/>
      <c r="BB525" s="440"/>
      <c r="BC525" s="440"/>
      <c r="BD525" s="259" t="s">
        <v>1146</v>
      </c>
      <c r="BE525" s="374"/>
      <c r="BF525" s="374"/>
      <c r="BG525" s="374"/>
    </row>
    <row r="526" spans="14:59" s="226" customFormat="1">
      <c r="N526" s="374"/>
      <c r="O526" s="374"/>
      <c r="P526" s="374"/>
      <c r="Q526" s="374"/>
      <c r="R526" s="374"/>
      <c r="S526" s="374"/>
      <c r="T526" s="374"/>
      <c r="U526" s="374"/>
      <c r="V526" s="374"/>
      <c r="W526" s="374"/>
      <c r="X526" s="374"/>
      <c r="Y526" s="374"/>
      <c r="Z526" s="374"/>
      <c r="AA526" s="374"/>
      <c r="AB526" s="374"/>
      <c r="AC526" s="374"/>
      <c r="AD526" s="374"/>
      <c r="AE526" s="374"/>
      <c r="AF526" s="374"/>
      <c r="AG526" s="374"/>
      <c r="AH526" s="374"/>
      <c r="AI526" s="374"/>
      <c r="AJ526" s="374"/>
      <c r="AK526" s="374"/>
      <c r="AL526" s="374"/>
      <c r="AM526" s="374"/>
      <c r="AN526" s="374"/>
      <c r="AO526" s="374"/>
      <c r="AP526" s="374"/>
      <c r="AQ526" s="374"/>
      <c r="AR526" s="374"/>
      <c r="AS526" s="374"/>
      <c r="AT526" s="374"/>
      <c r="AU526" s="374"/>
      <c r="AV526" s="374"/>
      <c r="AW526" s="259"/>
      <c r="AX526" s="259"/>
      <c r="AY526" s="259"/>
      <c r="AZ526" s="440" t="s">
        <v>1159</v>
      </c>
      <c r="BA526" s="440"/>
      <c r="BB526" s="440"/>
      <c r="BC526" s="440"/>
      <c r="BD526" s="259" t="s">
        <v>1147</v>
      </c>
      <c r="BE526" s="374"/>
      <c r="BF526" s="374"/>
      <c r="BG526" s="374"/>
    </row>
    <row r="527" spans="14:59" s="226" customFormat="1">
      <c r="N527" s="374"/>
      <c r="O527" s="374"/>
      <c r="P527" s="374"/>
      <c r="Q527" s="374"/>
      <c r="R527" s="374"/>
      <c r="S527" s="374"/>
      <c r="T527" s="374"/>
      <c r="U527" s="374"/>
      <c r="V527" s="374"/>
      <c r="W527" s="374"/>
      <c r="X527" s="374"/>
      <c r="Y527" s="374"/>
      <c r="Z527" s="374"/>
      <c r="AA527" s="374"/>
      <c r="AB527" s="374"/>
      <c r="AC527" s="374"/>
      <c r="AD527" s="374"/>
      <c r="AE527" s="374"/>
      <c r="AF527" s="374"/>
      <c r="AG527" s="374"/>
      <c r="AH527" s="374"/>
      <c r="AI527" s="374"/>
      <c r="AJ527" s="374"/>
      <c r="AK527" s="374"/>
      <c r="AL527" s="374"/>
      <c r="AM527" s="374"/>
      <c r="AN527" s="374"/>
      <c r="AO527" s="374"/>
      <c r="AP527" s="374"/>
      <c r="AQ527" s="374"/>
      <c r="AR527" s="374"/>
      <c r="AS527" s="374"/>
      <c r="AT527" s="374"/>
      <c r="AU527" s="374"/>
      <c r="AV527" s="374"/>
      <c r="AW527" s="259"/>
      <c r="AX527" s="259"/>
      <c r="AY527" s="259"/>
      <c r="AZ527" s="440" t="s">
        <v>1160</v>
      </c>
      <c r="BA527" s="440"/>
      <c r="BB527" s="440"/>
      <c r="BC527" s="440"/>
      <c r="BD527" s="259" t="s">
        <v>1148</v>
      </c>
      <c r="BE527" s="374"/>
      <c r="BF527" s="374"/>
      <c r="BG527" s="374"/>
    </row>
    <row r="528" spans="14:59" s="226" customFormat="1">
      <c r="N528" s="374"/>
      <c r="O528" s="374"/>
      <c r="P528" s="374"/>
      <c r="Q528" s="374"/>
      <c r="R528" s="374"/>
      <c r="S528" s="374"/>
      <c r="T528" s="374"/>
      <c r="U528" s="374"/>
      <c r="V528" s="374"/>
      <c r="W528" s="374"/>
      <c r="X528" s="374"/>
      <c r="Y528" s="374"/>
      <c r="Z528" s="374"/>
      <c r="AA528" s="374"/>
      <c r="AB528" s="374"/>
      <c r="AC528" s="374"/>
      <c r="AD528" s="374"/>
      <c r="AE528" s="374"/>
      <c r="AF528" s="374"/>
      <c r="AG528" s="374"/>
      <c r="AH528" s="374"/>
      <c r="AI528" s="374"/>
      <c r="AJ528" s="374"/>
      <c r="AK528" s="374"/>
      <c r="AL528" s="374"/>
      <c r="AM528" s="374"/>
      <c r="AN528" s="374"/>
      <c r="AO528" s="374"/>
      <c r="AP528" s="374"/>
      <c r="AQ528" s="374"/>
      <c r="AR528" s="374"/>
      <c r="AS528" s="374"/>
      <c r="AT528" s="374"/>
      <c r="AU528" s="374"/>
      <c r="AV528" s="374"/>
      <c r="AW528" s="259"/>
      <c r="AX528" s="259"/>
      <c r="AY528" s="259"/>
      <c r="AZ528" s="440" t="s">
        <v>1161</v>
      </c>
      <c r="BA528" s="440"/>
      <c r="BB528" s="440"/>
      <c r="BC528" s="440"/>
      <c r="BD528" s="259" t="s">
        <v>1149</v>
      </c>
      <c r="BE528" s="374"/>
      <c r="BF528" s="374"/>
      <c r="BG528" s="374"/>
    </row>
    <row r="529" spans="14:59" s="226" customFormat="1">
      <c r="N529" s="374"/>
      <c r="O529" s="374"/>
      <c r="P529" s="374"/>
      <c r="Q529" s="374"/>
      <c r="R529" s="374"/>
      <c r="S529" s="374"/>
      <c r="T529" s="374"/>
      <c r="U529" s="374"/>
      <c r="V529" s="374"/>
      <c r="W529" s="374"/>
      <c r="X529" s="374"/>
      <c r="Y529" s="374"/>
      <c r="Z529" s="374"/>
      <c r="AA529" s="374"/>
      <c r="AB529" s="374"/>
      <c r="AC529" s="374"/>
      <c r="AD529" s="374"/>
      <c r="AE529" s="374"/>
      <c r="AF529" s="374"/>
      <c r="AG529" s="374"/>
      <c r="AH529" s="374"/>
      <c r="AI529" s="374"/>
      <c r="AJ529" s="374"/>
      <c r="AK529" s="374"/>
      <c r="AL529" s="374"/>
      <c r="AM529" s="374"/>
      <c r="AN529" s="374"/>
      <c r="AO529" s="374"/>
      <c r="AP529" s="374"/>
      <c r="AQ529" s="374"/>
      <c r="AR529" s="374"/>
      <c r="AS529" s="374"/>
      <c r="AT529" s="374"/>
      <c r="AU529" s="374"/>
      <c r="AV529" s="374"/>
      <c r="AW529" s="259"/>
      <c r="AX529" s="259"/>
      <c r="AY529" s="259"/>
      <c r="AZ529" s="440" t="s">
        <v>1163</v>
      </c>
      <c r="BA529" s="440"/>
      <c r="BB529" s="440"/>
      <c r="BC529" s="440"/>
      <c r="BD529" s="259" t="s">
        <v>1151</v>
      </c>
      <c r="BE529" s="374"/>
      <c r="BF529" s="374"/>
      <c r="BG529" s="374"/>
    </row>
    <row r="530" spans="14:59" s="226" customFormat="1">
      <c r="N530" s="374"/>
      <c r="O530" s="374"/>
      <c r="P530" s="374"/>
      <c r="Q530" s="374"/>
      <c r="R530" s="374"/>
      <c r="S530" s="374"/>
      <c r="T530" s="374"/>
      <c r="U530" s="374"/>
      <c r="V530" s="374"/>
      <c r="W530" s="374"/>
      <c r="X530" s="374"/>
      <c r="Y530" s="374"/>
      <c r="Z530" s="374"/>
      <c r="AA530" s="374"/>
      <c r="AB530" s="374"/>
      <c r="AC530" s="374"/>
      <c r="AD530" s="374"/>
      <c r="AE530" s="374"/>
      <c r="AF530" s="374"/>
      <c r="AG530" s="374"/>
      <c r="AH530" s="374"/>
      <c r="AI530" s="374"/>
      <c r="AJ530" s="374"/>
      <c r="AK530" s="374"/>
      <c r="AL530" s="374"/>
      <c r="AM530" s="374"/>
      <c r="AN530" s="374"/>
      <c r="AO530" s="374"/>
      <c r="AP530" s="374"/>
      <c r="AQ530" s="374"/>
      <c r="AR530" s="374"/>
      <c r="AS530" s="374"/>
      <c r="AT530" s="374"/>
      <c r="AU530" s="374"/>
      <c r="AV530" s="374"/>
      <c r="AW530" s="259"/>
      <c r="AX530" s="259"/>
      <c r="AY530" s="259"/>
      <c r="AZ530" s="440" t="s">
        <v>1164</v>
      </c>
      <c r="BA530" s="440"/>
      <c r="BB530" s="440"/>
      <c r="BC530" s="440"/>
      <c r="BD530" s="259" t="s">
        <v>1152</v>
      </c>
      <c r="BE530" s="374"/>
      <c r="BF530" s="374"/>
      <c r="BG530" s="374"/>
    </row>
    <row r="531" spans="14:59" s="226" customFormat="1">
      <c r="N531" s="374"/>
      <c r="O531" s="374"/>
      <c r="P531" s="374"/>
      <c r="Q531" s="374"/>
      <c r="R531" s="374"/>
      <c r="S531" s="374"/>
      <c r="T531" s="374"/>
      <c r="U531" s="374"/>
      <c r="V531" s="374"/>
      <c r="W531" s="374"/>
      <c r="X531" s="374"/>
      <c r="Y531" s="374"/>
      <c r="Z531" s="374"/>
      <c r="AA531" s="374"/>
      <c r="AB531" s="374"/>
      <c r="AC531" s="374"/>
      <c r="AD531" s="374"/>
      <c r="AE531" s="374"/>
      <c r="AF531" s="374"/>
      <c r="AG531" s="374"/>
      <c r="AH531" s="374"/>
      <c r="AI531" s="374"/>
      <c r="AJ531" s="374"/>
      <c r="AK531" s="374"/>
      <c r="AL531" s="374"/>
      <c r="AM531" s="374"/>
      <c r="AN531" s="374"/>
      <c r="AO531" s="374"/>
      <c r="AP531" s="374"/>
      <c r="AQ531" s="374"/>
      <c r="AR531" s="374"/>
      <c r="AS531" s="374"/>
      <c r="AT531" s="374"/>
      <c r="AU531" s="374"/>
      <c r="AV531" s="374"/>
      <c r="AW531" s="259"/>
      <c r="AX531" s="259"/>
      <c r="AY531" s="259"/>
      <c r="AZ531" s="440" t="s">
        <v>1165</v>
      </c>
      <c r="BA531" s="440"/>
      <c r="BB531" s="440"/>
      <c r="BC531" s="440"/>
      <c r="BD531" s="259" t="s">
        <v>1154</v>
      </c>
      <c r="BE531" s="374"/>
      <c r="BF531" s="374"/>
      <c r="BG531" s="374"/>
    </row>
    <row r="532" spans="14:59" s="226" customFormat="1">
      <c r="N532" s="374"/>
      <c r="O532" s="374"/>
      <c r="P532" s="374"/>
      <c r="Q532" s="374"/>
      <c r="R532" s="374"/>
      <c r="S532" s="374"/>
      <c r="T532" s="374"/>
      <c r="U532" s="374"/>
      <c r="V532" s="374"/>
      <c r="W532" s="374"/>
      <c r="X532" s="374"/>
      <c r="Y532" s="374"/>
      <c r="Z532" s="374"/>
      <c r="AA532" s="374"/>
      <c r="AB532" s="374"/>
      <c r="AC532" s="374"/>
      <c r="AD532" s="374"/>
      <c r="AE532" s="374"/>
      <c r="AF532" s="374"/>
      <c r="AG532" s="374"/>
      <c r="AH532" s="374"/>
      <c r="AI532" s="374"/>
      <c r="AJ532" s="374"/>
      <c r="AK532" s="374"/>
      <c r="AL532" s="374"/>
      <c r="AM532" s="374"/>
      <c r="AN532" s="374"/>
      <c r="AO532" s="374"/>
      <c r="AP532" s="374"/>
      <c r="AQ532" s="374"/>
      <c r="AR532" s="374"/>
      <c r="AS532" s="374"/>
      <c r="AT532" s="374"/>
      <c r="AU532" s="374"/>
      <c r="AV532" s="374"/>
      <c r="AW532" s="259"/>
      <c r="AX532" s="259"/>
      <c r="AY532" s="259"/>
      <c r="AZ532" s="440" t="s">
        <v>1167</v>
      </c>
      <c r="BA532" s="440"/>
      <c r="BB532" s="440"/>
      <c r="BC532" s="440"/>
      <c r="BD532" s="259" t="s">
        <v>1156</v>
      </c>
      <c r="BE532" s="374"/>
      <c r="BF532" s="374"/>
      <c r="BG532" s="374"/>
    </row>
    <row r="533" spans="14:59" s="226" customFormat="1">
      <c r="N533" s="374"/>
      <c r="O533" s="374"/>
      <c r="P533" s="374"/>
      <c r="Q533" s="374"/>
      <c r="R533" s="374"/>
      <c r="S533" s="374"/>
      <c r="T533" s="374"/>
      <c r="U533" s="374"/>
      <c r="V533" s="374"/>
      <c r="W533" s="374"/>
      <c r="X533" s="374"/>
      <c r="Y533" s="374"/>
      <c r="Z533" s="374"/>
      <c r="AA533" s="374"/>
      <c r="AB533" s="374"/>
      <c r="AC533" s="374"/>
      <c r="AD533" s="374"/>
      <c r="AE533" s="374"/>
      <c r="AF533" s="374"/>
      <c r="AG533" s="374"/>
      <c r="AH533" s="374"/>
      <c r="AI533" s="374"/>
      <c r="AJ533" s="374"/>
      <c r="AK533" s="374"/>
      <c r="AL533" s="374"/>
      <c r="AM533" s="374"/>
      <c r="AN533" s="374"/>
      <c r="AO533" s="374"/>
      <c r="AP533" s="374"/>
      <c r="AQ533" s="374"/>
      <c r="AR533" s="374"/>
      <c r="AS533" s="374"/>
      <c r="AT533" s="374"/>
      <c r="AU533" s="374"/>
      <c r="AV533" s="374"/>
      <c r="AW533" s="259"/>
      <c r="AX533" s="259"/>
      <c r="AY533" s="259"/>
      <c r="AZ533" s="440" t="s">
        <v>1168</v>
      </c>
      <c r="BA533" s="440"/>
      <c r="BB533" s="440"/>
      <c r="BC533" s="440"/>
      <c r="BD533" s="259" t="s">
        <v>1159</v>
      </c>
      <c r="BE533" s="374"/>
      <c r="BF533" s="374"/>
      <c r="BG533" s="374"/>
    </row>
    <row r="534" spans="14:59" s="226" customFormat="1">
      <c r="N534" s="374"/>
      <c r="O534" s="374"/>
      <c r="P534" s="374"/>
      <c r="Q534" s="374"/>
      <c r="R534" s="374"/>
      <c r="S534" s="374"/>
      <c r="T534" s="374"/>
      <c r="U534" s="374"/>
      <c r="V534" s="374"/>
      <c r="W534" s="374"/>
      <c r="X534" s="374"/>
      <c r="Y534" s="374"/>
      <c r="Z534" s="374"/>
      <c r="AA534" s="374"/>
      <c r="AB534" s="374"/>
      <c r="AC534" s="374"/>
      <c r="AD534" s="374"/>
      <c r="AE534" s="374"/>
      <c r="AF534" s="374"/>
      <c r="AG534" s="374"/>
      <c r="AH534" s="374"/>
      <c r="AI534" s="374"/>
      <c r="AJ534" s="374"/>
      <c r="AK534" s="374"/>
      <c r="AL534" s="374"/>
      <c r="AM534" s="374"/>
      <c r="AN534" s="374"/>
      <c r="AO534" s="374"/>
      <c r="AP534" s="374"/>
      <c r="AQ534" s="374"/>
      <c r="AR534" s="374"/>
      <c r="AS534" s="374"/>
      <c r="AT534" s="374"/>
      <c r="AU534" s="374"/>
      <c r="AV534" s="374"/>
      <c r="AW534" s="259"/>
      <c r="AX534" s="259"/>
      <c r="AY534" s="259"/>
      <c r="AZ534" s="440" t="s">
        <v>1172</v>
      </c>
      <c r="BA534" s="440"/>
      <c r="BB534" s="440"/>
      <c r="BC534" s="440"/>
      <c r="BD534" s="259" t="s">
        <v>1160</v>
      </c>
      <c r="BE534" s="374"/>
      <c r="BF534" s="374"/>
      <c r="BG534" s="374"/>
    </row>
    <row r="535" spans="14:59" s="226" customFormat="1">
      <c r="N535" s="374"/>
      <c r="O535" s="374"/>
      <c r="P535" s="374"/>
      <c r="Q535" s="374"/>
      <c r="R535" s="374"/>
      <c r="S535" s="374"/>
      <c r="T535" s="374"/>
      <c r="U535" s="374"/>
      <c r="V535" s="374"/>
      <c r="W535" s="374"/>
      <c r="X535" s="374"/>
      <c r="Y535" s="374"/>
      <c r="Z535" s="374"/>
      <c r="AA535" s="374"/>
      <c r="AB535" s="374"/>
      <c r="AC535" s="374"/>
      <c r="AD535" s="374"/>
      <c r="AE535" s="374"/>
      <c r="AF535" s="374"/>
      <c r="AG535" s="374"/>
      <c r="AH535" s="374"/>
      <c r="AI535" s="374"/>
      <c r="AJ535" s="374"/>
      <c r="AK535" s="374"/>
      <c r="AL535" s="374"/>
      <c r="AM535" s="374"/>
      <c r="AN535" s="374"/>
      <c r="AO535" s="374"/>
      <c r="AP535" s="374"/>
      <c r="AQ535" s="374"/>
      <c r="AR535" s="374"/>
      <c r="AS535" s="374"/>
      <c r="AT535" s="374"/>
      <c r="AU535" s="374"/>
      <c r="AV535" s="374"/>
      <c r="AW535" s="259"/>
      <c r="AX535" s="259"/>
      <c r="AY535" s="259"/>
      <c r="AZ535" s="440" t="s">
        <v>1178</v>
      </c>
      <c r="BA535" s="440"/>
      <c r="BB535" s="440"/>
      <c r="BC535" s="440"/>
      <c r="BD535" s="259" t="s">
        <v>1161</v>
      </c>
      <c r="BE535" s="374"/>
      <c r="BF535" s="374"/>
      <c r="BG535" s="374"/>
    </row>
    <row r="536" spans="14:59" s="226" customFormat="1">
      <c r="N536" s="374"/>
      <c r="O536" s="374"/>
      <c r="P536" s="374"/>
      <c r="Q536" s="374"/>
      <c r="R536" s="374"/>
      <c r="S536" s="374"/>
      <c r="T536" s="374"/>
      <c r="U536" s="374"/>
      <c r="V536" s="374"/>
      <c r="W536" s="374"/>
      <c r="X536" s="374"/>
      <c r="Y536" s="374"/>
      <c r="Z536" s="374"/>
      <c r="AA536" s="374"/>
      <c r="AB536" s="374"/>
      <c r="AC536" s="374"/>
      <c r="AD536" s="374"/>
      <c r="AE536" s="374"/>
      <c r="AF536" s="374"/>
      <c r="AG536" s="374"/>
      <c r="AH536" s="374"/>
      <c r="AI536" s="374"/>
      <c r="AJ536" s="374"/>
      <c r="AK536" s="374"/>
      <c r="AL536" s="374"/>
      <c r="AM536" s="374"/>
      <c r="AN536" s="374"/>
      <c r="AO536" s="374"/>
      <c r="AP536" s="374"/>
      <c r="AQ536" s="374"/>
      <c r="AR536" s="374"/>
      <c r="AS536" s="374"/>
      <c r="AT536" s="374"/>
      <c r="AU536" s="374"/>
      <c r="AV536" s="374"/>
      <c r="AW536" s="259"/>
      <c r="AX536" s="259"/>
      <c r="AY536" s="259"/>
      <c r="AZ536" s="440" t="s">
        <v>1180</v>
      </c>
      <c r="BA536" s="440"/>
      <c r="BB536" s="440"/>
      <c r="BC536" s="440"/>
      <c r="BD536" s="259" t="s">
        <v>1163</v>
      </c>
      <c r="BE536" s="374"/>
      <c r="BF536" s="374"/>
      <c r="BG536" s="374"/>
    </row>
    <row r="537" spans="14:59" s="226" customFormat="1">
      <c r="N537" s="374"/>
      <c r="O537" s="374"/>
      <c r="P537" s="374"/>
      <c r="Q537" s="374"/>
      <c r="R537" s="374"/>
      <c r="S537" s="374"/>
      <c r="T537" s="374"/>
      <c r="U537" s="374"/>
      <c r="V537" s="374"/>
      <c r="W537" s="374"/>
      <c r="X537" s="374"/>
      <c r="Y537" s="374"/>
      <c r="Z537" s="374"/>
      <c r="AA537" s="374"/>
      <c r="AB537" s="374"/>
      <c r="AC537" s="374"/>
      <c r="AD537" s="374"/>
      <c r="AE537" s="374"/>
      <c r="AF537" s="374"/>
      <c r="AG537" s="374"/>
      <c r="AH537" s="374"/>
      <c r="AI537" s="374"/>
      <c r="AJ537" s="374"/>
      <c r="AK537" s="374"/>
      <c r="AL537" s="374"/>
      <c r="AM537" s="374"/>
      <c r="AN537" s="374"/>
      <c r="AO537" s="374"/>
      <c r="AP537" s="374"/>
      <c r="AQ537" s="374"/>
      <c r="AR537" s="374"/>
      <c r="AS537" s="374"/>
      <c r="AT537" s="374"/>
      <c r="AU537" s="374"/>
      <c r="AV537" s="374"/>
      <c r="AW537" s="259"/>
      <c r="AX537" s="259"/>
      <c r="AY537" s="259"/>
      <c r="AZ537" s="440" t="s">
        <v>1181</v>
      </c>
      <c r="BA537" s="440"/>
      <c r="BB537" s="440"/>
      <c r="BC537" s="440"/>
      <c r="BD537" s="259" t="s">
        <v>1164</v>
      </c>
      <c r="BE537" s="374"/>
      <c r="BF537" s="374"/>
      <c r="BG537" s="374"/>
    </row>
    <row r="538" spans="14:59" s="226" customFormat="1">
      <c r="N538" s="374"/>
      <c r="O538" s="374"/>
      <c r="P538" s="374"/>
      <c r="Q538" s="374"/>
      <c r="R538" s="374"/>
      <c r="S538" s="374"/>
      <c r="T538" s="374"/>
      <c r="U538" s="374"/>
      <c r="V538" s="374"/>
      <c r="W538" s="374"/>
      <c r="X538" s="374"/>
      <c r="Y538" s="374"/>
      <c r="Z538" s="374"/>
      <c r="AA538" s="374"/>
      <c r="AB538" s="374"/>
      <c r="AC538" s="374"/>
      <c r="AD538" s="374"/>
      <c r="AE538" s="374"/>
      <c r="AF538" s="374"/>
      <c r="AG538" s="374"/>
      <c r="AH538" s="374"/>
      <c r="AI538" s="374"/>
      <c r="AJ538" s="374"/>
      <c r="AK538" s="374"/>
      <c r="AL538" s="374"/>
      <c r="AM538" s="374"/>
      <c r="AN538" s="374"/>
      <c r="AO538" s="374"/>
      <c r="AP538" s="374"/>
      <c r="AQ538" s="374"/>
      <c r="AR538" s="374"/>
      <c r="AS538" s="374"/>
      <c r="AT538" s="374"/>
      <c r="AU538" s="374"/>
      <c r="AV538" s="374"/>
      <c r="AW538" s="259"/>
      <c r="AX538" s="259"/>
      <c r="AY538" s="259"/>
      <c r="AZ538" s="440" t="s">
        <v>1187</v>
      </c>
      <c r="BA538" s="440"/>
      <c r="BB538" s="440"/>
      <c r="BC538" s="440"/>
      <c r="BD538" s="259" t="s">
        <v>1165</v>
      </c>
      <c r="BE538" s="374"/>
      <c r="BF538" s="374"/>
      <c r="BG538" s="374"/>
    </row>
    <row r="539" spans="14:59" s="226" customFormat="1">
      <c r="N539" s="374"/>
      <c r="O539" s="374"/>
      <c r="P539" s="374"/>
      <c r="Q539" s="374"/>
      <c r="R539" s="374"/>
      <c r="S539" s="374"/>
      <c r="T539" s="374"/>
      <c r="U539" s="374"/>
      <c r="V539" s="374"/>
      <c r="W539" s="374"/>
      <c r="X539" s="374"/>
      <c r="Y539" s="374"/>
      <c r="Z539" s="374"/>
      <c r="AA539" s="374"/>
      <c r="AB539" s="374"/>
      <c r="AC539" s="374"/>
      <c r="AD539" s="374"/>
      <c r="AE539" s="374"/>
      <c r="AF539" s="374"/>
      <c r="AG539" s="374"/>
      <c r="AH539" s="374"/>
      <c r="AI539" s="374"/>
      <c r="AJ539" s="374"/>
      <c r="AK539" s="374"/>
      <c r="AL539" s="374"/>
      <c r="AM539" s="374"/>
      <c r="AN539" s="374"/>
      <c r="AO539" s="374"/>
      <c r="AP539" s="374"/>
      <c r="AQ539" s="374"/>
      <c r="AR539" s="374"/>
      <c r="AS539" s="374"/>
      <c r="AT539" s="374"/>
      <c r="AU539" s="374"/>
      <c r="AV539" s="374"/>
      <c r="AW539" s="259"/>
      <c r="AX539" s="259"/>
      <c r="AY539" s="259"/>
      <c r="AZ539" s="440" t="s">
        <v>1191</v>
      </c>
      <c r="BA539" s="440"/>
      <c r="BB539" s="440"/>
      <c r="BC539" s="440"/>
      <c r="BD539" s="259" t="s">
        <v>1167</v>
      </c>
      <c r="BE539" s="374"/>
      <c r="BF539" s="374"/>
      <c r="BG539" s="374"/>
    </row>
    <row r="540" spans="14:59" s="226" customFormat="1">
      <c r="N540" s="374"/>
      <c r="O540" s="374"/>
      <c r="P540" s="374"/>
      <c r="Q540" s="374"/>
      <c r="R540" s="374"/>
      <c r="S540" s="374"/>
      <c r="T540" s="374"/>
      <c r="U540" s="374"/>
      <c r="V540" s="374"/>
      <c r="W540" s="374"/>
      <c r="X540" s="374"/>
      <c r="Y540" s="374"/>
      <c r="Z540" s="374"/>
      <c r="AA540" s="374"/>
      <c r="AB540" s="374"/>
      <c r="AC540" s="374"/>
      <c r="AD540" s="374"/>
      <c r="AE540" s="374"/>
      <c r="AF540" s="374"/>
      <c r="AG540" s="374"/>
      <c r="AH540" s="374"/>
      <c r="AI540" s="374"/>
      <c r="AJ540" s="374"/>
      <c r="AK540" s="374"/>
      <c r="AL540" s="374"/>
      <c r="AM540" s="374"/>
      <c r="AN540" s="374"/>
      <c r="AO540" s="374"/>
      <c r="AP540" s="374"/>
      <c r="AQ540" s="374"/>
      <c r="AR540" s="374"/>
      <c r="AS540" s="374"/>
      <c r="AT540" s="374"/>
      <c r="AU540" s="374"/>
      <c r="AV540" s="374"/>
      <c r="AW540" s="259"/>
      <c r="AX540" s="259"/>
      <c r="AY540" s="259"/>
      <c r="AZ540" s="440" t="s">
        <v>1193</v>
      </c>
      <c r="BA540" s="440"/>
      <c r="BB540" s="440"/>
      <c r="BC540" s="440"/>
      <c r="BD540" s="259" t="s">
        <v>1168</v>
      </c>
      <c r="BE540" s="374"/>
      <c r="BF540" s="374"/>
      <c r="BG540" s="374"/>
    </row>
    <row r="541" spans="14:59" s="226" customFormat="1">
      <c r="N541" s="374"/>
      <c r="O541" s="374"/>
      <c r="P541" s="374"/>
      <c r="Q541" s="374"/>
      <c r="R541" s="374"/>
      <c r="S541" s="374"/>
      <c r="T541" s="374"/>
      <c r="U541" s="374"/>
      <c r="V541" s="374"/>
      <c r="W541" s="374"/>
      <c r="X541" s="374"/>
      <c r="Y541" s="374"/>
      <c r="Z541" s="374"/>
      <c r="AA541" s="374"/>
      <c r="AB541" s="374"/>
      <c r="AC541" s="374"/>
      <c r="AD541" s="374"/>
      <c r="AE541" s="374"/>
      <c r="AF541" s="374"/>
      <c r="AG541" s="374"/>
      <c r="AH541" s="374"/>
      <c r="AI541" s="374"/>
      <c r="AJ541" s="374"/>
      <c r="AK541" s="374"/>
      <c r="AL541" s="374"/>
      <c r="AM541" s="374"/>
      <c r="AN541" s="374"/>
      <c r="AO541" s="374"/>
      <c r="AP541" s="374"/>
      <c r="AQ541" s="374"/>
      <c r="AR541" s="374"/>
      <c r="AS541" s="374"/>
      <c r="AT541" s="374"/>
      <c r="AU541" s="374"/>
      <c r="AV541" s="374"/>
      <c r="AW541" s="259"/>
      <c r="AX541" s="259"/>
      <c r="AY541" s="259"/>
      <c r="AZ541" s="440"/>
      <c r="BA541" s="440"/>
      <c r="BB541" s="440"/>
      <c r="BC541" s="440"/>
      <c r="BD541" s="259" t="s">
        <v>1172</v>
      </c>
      <c r="BE541" s="374"/>
      <c r="BF541" s="374"/>
      <c r="BG541" s="374"/>
    </row>
    <row r="542" spans="14:59" s="226" customFormat="1">
      <c r="N542" s="374"/>
      <c r="O542" s="374"/>
      <c r="P542" s="374"/>
      <c r="Q542" s="374"/>
      <c r="R542" s="374"/>
      <c r="S542" s="374"/>
      <c r="T542" s="374"/>
      <c r="U542" s="374"/>
      <c r="V542" s="374"/>
      <c r="W542" s="374"/>
      <c r="X542" s="374"/>
      <c r="Y542" s="374"/>
      <c r="Z542" s="374"/>
      <c r="AA542" s="374"/>
      <c r="AB542" s="374"/>
      <c r="AC542" s="374"/>
      <c r="AD542" s="374"/>
      <c r="AE542" s="374"/>
      <c r="AF542" s="374"/>
      <c r="AG542" s="374"/>
      <c r="AH542" s="374"/>
      <c r="AI542" s="374"/>
      <c r="AJ542" s="374"/>
      <c r="AK542" s="374"/>
      <c r="AL542" s="374"/>
      <c r="AM542" s="374"/>
      <c r="AN542" s="374"/>
      <c r="AO542" s="374"/>
      <c r="AP542" s="374"/>
      <c r="AQ542" s="374"/>
      <c r="AR542" s="374"/>
      <c r="AS542" s="374"/>
      <c r="AT542" s="374"/>
      <c r="AU542" s="374"/>
      <c r="AV542" s="374"/>
      <c r="AW542" s="259"/>
      <c r="AX542" s="259"/>
      <c r="AY542" s="259"/>
      <c r="AZ542" s="440"/>
      <c r="BA542" s="440"/>
      <c r="BB542" s="440"/>
      <c r="BC542" s="440"/>
      <c r="BD542" s="259" t="s">
        <v>1178</v>
      </c>
      <c r="BE542" s="374"/>
      <c r="BF542" s="374"/>
      <c r="BG542" s="374"/>
    </row>
    <row r="543" spans="14:59" s="226" customFormat="1">
      <c r="N543" s="374"/>
      <c r="O543" s="374"/>
      <c r="P543" s="374"/>
      <c r="Q543" s="374"/>
      <c r="R543" s="374"/>
      <c r="S543" s="374"/>
      <c r="T543" s="374"/>
      <c r="U543" s="374"/>
      <c r="V543" s="374"/>
      <c r="W543" s="374"/>
      <c r="X543" s="374"/>
      <c r="Y543" s="374"/>
      <c r="Z543" s="374"/>
      <c r="AA543" s="374"/>
      <c r="AB543" s="374"/>
      <c r="AC543" s="374"/>
      <c r="AD543" s="374"/>
      <c r="AE543" s="374"/>
      <c r="AF543" s="374"/>
      <c r="AG543" s="374"/>
      <c r="AH543" s="374"/>
      <c r="AI543" s="374"/>
      <c r="AJ543" s="374"/>
      <c r="AK543" s="374"/>
      <c r="AL543" s="374"/>
      <c r="AM543" s="374"/>
      <c r="AN543" s="374"/>
      <c r="AO543" s="374"/>
      <c r="AP543" s="374"/>
      <c r="AQ543" s="374"/>
      <c r="AR543" s="374"/>
      <c r="AS543" s="374"/>
      <c r="AT543" s="374"/>
      <c r="AU543" s="374"/>
      <c r="AV543" s="374"/>
      <c r="AW543" s="259"/>
      <c r="AX543" s="259"/>
      <c r="AY543" s="259"/>
      <c r="AZ543" s="440"/>
      <c r="BA543" s="440"/>
      <c r="BB543" s="440"/>
      <c r="BC543" s="440"/>
      <c r="BD543" s="259" t="s">
        <v>1180</v>
      </c>
      <c r="BE543" s="374"/>
      <c r="BF543" s="374"/>
      <c r="BG543" s="374"/>
    </row>
    <row r="544" spans="14:59" s="226" customFormat="1">
      <c r="N544" s="374"/>
      <c r="O544" s="374"/>
      <c r="P544" s="374"/>
      <c r="Q544" s="374"/>
      <c r="R544" s="374"/>
      <c r="S544" s="374"/>
      <c r="T544" s="374"/>
      <c r="U544" s="374"/>
      <c r="V544" s="374"/>
      <c r="W544" s="374"/>
      <c r="X544" s="374"/>
      <c r="Y544" s="374"/>
      <c r="Z544" s="374"/>
      <c r="AA544" s="374"/>
      <c r="AB544" s="374"/>
      <c r="AC544" s="374"/>
      <c r="AD544" s="374"/>
      <c r="AE544" s="374"/>
      <c r="AF544" s="374"/>
      <c r="AG544" s="374"/>
      <c r="AH544" s="374"/>
      <c r="AI544" s="374"/>
      <c r="AJ544" s="374"/>
      <c r="AK544" s="374"/>
      <c r="AL544" s="374"/>
      <c r="AM544" s="374"/>
      <c r="AN544" s="374"/>
      <c r="AO544" s="374"/>
      <c r="AP544" s="374"/>
      <c r="AQ544" s="374"/>
      <c r="AR544" s="374"/>
      <c r="AS544" s="374"/>
      <c r="AT544" s="374"/>
      <c r="AU544" s="374"/>
      <c r="AV544" s="374"/>
      <c r="AW544" s="259"/>
      <c r="AX544" s="259"/>
      <c r="AY544" s="259"/>
      <c r="AZ544" s="440"/>
      <c r="BA544" s="440"/>
      <c r="BB544" s="440"/>
      <c r="BC544" s="440"/>
      <c r="BD544" s="259" t="s">
        <v>1181</v>
      </c>
      <c r="BE544" s="374"/>
      <c r="BF544" s="374"/>
      <c r="BG544" s="374"/>
    </row>
    <row r="545" spans="14:59" s="226" customFormat="1">
      <c r="N545" s="374"/>
      <c r="O545" s="374"/>
      <c r="P545" s="374"/>
      <c r="Q545" s="374"/>
      <c r="R545" s="374"/>
      <c r="S545" s="374"/>
      <c r="T545" s="374"/>
      <c r="U545" s="374"/>
      <c r="V545" s="374"/>
      <c r="W545" s="374"/>
      <c r="X545" s="374"/>
      <c r="Y545" s="374"/>
      <c r="Z545" s="374"/>
      <c r="AA545" s="374"/>
      <c r="AB545" s="374"/>
      <c r="AC545" s="374"/>
      <c r="AD545" s="374"/>
      <c r="AE545" s="374"/>
      <c r="AF545" s="374"/>
      <c r="AG545" s="374"/>
      <c r="AH545" s="374"/>
      <c r="AI545" s="374"/>
      <c r="AJ545" s="374"/>
      <c r="AK545" s="374"/>
      <c r="AL545" s="374"/>
      <c r="AM545" s="374"/>
      <c r="AN545" s="374"/>
      <c r="AO545" s="374"/>
      <c r="AP545" s="374"/>
      <c r="AQ545" s="374"/>
      <c r="AR545" s="374"/>
      <c r="AS545" s="374"/>
      <c r="AT545" s="374"/>
      <c r="AU545" s="374"/>
      <c r="AV545" s="374"/>
      <c r="AW545" s="259"/>
      <c r="AX545" s="259"/>
      <c r="AY545" s="259"/>
      <c r="AZ545" s="440"/>
      <c r="BA545" s="440"/>
      <c r="BB545" s="440"/>
      <c r="BC545" s="440"/>
      <c r="BD545" s="259" t="s">
        <v>1187</v>
      </c>
      <c r="BE545" s="374"/>
      <c r="BF545" s="374"/>
      <c r="BG545" s="374"/>
    </row>
    <row r="546" spans="14:59" s="226" customFormat="1">
      <c r="N546" s="374"/>
      <c r="O546" s="374"/>
      <c r="P546" s="374"/>
      <c r="Q546" s="374"/>
      <c r="R546" s="374"/>
      <c r="S546" s="374"/>
      <c r="T546" s="374"/>
      <c r="U546" s="374"/>
      <c r="V546" s="374"/>
      <c r="W546" s="374"/>
      <c r="X546" s="374"/>
      <c r="Y546" s="374"/>
      <c r="Z546" s="374"/>
      <c r="AA546" s="374"/>
      <c r="AB546" s="374"/>
      <c r="AC546" s="374"/>
      <c r="AD546" s="374"/>
      <c r="AE546" s="374"/>
      <c r="AF546" s="374"/>
      <c r="AG546" s="374"/>
      <c r="AH546" s="374"/>
      <c r="AI546" s="374"/>
      <c r="AJ546" s="374"/>
      <c r="AK546" s="374"/>
      <c r="AL546" s="374"/>
      <c r="AM546" s="374"/>
      <c r="AN546" s="374"/>
      <c r="AO546" s="374"/>
      <c r="AP546" s="374"/>
      <c r="AQ546" s="374"/>
      <c r="AR546" s="374"/>
      <c r="AS546" s="374"/>
      <c r="AT546" s="374"/>
      <c r="AU546" s="374"/>
      <c r="AV546" s="374"/>
      <c r="AW546" s="259"/>
      <c r="AX546" s="259"/>
      <c r="AY546" s="259"/>
      <c r="AZ546" s="486"/>
      <c r="BA546" s="486"/>
      <c r="BB546" s="486"/>
      <c r="BC546" s="486"/>
      <c r="BD546" s="259" t="s">
        <v>1191</v>
      </c>
      <c r="BE546" s="374"/>
      <c r="BF546" s="374"/>
      <c r="BG546" s="374"/>
    </row>
    <row r="547" spans="14:59" s="226" customFormat="1">
      <c r="N547" s="374"/>
      <c r="O547" s="374"/>
      <c r="P547" s="374"/>
      <c r="Q547" s="374"/>
      <c r="R547" s="374"/>
      <c r="S547" s="374"/>
      <c r="T547" s="374"/>
      <c r="U547" s="374"/>
      <c r="V547" s="374"/>
      <c r="W547" s="374"/>
      <c r="X547" s="374"/>
      <c r="Y547" s="374"/>
      <c r="Z547" s="374"/>
      <c r="AA547" s="374"/>
      <c r="AB547" s="374"/>
      <c r="AC547" s="374"/>
      <c r="AD547" s="374"/>
      <c r="AE547" s="374"/>
      <c r="AF547" s="374"/>
      <c r="AG547" s="374"/>
      <c r="AH547" s="374"/>
      <c r="AI547" s="374"/>
      <c r="AJ547" s="374"/>
      <c r="AK547" s="374"/>
      <c r="AL547" s="374"/>
      <c r="AM547" s="374"/>
      <c r="AN547" s="374"/>
      <c r="AO547" s="374"/>
      <c r="AP547" s="374"/>
      <c r="AQ547" s="374"/>
      <c r="AR547" s="374"/>
      <c r="AS547" s="374"/>
      <c r="AT547" s="374"/>
      <c r="AU547" s="374"/>
      <c r="AV547" s="374"/>
      <c r="AW547" s="259"/>
      <c r="AX547" s="259"/>
      <c r="AY547" s="259"/>
      <c r="AZ547" s="486"/>
      <c r="BA547" s="486"/>
      <c r="BB547" s="486"/>
      <c r="BC547" s="486"/>
      <c r="BD547" s="259" t="s">
        <v>1193</v>
      </c>
      <c r="BE547" s="374"/>
      <c r="BF547" s="374"/>
      <c r="BG547" s="374"/>
    </row>
    <row r="548" spans="14:59" s="226" customFormat="1">
      <c r="N548" s="374"/>
      <c r="O548" s="374"/>
      <c r="P548" s="374"/>
      <c r="Q548" s="374"/>
      <c r="R548" s="374"/>
      <c r="S548" s="374"/>
      <c r="T548" s="374"/>
      <c r="U548" s="374"/>
      <c r="V548" s="374"/>
      <c r="W548" s="374"/>
      <c r="X548" s="374"/>
      <c r="Y548" s="374"/>
      <c r="Z548" s="374"/>
      <c r="AA548" s="374"/>
      <c r="AB548" s="374"/>
      <c r="AC548" s="374"/>
      <c r="AD548" s="374"/>
      <c r="AE548" s="374"/>
      <c r="AF548" s="374"/>
      <c r="AG548" s="374"/>
      <c r="AH548" s="374"/>
      <c r="AI548" s="374"/>
      <c r="AJ548" s="374"/>
      <c r="AK548" s="374"/>
      <c r="AL548" s="374"/>
      <c r="AM548" s="374"/>
      <c r="AN548" s="374"/>
      <c r="AO548" s="374"/>
      <c r="AP548" s="374"/>
      <c r="AQ548" s="374"/>
      <c r="AR548" s="374"/>
      <c r="AS548" s="374"/>
      <c r="AT548" s="374"/>
      <c r="AU548" s="374"/>
      <c r="AV548" s="374"/>
      <c r="AW548" s="259"/>
      <c r="AX548" s="259"/>
      <c r="AY548" s="259"/>
      <c r="AZ548" s="486"/>
      <c r="BA548" s="486"/>
      <c r="BB548" s="486"/>
      <c r="BC548" s="486"/>
      <c r="BD548" s="259"/>
      <c r="BE548" s="374"/>
      <c r="BF548" s="374"/>
      <c r="BG548" s="374"/>
    </row>
    <row r="549" spans="14:59" s="226" customFormat="1">
      <c r="N549" s="374"/>
      <c r="O549" s="374"/>
      <c r="P549" s="374"/>
      <c r="Q549" s="374"/>
      <c r="R549" s="374"/>
      <c r="S549" s="374"/>
      <c r="T549" s="374"/>
      <c r="U549" s="374"/>
      <c r="V549" s="374"/>
      <c r="W549" s="374"/>
      <c r="X549" s="374"/>
      <c r="Y549" s="374"/>
      <c r="Z549" s="374"/>
      <c r="AA549" s="374"/>
      <c r="AB549" s="374"/>
      <c r="AC549" s="374"/>
      <c r="AD549" s="374"/>
      <c r="AE549" s="374"/>
      <c r="AF549" s="374"/>
      <c r="AG549" s="374"/>
      <c r="AH549" s="374"/>
      <c r="AI549" s="374"/>
      <c r="AJ549" s="374"/>
      <c r="AK549" s="374"/>
      <c r="AL549" s="374"/>
      <c r="AM549" s="374"/>
      <c r="AN549" s="374"/>
      <c r="AO549" s="374"/>
      <c r="AP549" s="374"/>
      <c r="AQ549" s="374"/>
      <c r="AR549" s="374"/>
      <c r="AS549" s="374"/>
      <c r="AT549" s="374"/>
      <c r="AU549" s="374"/>
      <c r="AV549" s="374"/>
      <c r="AW549" s="259"/>
      <c r="AX549" s="259"/>
      <c r="AY549" s="259"/>
      <c r="AZ549" s="486"/>
      <c r="BA549" s="486"/>
      <c r="BB549" s="486"/>
      <c r="BC549" s="486"/>
      <c r="BD549" s="260"/>
      <c r="BE549" s="374"/>
      <c r="BF549" s="374"/>
      <c r="BG549" s="374"/>
    </row>
    <row r="550" spans="14:59" s="226" customFormat="1">
      <c r="N550" s="374"/>
      <c r="O550" s="374"/>
      <c r="P550" s="374"/>
      <c r="Q550" s="374"/>
      <c r="R550" s="374"/>
      <c r="S550" s="374"/>
      <c r="T550" s="374"/>
      <c r="U550" s="374"/>
      <c r="V550" s="374"/>
      <c r="W550" s="374"/>
      <c r="X550" s="374"/>
      <c r="Y550" s="374"/>
      <c r="Z550" s="374"/>
      <c r="AA550" s="374"/>
      <c r="AB550" s="374"/>
      <c r="AC550" s="374"/>
      <c r="AD550" s="374"/>
      <c r="AE550" s="374"/>
      <c r="AF550" s="374"/>
      <c r="AG550" s="374"/>
      <c r="AH550" s="374"/>
      <c r="AI550" s="374"/>
      <c r="AJ550" s="374"/>
      <c r="AK550" s="374"/>
      <c r="AL550" s="374"/>
      <c r="AM550" s="374"/>
      <c r="AN550" s="374"/>
      <c r="AO550" s="374"/>
      <c r="AP550" s="374"/>
      <c r="AQ550" s="374"/>
      <c r="AR550" s="374"/>
      <c r="AS550" s="374"/>
      <c r="AT550" s="374"/>
      <c r="AU550" s="374"/>
      <c r="AV550" s="374"/>
      <c r="AW550" s="259"/>
      <c r="AX550" s="259"/>
      <c r="AY550" s="259"/>
      <c r="AZ550" s="259"/>
      <c r="BA550" s="259"/>
      <c r="BB550" s="259"/>
      <c r="BC550" s="259"/>
      <c r="BD550" s="260"/>
      <c r="BE550" s="374"/>
      <c r="BF550" s="374"/>
      <c r="BG550" s="374"/>
    </row>
    <row r="551" spans="14:59" s="226" customFormat="1">
      <c r="N551" s="374"/>
      <c r="O551" s="374"/>
      <c r="P551" s="374"/>
      <c r="Q551" s="374"/>
      <c r="R551" s="374"/>
      <c r="S551" s="374"/>
      <c r="T551" s="374"/>
      <c r="U551" s="374"/>
      <c r="V551" s="374"/>
      <c r="W551" s="374"/>
      <c r="X551" s="374"/>
      <c r="Y551" s="374"/>
      <c r="Z551" s="374"/>
      <c r="AA551" s="374"/>
      <c r="AB551" s="374"/>
      <c r="AC551" s="374"/>
      <c r="AD551" s="374"/>
      <c r="AE551" s="374"/>
      <c r="AF551" s="374"/>
      <c r="AG551" s="374"/>
      <c r="AH551" s="374"/>
      <c r="AI551" s="374"/>
      <c r="AJ551" s="374"/>
      <c r="AK551" s="374"/>
      <c r="AL551" s="374"/>
      <c r="AM551" s="374"/>
      <c r="AN551" s="374"/>
      <c r="AO551" s="374"/>
      <c r="AP551" s="374"/>
      <c r="AQ551" s="374"/>
      <c r="AR551" s="374"/>
      <c r="AS551" s="374"/>
      <c r="AT551" s="374"/>
      <c r="AU551" s="374"/>
      <c r="AV551" s="374"/>
      <c r="AW551" s="259"/>
      <c r="AX551" s="259"/>
      <c r="AY551" s="259"/>
      <c r="AZ551" s="259"/>
      <c r="BA551" s="259"/>
      <c r="BB551" s="259"/>
      <c r="BC551" s="259"/>
      <c r="BD551" s="260"/>
      <c r="BE551" s="374"/>
      <c r="BF551" s="374"/>
      <c r="BG551" s="374"/>
    </row>
    <row r="552" spans="14:59" s="226" customFormat="1">
      <c r="N552" s="374"/>
      <c r="O552" s="374"/>
      <c r="P552" s="374"/>
      <c r="Q552" s="374"/>
      <c r="R552" s="374"/>
      <c r="S552" s="374"/>
      <c r="T552" s="374"/>
      <c r="U552" s="374"/>
      <c r="V552" s="374"/>
      <c r="W552" s="374"/>
      <c r="X552" s="374"/>
      <c r="Y552" s="374"/>
      <c r="Z552" s="374"/>
      <c r="AA552" s="374"/>
      <c r="AB552" s="374"/>
      <c r="AC552" s="374"/>
      <c r="AD552" s="374"/>
      <c r="AE552" s="374"/>
      <c r="AF552" s="374"/>
      <c r="AG552" s="374"/>
      <c r="AH552" s="374"/>
      <c r="AI552" s="374"/>
      <c r="AJ552" s="374"/>
      <c r="AK552" s="374"/>
      <c r="AL552" s="374"/>
      <c r="AM552" s="374"/>
      <c r="AN552" s="374"/>
      <c r="AO552" s="374"/>
      <c r="AP552" s="374"/>
      <c r="AQ552" s="374"/>
      <c r="AR552" s="374"/>
      <c r="AS552" s="374"/>
      <c r="AT552" s="374"/>
      <c r="AU552" s="374"/>
      <c r="AV552" s="374"/>
      <c r="AW552" s="259"/>
      <c r="AX552" s="259"/>
      <c r="AY552" s="259"/>
      <c r="AZ552" s="259"/>
      <c r="BA552" s="259"/>
      <c r="BB552" s="259"/>
      <c r="BC552" s="259"/>
      <c r="BD552" s="260"/>
      <c r="BE552" s="374"/>
      <c r="BF552" s="374"/>
      <c r="BG552" s="374"/>
    </row>
    <row r="553" spans="14:59" s="226" customFormat="1">
      <c r="N553" s="374"/>
      <c r="O553" s="374"/>
      <c r="P553" s="374"/>
      <c r="Q553" s="374"/>
      <c r="R553" s="374"/>
      <c r="S553" s="374"/>
      <c r="T553" s="374"/>
      <c r="U553" s="374"/>
      <c r="V553" s="374"/>
      <c r="W553" s="374"/>
      <c r="X553" s="374"/>
      <c r="Y553" s="374"/>
      <c r="Z553" s="374"/>
      <c r="AA553" s="374"/>
      <c r="AB553" s="374"/>
      <c r="AC553" s="374"/>
      <c r="AD553" s="374"/>
      <c r="AE553" s="374"/>
      <c r="AF553" s="374"/>
      <c r="AG553" s="374"/>
      <c r="AH553" s="374"/>
      <c r="AI553" s="374"/>
      <c r="AJ553" s="374"/>
      <c r="AK553" s="374"/>
      <c r="AL553" s="374"/>
      <c r="AM553" s="374"/>
      <c r="AN553" s="374"/>
      <c r="AO553" s="374"/>
      <c r="AP553" s="374"/>
      <c r="AQ553" s="374"/>
      <c r="AR553" s="374"/>
      <c r="AS553" s="374"/>
      <c r="AT553" s="374"/>
      <c r="AU553" s="374"/>
      <c r="AV553" s="374"/>
      <c r="AW553" s="259"/>
      <c r="AX553" s="259"/>
      <c r="AY553" s="259"/>
      <c r="AZ553" s="259"/>
      <c r="BA553" s="259"/>
      <c r="BB553" s="259"/>
      <c r="BC553" s="259"/>
      <c r="BD553" s="260"/>
      <c r="BE553" s="374"/>
      <c r="BF553" s="374"/>
      <c r="BG553" s="374"/>
    </row>
    <row r="554" spans="14:59" s="226" customFormat="1">
      <c r="N554" s="374"/>
      <c r="O554" s="374"/>
      <c r="P554" s="374"/>
      <c r="Q554" s="374"/>
      <c r="R554" s="374"/>
      <c r="S554" s="374"/>
      <c r="T554" s="374"/>
      <c r="U554" s="374"/>
      <c r="V554" s="374"/>
      <c r="W554" s="374"/>
      <c r="X554" s="374"/>
      <c r="Y554" s="374"/>
      <c r="Z554" s="374"/>
      <c r="AA554" s="374"/>
      <c r="AB554" s="374"/>
      <c r="AC554" s="374"/>
      <c r="AD554" s="374"/>
      <c r="AE554" s="374"/>
      <c r="AF554" s="374"/>
      <c r="AG554" s="374"/>
      <c r="AH554" s="374"/>
      <c r="AI554" s="374"/>
      <c r="AJ554" s="374"/>
      <c r="AK554" s="374"/>
      <c r="AL554" s="374"/>
      <c r="AM554" s="374"/>
      <c r="AN554" s="374"/>
      <c r="AO554" s="374"/>
      <c r="AP554" s="374"/>
      <c r="AQ554" s="374"/>
      <c r="AR554" s="374"/>
      <c r="AS554" s="374"/>
      <c r="AT554" s="374"/>
      <c r="AU554" s="374"/>
      <c r="AV554" s="374"/>
      <c r="AW554" s="259"/>
      <c r="AX554" s="259"/>
      <c r="AY554" s="259"/>
      <c r="AZ554" s="259"/>
      <c r="BA554" s="259"/>
      <c r="BB554" s="259"/>
      <c r="BC554" s="259"/>
      <c r="BD554" s="260"/>
      <c r="BE554" s="374"/>
      <c r="BF554" s="374"/>
      <c r="BG554" s="374"/>
    </row>
    <row r="555" spans="14:59" s="226" customFormat="1">
      <c r="N555" s="374"/>
      <c r="O555" s="374"/>
      <c r="P555" s="374"/>
      <c r="Q555" s="374"/>
      <c r="R555" s="374"/>
      <c r="S555" s="374"/>
      <c r="T555" s="374"/>
      <c r="U555" s="374"/>
      <c r="V555" s="374"/>
      <c r="W555" s="374"/>
      <c r="X555" s="374"/>
      <c r="Y555" s="374"/>
      <c r="Z555" s="374"/>
      <c r="AA555" s="374"/>
      <c r="AB555" s="374"/>
      <c r="AC555" s="374"/>
      <c r="AD555" s="374"/>
      <c r="AE555" s="374"/>
      <c r="AF555" s="374"/>
      <c r="AG555" s="374"/>
      <c r="AH555" s="374"/>
      <c r="AI555" s="374"/>
      <c r="AJ555" s="374"/>
      <c r="AK555" s="374"/>
      <c r="AL555" s="374"/>
      <c r="AM555" s="374"/>
      <c r="AN555" s="374"/>
      <c r="AO555" s="374"/>
      <c r="AP555" s="374"/>
      <c r="AQ555" s="374"/>
      <c r="AR555" s="374"/>
      <c r="AS555" s="374"/>
      <c r="AT555" s="374"/>
      <c r="AU555" s="374"/>
      <c r="AV555" s="374"/>
      <c r="AW555" s="259"/>
      <c r="AX555" s="259"/>
      <c r="AY555" s="259"/>
      <c r="AZ555" s="259"/>
      <c r="BA555" s="259"/>
      <c r="BB555" s="259"/>
      <c r="BC555" s="259"/>
      <c r="BD555" s="260"/>
      <c r="BE555" s="374"/>
      <c r="BF555" s="374"/>
      <c r="BG555" s="374"/>
    </row>
    <row r="556" spans="14:59" s="226" customFormat="1">
      <c r="N556" s="374"/>
      <c r="O556" s="374"/>
      <c r="P556" s="374"/>
      <c r="Q556" s="374"/>
      <c r="R556" s="374"/>
      <c r="S556" s="374"/>
      <c r="T556" s="374"/>
      <c r="U556" s="374"/>
      <c r="V556" s="374"/>
      <c r="W556" s="374"/>
      <c r="X556" s="374"/>
      <c r="Y556" s="374"/>
      <c r="Z556" s="374"/>
      <c r="AA556" s="374"/>
      <c r="AB556" s="374"/>
      <c r="AC556" s="374"/>
      <c r="AD556" s="374"/>
      <c r="AE556" s="374"/>
      <c r="AF556" s="374"/>
      <c r="AG556" s="374"/>
      <c r="AH556" s="374"/>
      <c r="AI556" s="374"/>
      <c r="AJ556" s="374"/>
      <c r="AK556" s="374"/>
      <c r="AL556" s="374"/>
      <c r="AM556" s="374"/>
      <c r="AN556" s="374"/>
      <c r="AO556" s="374"/>
      <c r="AP556" s="374"/>
      <c r="AQ556" s="374"/>
      <c r="AR556" s="374"/>
      <c r="AS556" s="374"/>
      <c r="AT556" s="374"/>
      <c r="AU556" s="374"/>
      <c r="AV556" s="374"/>
      <c r="AW556" s="259"/>
      <c r="AX556" s="259"/>
      <c r="AY556" s="259"/>
      <c r="AZ556" s="259"/>
      <c r="BA556" s="259"/>
      <c r="BB556" s="259"/>
      <c r="BC556" s="259"/>
      <c r="BD556" s="260"/>
      <c r="BE556" s="374"/>
      <c r="BF556" s="374"/>
      <c r="BG556" s="374"/>
    </row>
    <row r="557" spans="14:59" s="226" customFormat="1">
      <c r="N557" s="374"/>
      <c r="O557" s="374"/>
      <c r="P557" s="374"/>
      <c r="Q557" s="374"/>
      <c r="R557" s="374"/>
      <c r="S557" s="374"/>
      <c r="T557" s="374"/>
      <c r="U557" s="374"/>
      <c r="V557" s="374"/>
      <c r="W557" s="374"/>
      <c r="X557" s="374"/>
      <c r="Y557" s="374"/>
      <c r="Z557" s="374"/>
      <c r="AA557" s="374"/>
      <c r="AB557" s="374"/>
      <c r="AC557" s="374"/>
      <c r="AD557" s="374"/>
      <c r="AE557" s="374"/>
      <c r="AF557" s="374"/>
      <c r="AG557" s="374"/>
      <c r="AH557" s="374"/>
      <c r="AI557" s="374"/>
      <c r="AJ557" s="374"/>
      <c r="AK557" s="374"/>
      <c r="AL557" s="374"/>
      <c r="AM557" s="374"/>
      <c r="AN557" s="374"/>
      <c r="AO557" s="374"/>
      <c r="AP557" s="374"/>
      <c r="AQ557" s="374"/>
      <c r="AR557" s="374"/>
      <c r="AS557" s="374"/>
      <c r="AT557" s="374"/>
      <c r="AU557" s="374"/>
      <c r="AV557" s="374"/>
      <c r="AW557" s="259"/>
      <c r="AX557" s="259"/>
      <c r="AY557" s="259"/>
      <c r="AZ557" s="259"/>
      <c r="BA557" s="259"/>
      <c r="BB557" s="259"/>
      <c r="BC557" s="259"/>
      <c r="BD557" s="260"/>
      <c r="BE557" s="374"/>
      <c r="BF557" s="374"/>
      <c r="BG557" s="374"/>
    </row>
    <row r="558" spans="14:59" s="226" customFormat="1">
      <c r="N558" s="374"/>
      <c r="O558" s="374"/>
      <c r="P558" s="374"/>
      <c r="Q558" s="374"/>
      <c r="R558" s="374"/>
      <c r="S558" s="374"/>
      <c r="T558" s="374"/>
      <c r="U558" s="374"/>
      <c r="V558" s="374"/>
      <c r="W558" s="374"/>
      <c r="X558" s="374"/>
      <c r="Y558" s="374"/>
      <c r="Z558" s="374"/>
      <c r="AA558" s="374"/>
      <c r="AB558" s="374"/>
      <c r="AC558" s="374"/>
      <c r="AD558" s="374"/>
      <c r="AE558" s="374"/>
      <c r="AF558" s="374"/>
      <c r="AG558" s="374"/>
      <c r="AH558" s="374"/>
      <c r="AI558" s="374"/>
      <c r="AJ558" s="374"/>
      <c r="AK558" s="374"/>
      <c r="AL558" s="374"/>
      <c r="AM558" s="374"/>
      <c r="AN558" s="374"/>
      <c r="AO558" s="374"/>
      <c r="AP558" s="374"/>
      <c r="AQ558" s="374"/>
      <c r="AR558" s="374"/>
      <c r="AS558" s="374"/>
      <c r="AT558" s="374"/>
      <c r="AU558" s="374"/>
      <c r="AV558" s="374"/>
      <c r="AW558" s="259"/>
      <c r="AX558" s="259"/>
      <c r="AY558" s="259"/>
      <c r="AZ558" s="259"/>
      <c r="BA558" s="259"/>
      <c r="BB558" s="259"/>
      <c r="BC558" s="259"/>
      <c r="BD558" s="260"/>
      <c r="BE558" s="374"/>
      <c r="BF558" s="374"/>
      <c r="BG558" s="374"/>
    </row>
    <row r="559" spans="14:59" s="226" customFormat="1">
      <c r="N559" s="374"/>
      <c r="O559" s="374"/>
      <c r="P559" s="374"/>
      <c r="Q559" s="374"/>
      <c r="R559" s="374"/>
      <c r="S559" s="374"/>
      <c r="T559" s="374"/>
      <c r="U559" s="374"/>
      <c r="V559" s="374"/>
      <c r="W559" s="374"/>
      <c r="X559" s="374"/>
      <c r="Y559" s="374"/>
      <c r="Z559" s="374"/>
      <c r="AA559" s="374"/>
      <c r="AB559" s="374"/>
      <c r="AC559" s="374"/>
      <c r="AD559" s="374"/>
      <c r="AE559" s="374"/>
      <c r="AF559" s="374"/>
      <c r="AG559" s="374"/>
      <c r="AH559" s="374"/>
      <c r="AI559" s="374"/>
      <c r="AJ559" s="374"/>
      <c r="AK559" s="374"/>
      <c r="AL559" s="374"/>
      <c r="AM559" s="374"/>
      <c r="AN559" s="374"/>
      <c r="AO559" s="374"/>
      <c r="AP559" s="374"/>
      <c r="AQ559" s="374"/>
      <c r="AR559" s="374"/>
      <c r="AS559" s="374"/>
      <c r="AT559" s="374"/>
      <c r="AU559" s="374"/>
      <c r="AV559" s="374"/>
      <c r="AW559" s="259"/>
      <c r="AX559" s="259"/>
      <c r="AY559" s="259"/>
      <c r="AZ559" s="259"/>
      <c r="BA559" s="259"/>
      <c r="BB559" s="259"/>
      <c r="BC559" s="259"/>
      <c r="BD559" s="260"/>
      <c r="BE559" s="374"/>
      <c r="BF559" s="374"/>
      <c r="BG559" s="374"/>
    </row>
    <row r="560" spans="14:59" s="226" customFormat="1">
      <c r="N560" s="374"/>
      <c r="O560" s="374"/>
      <c r="P560" s="374"/>
      <c r="Q560" s="374"/>
      <c r="R560" s="374"/>
      <c r="S560" s="374"/>
      <c r="T560" s="374"/>
      <c r="U560" s="374"/>
      <c r="V560" s="374"/>
      <c r="W560" s="374"/>
      <c r="X560" s="374"/>
      <c r="Y560" s="374"/>
      <c r="Z560" s="374"/>
      <c r="AA560" s="374"/>
      <c r="AB560" s="374"/>
      <c r="AC560" s="374"/>
      <c r="AD560" s="374"/>
      <c r="AE560" s="374"/>
      <c r="AF560" s="374"/>
      <c r="AG560" s="374"/>
      <c r="AH560" s="374"/>
      <c r="AI560" s="374"/>
      <c r="AJ560" s="374"/>
      <c r="AK560" s="374"/>
      <c r="AL560" s="374"/>
      <c r="AM560" s="374"/>
      <c r="AN560" s="374"/>
      <c r="AO560" s="374"/>
      <c r="AP560" s="374"/>
      <c r="AQ560" s="374"/>
      <c r="AR560" s="374"/>
      <c r="AS560" s="374"/>
      <c r="AT560" s="374"/>
      <c r="AU560" s="374"/>
      <c r="AV560" s="374"/>
      <c r="AW560" s="259"/>
      <c r="AX560" s="259"/>
      <c r="AY560" s="259"/>
      <c r="AZ560" s="259"/>
      <c r="BA560" s="259"/>
      <c r="BB560" s="259"/>
      <c r="BC560" s="259"/>
      <c r="BD560" s="260"/>
      <c r="BE560" s="374"/>
      <c r="BF560" s="374"/>
      <c r="BG560" s="374"/>
    </row>
    <row r="561" spans="14:59" s="226" customFormat="1">
      <c r="N561" s="374"/>
      <c r="O561" s="374"/>
      <c r="P561" s="374"/>
      <c r="Q561" s="374"/>
      <c r="R561" s="374"/>
      <c r="S561" s="374"/>
      <c r="T561" s="374"/>
      <c r="U561" s="374"/>
      <c r="V561" s="374"/>
      <c r="W561" s="374"/>
      <c r="X561" s="374"/>
      <c r="Y561" s="374"/>
      <c r="Z561" s="374"/>
      <c r="AA561" s="374"/>
      <c r="AB561" s="374"/>
      <c r="AC561" s="374"/>
      <c r="AD561" s="374"/>
      <c r="AE561" s="374"/>
      <c r="AF561" s="374"/>
      <c r="AG561" s="374"/>
      <c r="AH561" s="374"/>
      <c r="AI561" s="374"/>
      <c r="AJ561" s="374"/>
      <c r="AK561" s="374"/>
      <c r="AL561" s="374"/>
      <c r="AM561" s="374"/>
      <c r="AN561" s="374"/>
      <c r="AO561" s="374"/>
      <c r="AP561" s="374"/>
      <c r="AQ561" s="374"/>
      <c r="AR561" s="374"/>
      <c r="AS561" s="374"/>
      <c r="AT561" s="374"/>
      <c r="AU561" s="374"/>
      <c r="AV561" s="374"/>
      <c r="AW561" s="259"/>
      <c r="AX561" s="259"/>
      <c r="AY561" s="259"/>
      <c r="AZ561" s="259"/>
      <c r="BA561" s="259"/>
      <c r="BB561" s="259"/>
      <c r="BC561" s="259"/>
      <c r="BD561" s="260"/>
      <c r="BE561" s="374"/>
      <c r="BF561" s="374"/>
      <c r="BG561" s="374"/>
    </row>
    <row r="562" spans="14:59" s="226" customFormat="1">
      <c r="N562" s="374"/>
      <c r="O562" s="374"/>
      <c r="P562" s="374"/>
      <c r="Q562" s="374"/>
      <c r="R562" s="374"/>
      <c r="S562" s="374"/>
      <c r="T562" s="374"/>
      <c r="U562" s="374"/>
      <c r="V562" s="374"/>
      <c r="W562" s="374"/>
      <c r="X562" s="374"/>
      <c r="Y562" s="374"/>
      <c r="Z562" s="374"/>
      <c r="AA562" s="374"/>
      <c r="AB562" s="374"/>
      <c r="AC562" s="374"/>
      <c r="AD562" s="374"/>
      <c r="AE562" s="374"/>
      <c r="AF562" s="374"/>
      <c r="AG562" s="374"/>
      <c r="AH562" s="374"/>
      <c r="AI562" s="374"/>
      <c r="AJ562" s="374"/>
      <c r="AK562" s="374"/>
      <c r="AL562" s="374"/>
      <c r="AM562" s="374"/>
      <c r="AN562" s="374"/>
      <c r="AO562" s="374"/>
      <c r="AP562" s="374"/>
      <c r="AQ562" s="374"/>
      <c r="AR562" s="374"/>
      <c r="AS562" s="374"/>
      <c r="AT562" s="374"/>
      <c r="AU562" s="374"/>
      <c r="AV562" s="374"/>
      <c r="AW562" s="259"/>
      <c r="AX562" s="259"/>
      <c r="AY562" s="259"/>
      <c r="AZ562" s="259"/>
      <c r="BA562" s="259"/>
      <c r="BB562" s="259"/>
      <c r="BC562" s="259"/>
      <c r="BD562" s="260"/>
      <c r="BE562" s="374"/>
      <c r="BF562" s="374"/>
      <c r="BG562" s="374"/>
    </row>
    <row r="563" spans="14:59" s="226" customFormat="1">
      <c r="N563" s="374"/>
      <c r="O563" s="374"/>
      <c r="P563" s="374"/>
      <c r="Q563" s="374"/>
      <c r="R563" s="374"/>
      <c r="S563" s="374"/>
      <c r="T563" s="374"/>
      <c r="U563" s="374"/>
      <c r="V563" s="374"/>
      <c r="W563" s="374"/>
      <c r="X563" s="374"/>
      <c r="Y563" s="374"/>
      <c r="Z563" s="374"/>
      <c r="AA563" s="374"/>
      <c r="AB563" s="374"/>
      <c r="AC563" s="374"/>
      <c r="AD563" s="374"/>
      <c r="AE563" s="374"/>
      <c r="AF563" s="374"/>
      <c r="AG563" s="374"/>
      <c r="AH563" s="374"/>
      <c r="AI563" s="374"/>
      <c r="AJ563" s="374"/>
      <c r="AK563" s="374"/>
      <c r="AL563" s="374"/>
      <c r="AM563" s="374"/>
      <c r="AN563" s="374"/>
      <c r="AO563" s="374"/>
      <c r="AP563" s="374"/>
      <c r="AQ563" s="374"/>
      <c r="AR563" s="374"/>
      <c r="AS563" s="374"/>
      <c r="AT563" s="374"/>
      <c r="AU563" s="374"/>
      <c r="AV563" s="374"/>
      <c r="AW563" s="259"/>
      <c r="AX563" s="259"/>
      <c r="AY563" s="259"/>
      <c r="AZ563" s="259"/>
      <c r="BA563" s="259"/>
      <c r="BB563" s="259"/>
      <c r="BC563" s="259"/>
      <c r="BD563" s="260"/>
      <c r="BE563" s="374"/>
      <c r="BF563" s="374"/>
      <c r="BG563" s="374"/>
    </row>
    <row r="564" spans="14:59" s="226" customFormat="1">
      <c r="N564" s="374"/>
      <c r="O564" s="374"/>
      <c r="P564" s="374"/>
      <c r="Q564" s="374"/>
      <c r="R564" s="374"/>
      <c r="S564" s="374"/>
      <c r="T564" s="374"/>
      <c r="U564" s="374"/>
      <c r="V564" s="374"/>
      <c r="W564" s="374"/>
      <c r="X564" s="374"/>
      <c r="Y564" s="374"/>
      <c r="Z564" s="374"/>
      <c r="AA564" s="374"/>
      <c r="AB564" s="374"/>
      <c r="AC564" s="374"/>
      <c r="AD564" s="374"/>
      <c r="AE564" s="374"/>
      <c r="AF564" s="374"/>
      <c r="AG564" s="374"/>
      <c r="AH564" s="374"/>
      <c r="AI564" s="374"/>
      <c r="AJ564" s="374"/>
      <c r="AK564" s="374"/>
      <c r="AL564" s="374"/>
      <c r="AM564" s="374"/>
      <c r="AN564" s="374"/>
      <c r="AO564" s="374"/>
      <c r="AP564" s="374"/>
      <c r="AQ564" s="374"/>
      <c r="AR564" s="374"/>
      <c r="AS564" s="374"/>
      <c r="AT564" s="374"/>
      <c r="AU564" s="374"/>
      <c r="AV564" s="374"/>
      <c r="AW564" s="259"/>
      <c r="AX564" s="259"/>
      <c r="AY564" s="259"/>
      <c r="AZ564" s="259"/>
      <c r="BA564" s="259"/>
      <c r="BB564" s="259"/>
      <c r="BC564" s="259"/>
      <c r="BD564" s="260"/>
      <c r="BE564" s="374"/>
      <c r="BF564" s="374"/>
      <c r="BG564" s="374"/>
    </row>
    <row r="565" spans="14:59" s="226" customFormat="1">
      <c r="N565" s="374"/>
      <c r="O565" s="374"/>
      <c r="P565" s="374"/>
      <c r="Q565" s="374"/>
      <c r="R565" s="374"/>
      <c r="S565" s="374"/>
      <c r="T565" s="374"/>
      <c r="U565" s="374"/>
      <c r="V565" s="374"/>
      <c r="W565" s="374"/>
      <c r="X565" s="374"/>
      <c r="Y565" s="374"/>
      <c r="Z565" s="374"/>
      <c r="AA565" s="374"/>
      <c r="AB565" s="374"/>
      <c r="AC565" s="374"/>
      <c r="AD565" s="374"/>
      <c r="AE565" s="374"/>
      <c r="AF565" s="374"/>
      <c r="AG565" s="374"/>
      <c r="AH565" s="374"/>
      <c r="AI565" s="374"/>
      <c r="AJ565" s="374"/>
      <c r="AK565" s="374"/>
      <c r="AL565" s="374"/>
      <c r="AM565" s="374"/>
      <c r="AN565" s="374"/>
      <c r="AO565" s="374"/>
      <c r="AP565" s="374"/>
      <c r="AQ565" s="374"/>
      <c r="AR565" s="374"/>
      <c r="AS565" s="374"/>
      <c r="AT565" s="374"/>
      <c r="AU565" s="374"/>
      <c r="AV565" s="374"/>
      <c r="AW565" s="259"/>
      <c r="AX565" s="259"/>
      <c r="AY565" s="259"/>
      <c r="AZ565" s="259"/>
      <c r="BA565" s="259"/>
      <c r="BB565" s="259"/>
      <c r="BC565" s="259"/>
      <c r="BD565" s="260"/>
      <c r="BE565" s="374"/>
      <c r="BF565" s="374"/>
      <c r="BG565" s="374"/>
    </row>
    <row r="566" spans="14:59" s="226" customFormat="1">
      <c r="N566" s="374"/>
      <c r="O566" s="374"/>
      <c r="P566" s="374"/>
      <c r="Q566" s="374"/>
      <c r="R566" s="374"/>
      <c r="S566" s="374"/>
      <c r="T566" s="374"/>
      <c r="U566" s="374"/>
      <c r="V566" s="374"/>
      <c r="W566" s="374"/>
      <c r="X566" s="374"/>
      <c r="Y566" s="374"/>
      <c r="Z566" s="374"/>
      <c r="AA566" s="374"/>
      <c r="AB566" s="374"/>
      <c r="AC566" s="374"/>
      <c r="AD566" s="374"/>
      <c r="AE566" s="374"/>
      <c r="AF566" s="374"/>
      <c r="AG566" s="374"/>
      <c r="AH566" s="374"/>
      <c r="AI566" s="374"/>
      <c r="AJ566" s="374"/>
      <c r="AK566" s="374"/>
      <c r="AL566" s="374"/>
      <c r="AM566" s="374"/>
      <c r="AN566" s="374"/>
      <c r="AO566" s="374"/>
      <c r="AP566" s="374"/>
      <c r="AQ566" s="374"/>
      <c r="AR566" s="374"/>
      <c r="AS566" s="374"/>
      <c r="AT566" s="374"/>
      <c r="AU566" s="374"/>
      <c r="AV566" s="374"/>
      <c r="AW566" s="259"/>
      <c r="AX566" s="259"/>
      <c r="AY566" s="259"/>
      <c r="AZ566" s="259"/>
      <c r="BA566" s="259"/>
      <c r="BB566" s="259"/>
      <c r="BC566" s="259"/>
      <c r="BD566" s="374"/>
      <c r="BE566" s="374"/>
      <c r="BF566" s="374"/>
      <c r="BG566" s="374"/>
    </row>
    <row r="567" spans="14:59">
      <c r="N567" s="374"/>
      <c r="O567" s="374"/>
      <c r="P567" s="374"/>
      <c r="Q567" s="374"/>
      <c r="R567" s="374"/>
      <c r="S567" s="374"/>
      <c r="T567" s="374"/>
      <c r="U567" s="374"/>
      <c r="V567" s="374"/>
      <c r="W567" s="374"/>
      <c r="X567" s="374"/>
      <c r="Y567" s="374"/>
      <c r="Z567" s="374"/>
      <c r="AA567" s="374"/>
      <c r="AB567" s="374"/>
      <c r="AC567" s="374"/>
      <c r="AD567" s="374"/>
      <c r="AE567" s="374"/>
      <c r="AF567" s="374"/>
      <c r="AG567" s="374"/>
      <c r="AH567" s="374"/>
      <c r="AI567" s="374"/>
      <c r="AJ567" s="374"/>
      <c r="AK567" s="374"/>
      <c r="AL567" s="374"/>
      <c r="AM567" s="374"/>
      <c r="AN567" s="374"/>
      <c r="AO567" s="374"/>
      <c r="AP567" s="374"/>
      <c r="AQ567" s="374"/>
      <c r="AR567" s="374"/>
      <c r="AS567" s="374"/>
      <c r="AT567" s="374"/>
      <c r="AU567" s="374"/>
      <c r="AV567" s="374"/>
      <c r="AW567" s="374"/>
      <c r="AX567" s="374"/>
      <c r="AY567" s="374"/>
      <c r="AZ567" s="374"/>
      <c r="BA567" s="374"/>
      <c r="BB567" s="374"/>
      <c r="BC567" s="374"/>
      <c r="BD567" s="374"/>
      <c r="BE567" s="374"/>
      <c r="BF567" s="374"/>
      <c r="BG567" s="374"/>
    </row>
    <row r="568" spans="14:59">
      <c r="N568" s="374"/>
      <c r="O568" s="374"/>
      <c r="P568" s="374"/>
      <c r="Q568" s="374"/>
      <c r="R568" s="374"/>
      <c r="S568" s="374"/>
      <c r="T568" s="374"/>
      <c r="U568" s="374"/>
      <c r="V568" s="374"/>
      <c r="W568" s="374"/>
      <c r="X568" s="374"/>
      <c r="Y568" s="374"/>
      <c r="Z568" s="374"/>
      <c r="AA568" s="374"/>
      <c r="AB568" s="374"/>
      <c r="AC568" s="374"/>
      <c r="AD568" s="374"/>
      <c r="AE568" s="374"/>
      <c r="AF568" s="374"/>
      <c r="AG568" s="374"/>
      <c r="AH568" s="374"/>
      <c r="AI568" s="374"/>
      <c r="AJ568" s="374"/>
      <c r="AK568" s="374"/>
      <c r="AL568" s="374"/>
      <c r="AM568" s="374"/>
      <c r="AN568" s="374"/>
      <c r="AO568" s="374"/>
      <c r="AP568" s="374"/>
      <c r="AQ568" s="374"/>
      <c r="AR568" s="374"/>
      <c r="AS568" s="374"/>
      <c r="AT568" s="374"/>
      <c r="AU568" s="374"/>
      <c r="AV568" s="374"/>
      <c r="AW568" s="374"/>
      <c r="AX568" s="374"/>
      <c r="AY568" s="374"/>
      <c r="AZ568" s="374"/>
      <c r="BA568" s="374"/>
      <c r="BB568" s="374"/>
      <c r="BC568" s="374"/>
      <c r="BD568" s="374"/>
      <c r="BE568" s="374"/>
      <c r="BF568" s="374"/>
      <c r="BG568" s="374"/>
    </row>
    <row r="569" spans="14:59">
      <c r="N569" s="374"/>
      <c r="O569" s="374"/>
      <c r="P569" s="374"/>
      <c r="Q569" s="374"/>
      <c r="R569" s="374"/>
      <c r="S569" s="374"/>
      <c r="T569" s="374"/>
      <c r="U569" s="374"/>
      <c r="V569" s="374"/>
      <c r="W569" s="374"/>
      <c r="X569" s="374"/>
      <c r="Y569" s="374"/>
      <c r="Z569" s="374"/>
      <c r="AA569" s="374"/>
      <c r="AB569" s="374"/>
      <c r="AC569" s="374"/>
      <c r="AD569" s="374"/>
      <c r="AE569" s="374"/>
      <c r="AF569" s="374"/>
      <c r="AG569" s="374"/>
      <c r="AH569" s="374"/>
      <c r="AI569" s="374"/>
      <c r="AJ569" s="374"/>
      <c r="AK569" s="374"/>
      <c r="AL569" s="374"/>
      <c r="AM569" s="374"/>
      <c r="AN569" s="374"/>
      <c r="AO569" s="374"/>
      <c r="AP569" s="374"/>
      <c r="AQ569" s="374"/>
      <c r="AR569" s="374"/>
      <c r="AS569" s="374"/>
      <c r="AT569" s="374"/>
      <c r="AU569" s="374"/>
      <c r="AV569" s="374"/>
      <c r="AW569" s="374"/>
      <c r="AX569" s="374"/>
      <c r="AY569" s="374"/>
      <c r="AZ569" s="374"/>
      <c r="BA569" s="374"/>
      <c r="BB569" s="374"/>
      <c r="BC569" s="374"/>
      <c r="BD569" s="374"/>
      <c r="BE569" s="374"/>
      <c r="BF569" s="374"/>
      <c r="BG569" s="374"/>
    </row>
    <row r="570" spans="14:59">
      <c r="N570" s="374"/>
      <c r="O570" s="374"/>
      <c r="P570" s="374"/>
      <c r="Q570" s="374"/>
      <c r="R570" s="374"/>
      <c r="S570" s="374"/>
      <c r="T570" s="374"/>
      <c r="U570" s="374"/>
      <c r="V570" s="374"/>
      <c r="W570" s="374"/>
      <c r="X570" s="374"/>
      <c r="Y570" s="374"/>
      <c r="Z570" s="374"/>
      <c r="AA570" s="374"/>
      <c r="AB570" s="374"/>
      <c r="AC570" s="374"/>
      <c r="AD570" s="374"/>
      <c r="AE570" s="374"/>
      <c r="AF570" s="374"/>
      <c r="AG570" s="374"/>
      <c r="AH570" s="374"/>
      <c r="AI570" s="374"/>
      <c r="AJ570" s="374"/>
      <c r="AK570" s="374"/>
      <c r="AL570" s="374"/>
      <c r="AM570" s="374"/>
      <c r="AN570" s="374"/>
      <c r="AO570" s="374"/>
      <c r="AP570" s="374"/>
      <c r="AQ570" s="374"/>
      <c r="AR570" s="374"/>
      <c r="AS570" s="374"/>
      <c r="AT570" s="374"/>
      <c r="AU570" s="374"/>
      <c r="AV570" s="374"/>
      <c r="AW570" s="374"/>
      <c r="AX570" s="374"/>
      <c r="AY570" s="374"/>
      <c r="AZ570" s="374"/>
      <c r="BA570" s="374"/>
      <c r="BB570" s="374"/>
      <c r="BC570" s="374"/>
      <c r="BD570" s="374"/>
      <c r="BE570" s="374"/>
      <c r="BF570" s="374"/>
      <c r="BG570" s="374"/>
    </row>
    <row r="571" spans="14:59">
      <c r="N571" s="374"/>
      <c r="O571" s="374"/>
      <c r="P571" s="374"/>
      <c r="Q571" s="374"/>
      <c r="R571" s="374"/>
      <c r="S571" s="374"/>
      <c r="T571" s="374"/>
      <c r="U571" s="374"/>
      <c r="V571" s="374"/>
      <c r="W571" s="374"/>
      <c r="X571" s="374"/>
      <c r="Y571" s="374"/>
      <c r="Z571" s="374"/>
      <c r="AA571" s="374"/>
      <c r="AB571" s="374"/>
      <c r="AC571" s="374"/>
      <c r="AD571" s="374"/>
      <c r="AE571" s="374"/>
      <c r="AF571" s="374"/>
      <c r="AG571" s="374"/>
      <c r="AH571" s="374"/>
      <c r="AI571" s="374"/>
      <c r="AJ571" s="374"/>
      <c r="AK571" s="374"/>
      <c r="AL571" s="374"/>
      <c r="AM571" s="374"/>
      <c r="AN571" s="374"/>
      <c r="AO571" s="374"/>
      <c r="AP571" s="374"/>
      <c r="AQ571" s="374"/>
      <c r="AR571" s="374"/>
      <c r="AS571" s="374"/>
      <c r="AT571" s="374"/>
      <c r="AU571" s="374"/>
      <c r="AV571" s="374"/>
      <c r="AW571" s="374"/>
      <c r="AX571" s="374"/>
      <c r="AY571" s="374"/>
      <c r="AZ571" s="374"/>
      <c r="BA571" s="374"/>
      <c r="BB571" s="374"/>
      <c r="BC571" s="374"/>
      <c r="BD571" s="374"/>
      <c r="BE571" s="374"/>
      <c r="BF571" s="374"/>
      <c r="BG571" s="374"/>
    </row>
    <row r="572" spans="14:59">
      <c r="N572" s="374"/>
      <c r="O572" s="374"/>
      <c r="P572" s="374"/>
      <c r="Q572" s="374"/>
      <c r="R572" s="374"/>
      <c r="S572" s="374"/>
      <c r="T572" s="374"/>
      <c r="U572" s="374"/>
      <c r="V572" s="374"/>
      <c r="W572" s="374"/>
      <c r="X572" s="374"/>
      <c r="Y572" s="374"/>
      <c r="Z572" s="374"/>
      <c r="AA572" s="374"/>
      <c r="AB572" s="374"/>
      <c r="AC572" s="374"/>
      <c r="AD572" s="374"/>
      <c r="AE572" s="374"/>
      <c r="AF572" s="374"/>
      <c r="AG572" s="374"/>
      <c r="AH572" s="374"/>
      <c r="AI572" s="374"/>
      <c r="AJ572" s="374"/>
      <c r="AK572" s="374"/>
      <c r="AL572" s="374"/>
      <c r="AM572" s="374"/>
      <c r="AN572" s="374"/>
      <c r="AO572" s="374"/>
      <c r="AP572" s="374"/>
      <c r="AQ572" s="374"/>
      <c r="AR572" s="374"/>
      <c r="AS572" s="374"/>
      <c r="AT572" s="374"/>
      <c r="AU572" s="374"/>
      <c r="AV572" s="374"/>
      <c r="AW572" s="374"/>
      <c r="AX572" s="374"/>
      <c r="AY572" s="374"/>
      <c r="AZ572" s="374"/>
      <c r="BA572" s="374"/>
      <c r="BB572" s="374"/>
      <c r="BC572" s="374"/>
      <c r="BD572" s="374"/>
      <c r="BE572" s="374"/>
      <c r="BF572" s="374"/>
      <c r="BG572" s="374"/>
    </row>
    <row r="573" spans="14:59">
      <c r="N573" s="374"/>
      <c r="O573" s="374"/>
      <c r="P573" s="374"/>
      <c r="Q573" s="374"/>
      <c r="R573" s="374"/>
      <c r="S573" s="374"/>
      <c r="T573" s="374"/>
      <c r="U573" s="374"/>
      <c r="V573" s="374"/>
      <c r="W573" s="374"/>
      <c r="X573" s="374"/>
      <c r="Y573" s="374"/>
      <c r="Z573" s="374"/>
      <c r="AA573" s="374"/>
      <c r="AB573" s="374"/>
      <c r="AC573" s="374"/>
      <c r="AD573" s="374"/>
      <c r="AE573" s="374"/>
      <c r="AF573" s="374"/>
      <c r="AG573" s="374"/>
      <c r="AH573" s="374"/>
      <c r="AI573" s="374"/>
      <c r="AJ573" s="374"/>
      <c r="AK573" s="374"/>
      <c r="AL573" s="374"/>
      <c r="AM573" s="374"/>
      <c r="AN573" s="374"/>
      <c r="AO573" s="374"/>
      <c r="AP573" s="374"/>
      <c r="AQ573" s="374"/>
      <c r="AR573" s="374"/>
      <c r="AS573" s="374"/>
      <c r="AT573" s="374"/>
      <c r="AU573" s="374"/>
      <c r="AV573" s="374"/>
      <c r="AW573" s="374"/>
      <c r="AX573" s="374"/>
      <c r="AY573" s="374"/>
      <c r="AZ573" s="374"/>
      <c r="BA573" s="374"/>
      <c r="BB573" s="374"/>
      <c r="BC573" s="374"/>
      <c r="BD573" s="374"/>
      <c r="BE573" s="374"/>
      <c r="BF573" s="374"/>
      <c r="BG573" s="374"/>
    </row>
    <row r="574" spans="14:59">
      <c r="N574" s="374"/>
      <c r="O574" s="374"/>
      <c r="P574" s="374"/>
      <c r="Q574" s="374"/>
      <c r="R574" s="374"/>
      <c r="S574" s="374"/>
      <c r="T574" s="374"/>
      <c r="U574" s="374"/>
      <c r="V574" s="374"/>
      <c r="W574" s="374"/>
      <c r="X574" s="374"/>
      <c r="Y574" s="374"/>
      <c r="Z574" s="374"/>
      <c r="AA574" s="374"/>
      <c r="AB574" s="374"/>
      <c r="AC574" s="374"/>
      <c r="AD574" s="374"/>
      <c r="AE574" s="374"/>
      <c r="AF574" s="374"/>
      <c r="AG574" s="374"/>
      <c r="AH574" s="374"/>
      <c r="AI574" s="374"/>
      <c r="AJ574" s="374"/>
      <c r="AK574" s="374"/>
      <c r="AL574" s="374"/>
      <c r="AM574" s="374"/>
      <c r="AN574" s="374"/>
      <c r="AO574" s="374"/>
      <c r="AP574" s="374"/>
      <c r="AQ574" s="374"/>
      <c r="AR574" s="374"/>
      <c r="AS574" s="374"/>
      <c r="AT574" s="374"/>
      <c r="AU574" s="374"/>
      <c r="AV574" s="374"/>
      <c r="AW574" s="374"/>
      <c r="AX574" s="374"/>
      <c r="AY574" s="374"/>
      <c r="AZ574" s="374"/>
      <c r="BA574" s="374"/>
      <c r="BB574" s="374"/>
      <c r="BC574" s="374"/>
      <c r="BD574" s="374"/>
      <c r="BE574" s="374"/>
      <c r="BF574" s="374"/>
      <c r="BG574" s="374"/>
    </row>
    <row r="575" spans="14:59">
      <c r="N575" s="374"/>
      <c r="O575" s="374"/>
      <c r="P575" s="374"/>
      <c r="Q575" s="374"/>
      <c r="R575" s="374"/>
      <c r="S575" s="374"/>
      <c r="T575" s="374"/>
      <c r="U575" s="374"/>
      <c r="V575" s="374"/>
      <c r="W575" s="374"/>
      <c r="X575" s="374"/>
      <c r="Y575" s="374"/>
      <c r="Z575" s="374"/>
      <c r="AA575" s="374"/>
      <c r="AB575" s="374"/>
      <c r="AC575" s="374"/>
      <c r="AD575" s="374"/>
      <c r="AE575" s="374"/>
      <c r="AF575" s="374"/>
      <c r="AG575" s="374"/>
      <c r="AH575" s="374"/>
      <c r="AI575" s="374"/>
      <c r="AJ575" s="374"/>
      <c r="AK575" s="374"/>
      <c r="AL575" s="374"/>
      <c r="AM575" s="374"/>
      <c r="AN575" s="374"/>
      <c r="AO575" s="374"/>
      <c r="AP575" s="374"/>
      <c r="AQ575" s="374"/>
      <c r="AR575" s="374"/>
      <c r="AS575" s="374"/>
      <c r="AT575" s="374"/>
      <c r="AU575" s="374"/>
      <c r="AV575" s="374"/>
      <c r="AW575" s="374"/>
      <c r="AX575" s="374"/>
      <c r="AY575" s="374"/>
      <c r="AZ575" s="374"/>
      <c r="BA575" s="374"/>
      <c r="BB575" s="374"/>
      <c r="BC575" s="374"/>
      <c r="BD575" s="374"/>
      <c r="BE575" s="374"/>
      <c r="BF575" s="374"/>
      <c r="BG575" s="374"/>
    </row>
    <row r="576" spans="14:59">
      <c r="N576" s="374"/>
      <c r="O576" s="374"/>
      <c r="P576" s="374"/>
      <c r="Q576" s="374"/>
      <c r="R576" s="374"/>
      <c r="S576" s="374"/>
      <c r="T576" s="374"/>
      <c r="U576" s="374"/>
      <c r="V576" s="374"/>
      <c r="W576" s="374"/>
      <c r="X576" s="374"/>
      <c r="Y576" s="374"/>
      <c r="Z576" s="374"/>
      <c r="AA576" s="374"/>
      <c r="AB576" s="374"/>
      <c r="AC576" s="374"/>
      <c r="AD576" s="374"/>
      <c r="AE576" s="374"/>
      <c r="AF576" s="374"/>
      <c r="AG576" s="374"/>
      <c r="AH576" s="374"/>
      <c r="AI576" s="374"/>
      <c r="AJ576" s="374"/>
      <c r="AK576" s="374"/>
      <c r="AL576" s="374"/>
      <c r="AM576" s="374"/>
      <c r="AN576" s="374"/>
      <c r="AO576" s="374"/>
      <c r="AP576" s="374"/>
      <c r="AQ576" s="374"/>
      <c r="AR576" s="374"/>
      <c r="AS576" s="374"/>
      <c r="AT576" s="374"/>
      <c r="AU576" s="374"/>
      <c r="AV576" s="374"/>
      <c r="AW576" s="374"/>
      <c r="AX576" s="374"/>
      <c r="AY576" s="374"/>
      <c r="AZ576" s="374"/>
      <c r="BA576" s="374"/>
      <c r="BB576" s="374"/>
      <c r="BC576" s="374"/>
      <c r="BD576" s="374"/>
      <c r="BE576" s="374"/>
      <c r="BF576" s="374"/>
      <c r="BG576" s="374"/>
    </row>
    <row r="577" spans="3:59">
      <c r="N577" s="374"/>
      <c r="O577" s="374"/>
      <c r="P577" s="374"/>
      <c r="Q577" s="374"/>
      <c r="R577" s="374"/>
      <c r="S577" s="374"/>
      <c r="T577" s="374"/>
      <c r="U577" s="374"/>
      <c r="V577" s="374"/>
      <c r="W577" s="374"/>
      <c r="X577" s="374"/>
      <c r="Y577" s="374"/>
      <c r="Z577" s="374"/>
      <c r="AA577" s="374"/>
      <c r="AB577" s="374"/>
      <c r="AC577" s="374"/>
      <c r="AD577" s="374"/>
      <c r="AE577" s="374"/>
      <c r="AF577" s="374"/>
      <c r="AG577" s="374"/>
      <c r="AH577" s="374"/>
      <c r="AI577" s="374"/>
      <c r="AJ577" s="374"/>
      <c r="AK577" s="374"/>
      <c r="AL577" s="374"/>
      <c r="AM577" s="374"/>
      <c r="AN577" s="374"/>
      <c r="AO577" s="374"/>
      <c r="AP577" s="374"/>
      <c r="AQ577" s="374"/>
      <c r="AR577" s="374"/>
      <c r="AS577" s="374"/>
      <c r="AT577" s="374"/>
      <c r="AU577" s="374"/>
      <c r="AV577" s="374"/>
      <c r="AW577" s="374"/>
      <c r="AX577" s="374"/>
      <c r="AY577" s="374"/>
      <c r="AZ577" s="374"/>
      <c r="BA577" s="374"/>
      <c r="BB577" s="374"/>
      <c r="BC577" s="374"/>
      <c r="BD577" s="374"/>
      <c r="BE577" s="374"/>
      <c r="BF577" s="374"/>
      <c r="BG577" s="374"/>
    </row>
    <row r="578" spans="3:59">
      <c r="N578" s="374"/>
      <c r="O578" s="374"/>
      <c r="P578" s="374"/>
      <c r="Q578" s="374"/>
      <c r="R578" s="374"/>
      <c r="S578" s="374"/>
      <c r="T578" s="374"/>
      <c r="U578" s="374"/>
      <c r="V578" s="374"/>
      <c r="W578" s="374"/>
      <c r="X578" s="374"/>
      <c r="Y578" s="374"/>
      <c r="Z578" s="374"/>
      <c r="AA578" s="374"/>
      <c r="AB578" s="374"/>
      <c r="AC578" s="374"/>
      <c r="AD578" s="374"/>
      <c r="AE578" s="374"/>
      <c r="AF578" s="374"/>
      <c r="AG578" s="374"/>
      <c r="AH578" s="374"/>
      <c r="AI578" s="374"/>
      <c r="AJ578" s="374"/>
      <c r="AK578" s="374"/>
      <c r="AL578" s="374"/>
      <c r="AM578" s="374"/>
      <c r="AN578" s="374"/>
      <c r="AO578" s="374"/>
      <c r="AP578" s="374"/>
      <c r="AQ578" s="374"/>
      <c r="AR578" s="374"/>
      <c r="AS578" s="374"/>
      <c r="AT578" s="374"/>
      <c r="AU578" s="374"/>
      <c r="AV578" s="374"/>
      <c r="AW578" s="374"/>
      <c r="AX578" s="374"/>
      <c r="AY578" s="374"/>
      <c r="AZ578" s="374"/>
      <c r="BA578" s="374"/>
      <c r="BB578" s="374"/>
      <c r="BC578" s="374"/>
      <c r="BD578" s="374"/>
      <c r="BE578" s="374"/>
      <c r="BF578" s="374"/>
      <c r="BG578" s="374"/>
    </row>
    <row r="587" spans="3:59">
      <c r="C587" s="226"/>
      <c r="BD587" s="226"/>
      <c r="BG587" s="442"/>
    </row>
  </sheetData>
  <dataConsolidate/>
  <mergeCells count="45">
    <mergeCell ref="A193:A208"/>
    <mergeCell ref="P133:W133"/>
    <mergeCell ref="Y133:AF133"/>
    <mergeCell ref="AI133:AP133"/>
    <mergeCell ref="P151:W151"/>
    <mergeCell ref="AI151:AP151"/>
    <mergeCell ref="A169:A191"/>
    <mergeCell ref="P97:W97"/>
    <mergeCell ref="Y97:AF97"/>
    <mergeCell ref="AI97:AP97"/>
    <mergeCell ref="P115:W115"/>
    <mergeCell ref="Y115:AF115"/>
    <mergeCell ref="AI115:AP115"/>
    <mergeCell ref="N28:N29"/>
    <mergeCell ref="A29:B32"/>
    <mergeCell ref="P79:W79"/>
    <mergeCell ref="Y79:AF79"/>
    <mergeCell ref="AI79:AP79"/>
    <mergeCell ref="A39:M39"/>
    <mergeCell ref="A40:M40"/>
    <mergeCell ref="A41:M41"/>
    <mergeCell ref="A42:M42"/>
    <mergeCell ref="D45:D46"/>
    <mergeCell ref="E45:L45"/>
    <mergeCell ref="D53:D54"/>
    <mergeCell ref="E53:L53"/>
    <mergeCell ref="P61:W61"/>
    <mergeCell ref="Y61:AF61"/>
    <mergeCell ref="AI61:AP61"/>
    <mergeCell ref="A38:M38"/>
    <mergeCell ref="A9:L9"/>
    <mergeCell ref="A10:B10"/>
    <mergeCell ref="D13:D14"/>
    <mergeCell ref="E13:L13"/>
    <mergeCell ref="A25:B25"/>
    <mergeCell ref="F25:L25"/>
    <mergeCell ref="A26:B26"/>
    <mergeCell ref="D26:D27"/>
    <mergeCell ref="E26:L26"/>
    <mergeCell ref="A8:L8"/>
    <mergeCell ref="C2:M2"/>
    <mergeCell ref="B3:G3"/>
    <mergeCell ref="A5:L5"/>
    <mergeCell ref="A6:L6"/>
    <mergeCell ref="A7:L7"/>
  </mergeCells>
  <conditionalFormatting sqref="E34:J34">
    <cfRule type="cellIs" dxfId="40" priority="13" stopIfTrue="1" operator="equal">
      <formula>0</formula>
    </cfRule>
  </conditionalFormatting>
  <conditionalFormatting sqref="E33:J33">
    <cfRule type="cellIs" dxfId="39" priority="12" stopIfTrue="1" operator="equal">
      <formula>""</formula>
    </cfRule>
  </conditionalFormatting>
  <conditionalFormatting sqref="H11">
    <cfRule type="expression" dxfId="38" priority="8">
      <formula>($B$16=$AS$12)</formula>
    </cfRule>
    <cfRule type="expression" dxfId="37" priority="9">
      <formula>($B$16=$AS$15)</formula>
    </cfRule>
    <cfRule type="expression" dxfId="36" priority="10">
      <formula>($B$16=$AS$11)</formula>
    </cfRule>
    <cfRule type="expression" dxfId="35" priority="11">
      <formula>($B$16=$AS$10)</formula>
    </cfRule>
  </conditionalFormatting>
  <conditionalFormatting sqref="K11">
    <cfRule type="expression" dxfId="34" priority="4">
      <formula>($B$16=$AS$12)</formula>
    </cfRule>
    <cfRule type="expression" dxfId="33" priority="5">
      <formula>($B$16=$AS$15)</formula>
    </cfRule>
    <cfRule type="expression" dxfId="32" priority="6">
      <formula>($B$16=$AS$11)</formula>
    </cfRule>
    <cfRule type="expression" dxfId="31" priority="7">
      <formula>($B$16=$AS$10)</formula>
    </cfRule>
  </conditionalFormatting>
  <conditionalFormatting sqref="A28:A31">
    <cfRule type="expression" dxfId="30" priority="2">
      <formula>$B$16=$AS$14</formula>
    </cfRule>
    <cfRule type="expression" dxfId="29" priority="3">
      <formula>$B$16=$AS$13</formula>
    </cfRule>
  </conditionalFormatting>
  <conditionalFormatting sqref="E35:J35">
    <cfRule type="cellIs" dxfId="28" priority="1" stopIfTrue="1" operator="equal">
      <formula>0</formula>
    </cfRule>
  </conditionalFormatting>
  <hyperlinks>
    <hyperlink ref="N4" location="'Income-Rent Tool'!A33" display="Goto footnotes" xr:uid="{00000000-0004-0000-0700-000000000000}"/>
    <hyperlink ref="A43" location="'Income-Rent Tool'!D11" display="Go to Income and Rent tables" xr:uid="{00000000-0004-0000-0700-000001000000}"/>
    <hyperlink ref="N5" location="'Income-Rent Tool'!D11" display="Goto Income table" xr:uid="{00000000-0004-0000-0700-000002000000}"/>
    <hyperlink ref="N6" location="'Income-Rent Tool'!D23" display="Go to Rent Limits Table" xr:uid="{00000000-0004-0000-0700-000003000000}"/>
    <hyperlink ref="A2" location="'Income-Rent Tool'!N2" display="Use the list of links or goto link navigation" xr:uid="{00000000-0004-0000-0700-000004000000}"/>
    <hyperlink ref="N3" location="'Income-Rent Tool'!A4" display="Instructions" xr:uid="{00000000-0004-0000-0700-000005000000}"/>
  </hyperlinks>
  <printOptions horizontalCentered="1" verticalCentered="1"/>
  <pageMargins left="0.7" right="0.7" top="0.75" bottom="0.75" header="0.3" footer="0.3"/>
  <pageSetup scale="88" orientation="landscape" r:id="rId1"/>
  <headerFooter>
    <oddFooter>&amp;R&amp;8Last Updated June 2025</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3EEFB"/>
  </sheetPr>
  <dimension ref="A1:BD309"/>
  <sheetViews>
    <sheetView topLeftCell="A2" zoomScaleNormal="100" workbookViewId="0">
      <selection activeCell="H10" sqref="H10:K10"/>
    </sheetView>
  </sheetViews>
  <sheetFormatPr defaultColWidth="9.140625" defaultRowHeight="15"/>
  <cols>
    <col min="1" max="2" width="8.140625" style="597" customWidth="1"/>
    <col min="3" max="3" width="8.140625" style="598" customWidth="1"/>
    <col min="4" max="12" width="8.140625" style="597" customWidth="1"/>
    <col min="13" max="13" width="1.5703125" style="597" customWidth="1"/>
    <col min="14" max="14" width="36.42578125" style="597" customWidth="1"/>
    <col min="15" max="15" width="9.140625" style="597" customWidth="1"/>
    <col min="16" max="16" width="9" style="597" customWidth="1"/>
    <col min="17" max="23" width="9.140625" style="597" customWidth="1"/>
    <col min="24" max="24" width="2.5703125" style="597" customWidth="1"/>
    <col min="25" max="32" width="9.140625" style="597" customWidth="1"/>
    <col min="33" max="33" width="2.5703125" style="597" customWidth="1"/>
    <col min="34" max="34" width="10.5703125" style="597" customWidth="1"/>
    <col min="35" max="36" width="9.140625" style="597" customWidth="1"/>
    <col min="37" max="37" width="10" style="597" customWidth="1"/>
    <col min="38" max="38" width="10.5703125" style="597" customWidth="1"/>
    <col min="39" max="39" width="9.5703125" style="597" customWidth="1"/>
    <col min="40" max="42" width="9.140625" style="597" customWidth="1"/>
    <col min="43" max="43" width="60.42578125" style="597" customWidth="1"/>
    <col min="44" max="45" width="9.140625" style="597" customWidth="1"/>
    <col min="46" max="46" width="12" style="597" customWidth="1"/>
    <col min="47" max="47" width="27.42578125" style="597" customWidth="1"/>
    <col min="48" max="48" width="12.42578125" style="597" customWidth="1"/>
    <col min="49" max="49" width="11.5703125" style="597" customWidth="1"/>
    <col min="50" max="50" width="13" style="597" customWidth="1"/>
    <col min="51" max="85" width="9.140625" style="597" customWidth="1"/>
    <col min="86" max="16384" width="9.140625" style="597"/>
  </cols>
  <sheetData>
    <row r="1" spans="1:48" ht="17.25" hidden="1" customHeight="1"/>
    <row r="2" spans="1:48" ht="83.25" customHeight="1" thickBot="1">
      <c r="A2" s="230" t="s">
        <v>1475</v>
      </c>
      <c r="B2" s="1565" t="s">
        <v>1827</v>
      </c>
      <c r="C2" s="1565"/>
      <c r="D2" s="1565"/>
      <c r="E2" s="1565"/>
      <c r="F2" s="1565"/>
      <c r="G2" s="1565"/>
      <c r="H2" s="1565"/>
      <c r="I2" s="1565"/>
      <c r="J2" s="1565"/>
      <c r="K2" s="1565"/>
      <c r="L2" s="1565"/>
      <c r="M2" s="1566"/>
      <c r="N2" s="600" t="s">
        <v>1476</v>
      </c>
      <c r="AU2" s="601"/>
      <c r="AV2" s="601"/>
    </row>
    <row r="3" spans="1:48" ht="27" hidden="1" customHeight="1">
      <c r="A3" s="602" t="s">
        <v>1477</v>
      </c>
      <c r="B3" s="1567"/>
      <c r="C3" s="1567"/>
      <c r="D3" s="1567"/>
      <c r="E3" s="1567"/>
      <c r="F3" s="1567"/>
      <c r="G3" s="1567"/>
      <c r="H3" s="603"/>
      <c r="I3" s="603"/>
      <c r="J3" s="603"/>
      <c r="K3" s="603"/>
      <c r="L3" s="603"/>
      <c r="M3" s="604"/>
      <c r="N3" s="239" t="s">
        <v>1478</v>
      </c>
      <c r="AK3" s="601"/>
    </row>
    <row r="4" spans="1:48" ht="15.75" hidden="1">
      <c r="A4" s="605" t="s">
        <v>1479</v>
      </c>
      <c r="B4" s="606"/>
      <c r="C4" s="606"/>
      <c r="D4" s="606"/>
      <c r="E4" s="606"/>
      <c r="F4" s="606"/>
      <c r="G4" s="606"/>
      <c r="H4" s="606"/>
      <c r="I4" s="606"/>
      <c r="J4" s="606"/>
      <c r="K4" s="606"/>
      <c r="L4" s="606"/>
      <c r="M4" s="607"/>
      <c r="N4" s="608" t="s">
        <v>1480</v>
      </c>
      <c r="AK4" s="601"/>
    </row>
    <row r="5" spans="1:48" hidden="1">
      <c r="A5" s="1577" t="s">
        <v>1481</v>
      </c>
      <c r="B5" s="1578"/>
      <c r="C5" s="1578"/>
      <c r="D5" s="1578"/>
      <c r="E5" s="1578"/>
      <c r="F5" s="1578"/>
      <c r="G5" s="1578"/>
      <c r="H5" s="1578"/>
      <c r="I5" s="1578"/>
      <c r="J5" s="1578"/>
      <c r="K5" s="1578"/>
      <c r="L5" s="1578"/>
      <c r="M5" s="607"/>
      <c r="N5" s="609" t="s">
        <v>1482</v>
      </c>
    </row>
    <row r="6" spans="1:48" ht="26.25" hidden="1" customHeight="1">
      <c r="A6" s="1568" t="s">
        <v>1483</v>
      </c>
      <c r="B6" s="1569"/>
      <c r="C6" s="1569"/>
      <c r="D6" s="1569"/>
      <c r="E6" s="1569"/>
      <c r="F6" s="1569"/>
      <c r="G6" s="1569"/>
      <c r="H6" s="1569"/>
      <c r="I6" s="1569"/>
      <c r="J6" s="1569"/>
      <c r="K6" s="1569"/>
      <c r="L6" s="1569"/>
      <c r="M6" s="607"/>
      <c r="N6" s="610" t="s">
        <v>1484</v>
      </c>
    </row>
    <row r="7" spans="1:48" ht="21" hidden="1" customHeight="1">
      <c r="A7" s="1568" t="s">
        <v>1485</v>
      </c>
      <c r="B7" s="1569"/>
      <c r="C7" s="1569"/>
      <c r="D7" s="1569"/>
      <c r="E7" s="1569"/>
      <c r="F7" s="1569"/>
      <c r="G7" s="1569"/>
      <c r="H7" s="1569"/>
      <c r="I7" s="1569"/>
      <c r="J7" s="1569"/>
      <c r="K7" s="1569"/>
      <c r="L7" s="1569"/>
      <c r="M7" s="607"/>
      <c r="N7" s="611"/>
    </row>
    <row r="8" spans="1:48" ht="29.25" hidden="1" customHeight="1">
      <c r="A8" s="1568" t="s">
        <v>1486</v>
      </c>
      <c r="B8" s="1569"/>
      <c r="C8" s="1569"/>
      <c r="D8" s="1569"/>
      <c r="E8" s="1569"/>
      <c r="F8" s="1569"/>
      <c r="G8" s="1569"/>
      <c r="H8" s="1569"/>
      <c r="I8" s="1569"/>
      <c r="J8" s="1569"/>
      <c r="K8" s="1569"/>
      <c r="L8" s="1569"/>
      <c r="M8" s="607"/>
    </row>
    <row r="9" spans="1:48" ht="25.5" hidden="1" customHeight="1">
      <c r="A9" s="1568" t="s">
        <v>1487</v>
      </c>
      <c r="B9" s="1569"/>
      <c r="C9" s="1569"/>
      <c r="D9" s="1569"/>
      <c r="E9" s="1569"/>
      <c r="F9" s="1569"/>
      <c r="G9" s="1569"/>
      <c r="H9" s="1569"/>
      <c r="I9" s="1569"/>
      <c r="J9" s="1569"/>
      <c r="K9" s="1569"/>
      <c r="L9" s="1569"/>
      <c r="M9" s="607"/>
      <c r="AP9" s="597" t="s">
        <v>1488</v>
      </c>
      <c r="AT9" s="597" t="s">
        <v>1379</v>
      </c>
      <c r="AU9" s="597" t="s">
        <v>1380</v>
      </c>
    </row>
    <row r="10" spans="1:48" ht="25.5" hidden="1" customHeight="1">
      <c r="A10" s="1570" t="s">
        <v>1663</v>
      </c>
      <c r="B10" s="1571"/>
      <c r="D10" s="598"/>
      <c r="E10" s="598"/>
      <c r="F10" s="598"/>
      <c r="G10" s="598"/>
      <c r="H10" s="598"/>
      <c r="I10" s="598"/>
      <c r="J10" s="598"/>
      <c r="K10" s="598"/>
      <c r="L10" s="598"/>
      <c r="M10" s="607"/>
      <c r="AP10" s="597" t="s">
        <v>1664</v>
      </c>
      <c r="AS10" s="597" t="s">
        <v>1382</v>
      </c>
      <c r="AT10" s="612" t="s">
        <v>1</v>
      </c>
      <c r="AU10" s="597" t="s">
        <v>1497</v>
      </c>
    </row>
    <row r="11" spans="1:48" ht="18.75" hidden="1" customHeight="1">
      <c r="A11" s="613" t="s">
        <v>1499</v>
      </c>
      <c r="B11" s="614"/>
      <c r="D11" s="615" t="s">
        <v>1500</v>
      </c>
      <c r="E11" s="598"/>
      <c r="F11" s="598"/>
      <c r="G11" s="616"/>
      <c r="H11" s="617" t="s">
        <v>1665</v>
      </c>
      <c r="I11" s="618"/>
      <c r="J11" s="618"/>
      <c r="K11" s="619" t="e">
        <v>#N/A</v>
      </c>
      <c r="L11" s="598"/>
      <c r="M11" s="607"/>
      <c r="AP11" s="597" t="s">
        <v>1666</v>
      </c>
      <c r="AS11" s="597" t="s">
        <v>1384</v>
      </c>
      <c r="AT11" s="612" t="s">
        <v>4</v>
      </c>
      <c r="AU11" s="597" t="s">
        <v>1502</v>
      </c>
    </row>
    <row r="12" spans="1:48" ht="17.25" hidden="1">
      <c r="A12" s="620"/>
      <c r="B12" s="618"/>
      <c r="D12" s="598"/>
      <c r="E12" s="598"/>
      <c r="F12" s="598"/>
      <c r="G12" s="621"/>
      <c r="H12" s="598"/>
      <c r="I12" s="598"/>
      <c r="J12" s="598"/>
      <c r="K12" s="598"/>
      <c r="L12" s="598"/>
      <c r="M12" s="607"/>
      <c r="AS12" s="597" t="s">
        <v>1386</v>
      </c>
      <c r="AT12" s="612" t="s">
        <v>7</v>
      </c>
      <c r="AU12" s="597" t="s">
        <v>1503</v>
      </c>
    </row>
    <row r="13" spans="1:48" ht="17.25" hidden="1" customHeight="1">
      <c r="A13" s="613" t="s">
        <v>1504</v>
      </c>
      <c r="B13" s="614"/>
      <c r="D13" s="1572" t="s">
        <v>1505</v>
      </c>
      <c r="E13" s="1574" t="s">
        <v>1506</v>
      </c>
      <c r="F13" s="1575"/>
      <c r="G13" s="1575"/>
      <c r="H13" s="1575"/>
      <c r="I13" s="1575"/>
      <c r="J13" s="1575"/>
      <c r="K13" s="1575"/>
      <c r="L13" s="1576"/>
      <c r="M13" s="607"/>
      <c r="AS13" s="597" t="s">
        <v>3</v>
      </c>
      <c r="AT13" s="612" t="s">
        <v>10</v>
      </c>
      <c r="AU13" s="597" t="s">
        <v>1507</v>
      </c>
    </row>
    <row r="14" spans="1:48" ht="17.25" hidden="1" customHeight="1">
      <c r="A14" s="620"/>
      <c r="B14" s="622"/>
      <c r="C14" s="621"/>
      <c r="D14" s="1573"/>
      <c r="E14" s="623">
        <v>1</v>
      </c>
      <c r="F14" s="624">
        <v>2</v>
      </c>
      <c r="G14" s="624">
        <v>3</v>
      </c>
      <c r="H14" s="624">
        <v>4</v>
      </c>
      <c r="I14" s="624">
        <v>5</v>
      </c>
      <c r="J14" s="624">
        <v>6</v>
      </c>
      <c r="K14" s="624">
        <v>7</v>
      </c>
      <c r="L14" s="625">
        <v>8</v>
      </c>
      <c r="M14" s="607"/>
      <c r="AS14" s="597" t="s">
        <v>6</v>
      </c>
      <c r="AT14" s="612" t="s">
        <v>14</v>
      </c>
      <c r="AU14" s="597" t="s">
        <v>1508</v>
      </c>
    </row>
    <row r="15" spans="1:48" ht="17.25" hidden="1" customHeight="1">
      <c r="A15" s="620"/>
      <c r="B15" s="618"/>
      <c r="D15" s="626">
        <v>20</v>
      </c>
      <c r="E15" s="532">
        <v>0</v>
      </c>
      <c r="F15" s="532">
        <v>0</v>
      </c>
      <c r="G15" s="532">
        <v>0</v>
      </c>
      <c r="H15" s="532">
        <v>0</v>
      </c>
      <c r="I15" s="532">
        <v>0</v>
      </c>
      <c r="J15" s="532">
        <v>0</v>
      </c>
      <c r="K15" s="532">
        <v>0</v>
      </c>
      <c r="L15" s="533">
        <v>0</v>
      </c>
      <c r="M15" s="607"/>
      <c r="AS15" s="597" t="s">
        <v>9</v>
      </c>
      <c r="AT15" s="612" t="s">
        <v>16</v>
      </c>
      <c r="AU15" s="597" t="s">
        <v>1509</v>
      </c>
    </row>
    <row r="16" spans="1:48" ht="17.25" hidden="1" customHeight="1">
      <c r="A16" s="613" t="s">
        <v>1510</v>
      </c>
      <c r="B16" s="627" t="s">
        <v>6</v>
      </c>
      <c r="D16" s="626">
        <v>30</v>
      </c>
      <c r="E16" s="532" t="s">
        <v>1472</v>
      </c>
      <c r="F16" s="532" t="s">
        <v>1472</v>
      </c>
      <c r="G16" s="532" t="s">
        <v>1472</v>
      </c>
      <c r="H16" s="532" t="s">
        <v>1472</v>
      </c>
      <c r="I16" s="532" t="s">
        <v>1472</v>
      </c>
      <c r="J16" s="532" t="s">
        <v>1472</v>
      </c>
      <c r="K16" s="532" t="s">
        <v>1472</v>
      </c>
      <c r="L16" s="533" t="s">
        <v>1472</v>
      </c>
      <c r="M16" s="607"/>
      <c r="AS16" s="597" t="s">
        <v>12</v>
      </c>
      <c r="AT16" s="612" t="s">
        <v>19</v>
      </c>
      <c r="AU16" s="597" t="s">
        <v>1383</v>
      </c>
    </row>
    <row r="17" spans="1:47" ht="17.25" hidden="1" customHeight="1">
      <c r="A17" s="620"/>
      <c r="B17" s="618"/>
      <c r="D17" s="626">
        <v>40</v>
      </c>
      <c r="E17" s="532" t="s">
        <v>1472</v>
      </c>
      <c r="F17" s="532" t="s">
        <v>1472</v>
      </c>
      <c r="G17" s="532" t="s">
        <v>1472</v>
      </c>
      <c r="H17" s="532" t="s">
        <v>1472</v>
      </c>
      <c r="I17" s="532" t="s">
        <v>1472</v>
      </c>
      <c r="J17" s="532" t="s">
        <v>1472</v>
      </c>
      <c r="K17" s="532" t="s">
        <v>1472</v>
      </c>
      <c r="L17" s="533" t="s">
        <v>1472</v>
      </c>
      <c r="M17" s="607"/>
      <c r="AT17" s="612" t="s">
        <v>21</v>
      </c>
      <c r="AU17" s="597" t="s">
        <v>1385</v>
      </c>
    </row>
    <row r="18" spans="1:47" ht="17.25" hidden="1" customHeight="1">
      <c r="A18" s="628" t="s">
        <v>1667</v>
      </c>
      <c r="B18" s="629"/>
      <c r="D18" s="626">
        <v>50</v>
      </c>
      <c r="E18" s="532" t="s">
        <v>1472</v>
      </c>
      <c r="F18" s="532" t="s">
        <v>1472</v>
      </c>
      <c r="G18" s="532" t="s">
        <v>1472</v>
      </c>
      <c r="H18" s="532" t="s">
        <v>1472</v>
      </c>
      <c r="I18" s="532" t="s">
        <v>1472</v>
      </c>
      <c r="J18" s="532" t="s">
        <v>1472</v>
      </c>
      <c r="K18" s="532" t="s">
        <v>1472</v>
      </c>
      <c r="L18" s="533" t="s">
        <v>1472</v>
      </c>
      <c r="M18" s="607"/>
      <c r="AT18" s="612" t="s">
        <v>24</v>
      </c>
      <c r="AU18" s="597" t="s">
        <v>1387</v>
      </c>
    </row>
    <row r="19" spans="1:47" ht="17.25" hidden="1" customHeight="1">
      <c r="A19" s="630"/>
      <c r="B19" s="598"/>
      <c r="D19" s="626">
        <v>60</v>
      </c>
      <c r="E19" s="532" t="s">
        <v>1472</v>
      </c>
      <c r="F19" s="532" t="s">
        <v>1472</v>
      </c>
      <c r="G19" s="532" t="s">
        <v>1472</v>
      </c>
      <c r="H19" s="532" t="s">
        <v>1472</v>
      </c>
      <c r="I19" s="532" t="s">
        <v>1472</v>
      </c>
      <c r="J19" s="532" t="s">
        <v>1472</v>
      </c>
      <c r="K19" s="532" t="s">
        <v>1472</v>
      </c>
      <c r="L19" s="533" t="s">
        <v>1472</v>
      </c>
      <c r="M19" s="607"/>
      <c r="AL19" s="601"/>
      <c r="AT19" s="612" t="s">
        <v>26</v>
      </c>
      <c r="AU19" s="597" t="s">
        <v>1389</v>
      </c>
    </row>
    <row r="20" spans="1:47" ht="18" hidden="1" customHeight="1">
      <c r="A20" s="630"/>
      <c r="B20" s="598"/>
      <c r="D20" s="626">
        <v>70</v>
      </c>
      <c r="E20" s="532">
        <v>0</v>
      </c>
      <c r="F20" s="532">
        <v>0</v>
      </c>
      <c r="G20" s="532">
        <v>0</v>
      </c>
      <c r="H20" s="532">
        <v>0</v>
      </c>
      <c r="I20" s="532">
        <v>0</v>
      </c>
      <c r="J20" s="532">
        <v>0</v>
      </c>
      <c r="K20" s="532">
        <v>0</v>
      </c>
      <c r="L20" s="533">
        <v>0</v>
      </c>
      <c r="M20" s="607"/>
      <c r="AL20" s="601"/>
      <c r="AT20" s="612" t="s">
        <v>30</v>
      </c>
      <c r="AU20" s="601" t="s">
        <v>1396</v>
      </c>
    </row>
    <row r="21" spans="1:47" ht="17.25" hidden="1" customHeight="1">
      <c r="A21" s="630"/>
      <c r="B21" s="598"/>
      <c r="D21" s="626">
        <v>80</v>
      </c>
      <c r="E21" s="532" t="s">
        <v>1472</v>
      </c>
      <c r="F21" s="532" t="s">
        <v>1472</v>
      </c>
      <c r="G21" s="532" t="s">
        <v>1472</v>
      </c>
      <c r="H21" s="532" t="s">
        <v>1472</v>
      </c>
      <c r="I21" s="532" t="s">
        <v>1472</v>
      </c>
      <c r="J21" s="532" t="s">
        <v>1472</v>
      </c>
      <c r="K21" s="532" t="s">
        <v>1472</v>
      </c>
      <c r="L21" s="533" t="s">
        <v>1472</v>
      </c>
      <c r="M21" s="607"/>
      <c r="AT21" s="612" t="s">
        <v>33</v>
      </c>
      <c r="AU21" s="597" t="s">
        <v>1429</v>
      </c>
    </row>
    <row r="22" spans="1:47" ht="15" hidden="1" customHeight="1">
      <c r="A22" s="631"/>
      <c r="B22" s="632"/>
      <c r="D22" s="633">
        <v>120</v>
      </c>
      <c r="E22" s="534" t="s">
        <v>1472</v>
      </c>
      <c r="F22" s="534" t="s">
        <v>1472</v>
      </c>
      <c r="G22" s="534" t="s">
        <v>1472</v>
      </c>
      <c r="H22" s="534" t="s">
        <v>1472</v>
      </c>
      <c r="I22" s="534" t="s">
        <v>1472</v>
      </c>
      <c r="J22" s="534" t="s">
        <v>1472</v>
      </c>
      <c r="K22" s="534" t="s">
        <v>1472</v>
      </c>
      <c r="L22" s="535" t="s">
        <v>1472</v>
      </c>
      <c r="M22" s="607"/>
      <c r="AT22" s="612" t="s">
        <v>38</v>
      </c>
      <c r="AU22" s="597" t="s">
        <v>1430</v>
      </c>
    </row>
    <row r="23" spans="1:47" ht="15" customHeight="1">
      <c r="A23" s="631"/>
      <c r="B23" s="632"/>
      <c r="D23" s="824"/>
      <c r="E23" s="825"/>
      <c r="F23" s="826"/>
      <c r="G23" s="826"/>
      <c r="H23" s="826"/>
      <c r="I23" s="826"/>
      <c r="J23" s="826"/>
      <c r="K23" s="826"/>
      <c r="L23" s="826"/>
      <c r="M23" s="607"/>
      <c r="AT23" s="612"/>
    </row>
    <row r="24" spans="1:47" ht="15" customHeight="1">
      <c r="A24" s="631"/>
      <c r="B24" s="632"/>
      <c r="D24" s="824"/>
      <c r="E24" s="825"/>
      <c r="F24" s="826"/>
      <c r="G24" s="826"/>
      <c r="H24" s="826"/>
      <c r="I24" s="826"/>
      <c r="J24" s="826"/>
      <c r="K24" s="826"/>
      <c r="L24" s="826"/>
      <c r="M24" s="607"/>
      <c r="AT24" s="612"/>
    </row>
    <row r="25" spans="1:47" ht="30" customHeight="1">
      <c r="A25" s="1579" t="s">
        <v>1668</v>
      </c>
      <c r="B25" s="1580"/>
      <c r="C25" s="818"/>
      <c r="D25" s="634" t="s">
        <v>1511</v>
      </c>
      <c r="E25" s="598"/>
      <c r="F25" s="1581"/>
      <c r="G25" s="1581"/>
      <c r="H25" s="1581"/>
      <c r="I25" s="1581"/>
      <c r="J25" s="1581"/>
      <c r="K25" s="1581"/>
      <c r="L25" s="1581"/>
      <c r="M25" s="607"/>
      <c r="AT25" s="612"/>
    </row>
    <row r="26" spans="1:47" ht="17.25" customHeight="1">
      <c r="A26" s="1536">
        <v>0</v>
      </c>
      <c r="B26" s="1537"/>
      <c r="C26" s="818"/>
      <c r="D26" s="1572" t="s">
        <v>1505</v>
      </c>
      <c r="E26" s="1575" t="s">
        <v>1512</v>
      </c>
      <c r="F26" s="1575"/>
      <c r="G26" s="1575"/>
      <c r="H26" s="1575"/>
      <c r="I26" s="1575"/>
      <c r="J26" s="1575"/>
      <c r="K26" s="1575"/>
      <c r="L26" s="1576"/>
      <c r="M26" s="607"/>
      <c r="AT26" s="612"/>
    </row>
    <row r="27" spans="1:47" ht="17.25" customHeight="1">
      <c r="A27" s="819"/>
      <c r="B27" s="820"/>
      <c r="C27" s="818"/>
      <c r="D27" s="1582"/>
      <c r="E27" s="1290">
        <v>0</v>
      </c>
      <c r="F27" s="1291">
        <v>1</v>
      </c>
      <c r="G27" s="1291">
        <v>2</v>
      </c>
      <c r="H27" s="1291">
        <v>3</v>
      </c>
      <c r="I27" s="1291">
        <v>4</v>
      </c>
      <c r="J27" s="1292">
        <v>5</v>
      </c>
      <c r="K27" s="635"/>
      <c r="L27" s="636"/>
      <c r="M27" s="607"/>
      <c r="AT27" s="612"/>
    </row>
    <row r="28" spans="1:47" ht="17.25" customHeight="1">
      <c r="A28" s="821"/>
      <c r="B28" s="820"/>
      <c r="C28" s="818"/>
      <c r="D28" s="626">
        <v>20</v>
      </c>
      <c r="E28" s="564"/>
      <c r="F28" s="565"/>
      <c r="G28" s="565"/>
      <c r="H28" s="565"/>
      <c r="I28" s="565"/>
      <c r="J28" s="566"/>
      <c r="K28" s="637"/>
      <c r="L28" s="636"/>
      <c r="M28" s="607"/>
      <c r="N28" s="1562"/>
      <c r="AT28" s="612"/>
    </row>
    <row r="29" spans="1:47" ht="17.25" customHeight="1">
      <c r="A29" s="821"/>
      <c r="B29" s="820"/>
      <c r="C29" s="818"/>
      <c r="D29" s="626">
        <v>30</v>
      </c>
      <c r="E29" s="564"/>
      <c r="F29" s="565"/>
      <c r="G29" s="565"/>
      <c r="H29" s="565"/>
      <c r="I29" s="565"/>
      <c r="J29" s="566"/>
      <c r="K29" s="637"/>
      <c r="L29" s="636"/>
      <c r="M29" s="607"/>
      <c r="N29" s="1562"/>
      <c r="AT29" s="612"/>
    </row>
    <row r="30" spans="1:47" ht="17.25" customHeight="1">
      <c r="A30" s="821"/>
      <c r="B30" s="820"/>
      <c r="C30" s="818"/>
      <c r="D30" s="626">
        <v>40</v>
      </c>
      <c r="E30" s="564"/>
      <c r="F30" s="565"/>
      <c r="G30" s="565"/>
      <c r="H30" s="565"/>
      <c r="I30" s="565"/>
      <c r="J30" s="566"/>
      <c r="K30" s="637"/>
      <c r="L30" s="636"/>
      <c r="M30" s="607"/>
      <c r="AT30" s="612"/>
    </row>
    <row r="31" spans="1:47" ht="17.25" customHeight="1">
      <c r="A31" s="821"/>
      <c r="B31" s="820"/>
      <c r="C31" s="818"/>
      <c r="D31" s="626" t="s">
        <v>1874</v>
      </c>
      <c r="E31" s="564"/>
      <c r="F31" s="565"/>
      <c r="G31" s="565"/>
      <c r="H31" s="565"/>
      <c r="I31" s="565"/>
      <c r="J31" s="566"/>
      <c r="K31" s="637"/>
      <c r="L31" s="636"/>
      <c r="M31" s="607"/>
      <c r="AT31" s="612"/>
    </row>
    <row r="32" spans="1:47" ht="17.25" customHeight="1">
      <c r="A32" s="821"/>
      <c r="B32" s="820"/>
      <c r="C32" s="818"/>
      <c r="D32" s="626" t="s">
        <v>1875</v>
      </c>
      <c r="E32" s="564"/>
      <c r="F32" s="565"/>
      <c r="G32" s="565"/>
      <c r="H32" s="565"/>
      <c r="I32" s="565"/>
      <c r="J32" s="566"/>
      <c r="K32" s="637"/>
      <c r="L32" s="636"/>
      <c r="M32" s="607"/>
      <c r="AT32" s="612"/>
    </row>
    <row r="33" spans="1:46" ht="17.25" customHeight="1">
      <c r="A33" s="821"/>
      <c r="B33" s="820"/>
      <c r="C33" s="818"/>
      <c r="D33" s="626">
        <v>65</v>
      </c>
      <c r="E33" s="641"/>
      <c r="F33" s="642"/>
      <c r="G33" s="642"/>
      <c r="H33" s="642"/>
      <c r="I33" s="642"/>
      <c r="J33" s="643"/>
      <c r="K33" s="637"/>
      <c r="L33" s="636"/>
      <c r="M33" s="607"/>
      <c r="AT33" s="612"/>
    </row>
    <row r="34" spans="1:46" ht="17.850000000000001" customHeight="1">
      <c r="A34" s="821"/>
      <c r="B34" s="820"/>
      <c r="C34" s="818"/>
      <c r="D34" s="626">
        <v>70</v>
      </c>
      <c r="E34" s="638"/>
      <c r="F34" s="639"/>
      <c r="G34" s="639"/>
      <c r="H34" s="639"/>
      <c r="I34" s="639"/>
      <c r="J34" s="640"/>
      <c r="K34" s="637"/>
      <c r="L34" s="636"/>
      <c r="M34" s="607"/>
      <c r="AT34" s="612"/>
    </row>
    <row r="35" spans="1:46">
      <c r="A35" s="821"/>
      <c r="B35" s="820"/>
      <c r="C35" s="818"/>
      <c r="D35" s="633">
        <v>80</v>
      </c>
      <c r="E35" s="644">
        <f>E31</f>
        <v>0</v>
      </c>
      <c r="F35" s="644">
        <f t="shared" ref="F35:J35" si="0">F31</f>
        <v>0</v>
      </c>
      <c r="G35" s="644">
        <f t="shared" si="0"/>
        <v>0</v>
      </c>
      <c r="H35" s="644">
        <f t="shared" si="0"/>
        <v>0</v>
      </c>
      <c r="I35" s="644">
        <f t="shared" si="0"/>
        <v>0</v>
      </c>
      <c r="J35" s="644">
        <f t="shared" si="0"/>
        <v>0</v>
      </c>
      <c r="K35" s="645"/>
      <c r="L35" s="646"/>
      <c r="M35" s="607"/>
      <c r="AT35" s="612"/>
    </row>
    <row r="36" spans="1:46" ht="26.25" customHeight="1" thickBot="1">
      <c r="A36" s="822"/>
      <c r="B36" s="823"/>
      <c r="C36" s="823"/>
      <c r="D36" s="647"/>
      <c r="E36" s="647"/>
      <c r="F36" s="647"/>
      <c r="G36" s="647"/>
      <c r="H36" s="647"/>
      <c r="I36" s="647"/>
      <c r="J36" s="647"/>
      <c r="K36" s="647"/>
      <c r="L36" s="647"/>
      <c r="M36" s="648"/>
      <c r="AT36" s="612"/>
    </row>
    <row r="37" spans="1:46" ht="77.25" hidden="1" customHeight="1">
      <c r="A37" s="1564" t="s">
        <v>1671</v>
      </c>
      <c r="B37" s="1564"/>
      <c r="C37" s="1564"/>
      <c r="D37" s="1564"/>
      <c r="E37" s="1564"/>
      <c r="F37" s="1564"/>
      <c r="G37" s="1564"/>
      <c r="H37" s="1564"/>
      <c r="I37" s="1564"/>
      <c r="J37" s="1564"/>
      <c r="K37" s="1564"/>
      <c r="L37" s="1564"/>
      <c r="M37" s="1564"/>
      <c r="AT37" s="612"/>
    </row>
    <row r="38" spans="1:46" ht="24.75" hidden="1" customHeight="1">
      <c r="A38" s="1563" t="s">
        <v>1518</v>
      </c>
      <c r="B38" s="1563"/>
      <c r="C38" s="1563"/>
      <c r="D38" s="1563"/>
      <c r="E38" s="1563"/>
      <c r="F38" s="1563"/>
      <c r="G38" s="1563"/>
      <c r="H38" s="1563"/>
      <c r="I38" s="1563"/>
      <c r="J38" s="1563"/>
      <c r="K38" s="1563"/>
      <c r="L38" s="1563"/>
      <c r="M38" s="1563"/>
      <c r="AT38" s="612"/>
    </row>
    <row r="39" spans="1:46" hidden="1">
      <c r="A39" s="1563" t="s">
        <v>1673</v>
      </c>
      <c r="B39" s="1563"/>
      <c r="C39" s="1563"/>
      <c r="D39" s="1563"/>
      <c r="E39" s="1563"/>
      <c r="F39" s="1563"/>
      <c r="G39" s="1563"/>
      <c r="H39" s="1563"/>
      <c r="I39" s="1563"/>
      <c r="J39" s="1563"/>
      <c r="K39" s="1563"/>
      <c r="L39" s="1563"/>
      <c r="M39" s="1563"/>
      <c r="AT39" s="612"/>
    </row>
    <row r="40" spans="1:46" ht="27" hidden="1" customHeight="1">
      <c r="A40" s="1563" t="s">
        <v>1675</v>
      </c>
      <c r="B40" s="1563"/>
      <c r="C40" s="1563"/>
      <c r="D40" s="1563"/>
      <c r="E40" s="1563"/>
      <c r="F40" s="1563"/>
      <c r="G40" s="1563"/>
      <c r="H40" s="1563"/>
      <c r="I40" s="1563"/>
      <c r="J40" s="1563"/>
      <c r="K40" s="1563"/>
      <c r="L40" s="1563"/>
      <c r="M40" s="1563"/>
      <c r="AT40" s="612"/>
    </row>
    <row r="41" spans="1:46" ht="27" hidden="1" customHeight="1">
      <c r="A41" s="1551" t="s">
        <v>1521</v>
      </c>
      <c r="B41" s="1551"/>
      <c r="C41" s="1551"/>
      <c r="D41" s="1551"/>
      <c r="E41" s="1551"/>
      <c r="F41" s="1551"/>
      <c r="G41" s="1551"/>
      <c r="H41" s="1551"/>
      <c r="I41" s="1551"/>
      <c r="J41" s="1551"/>
      <c r="K41" s="1551"/>
      <c r="L41" s="1551"/>
      <c r="M41" s="1551"/>
      <c r="AT41" s="612"/>
    </row>
    <row r="42" spans="1:46" ht="15" hidden="1" customHeight="1">
      <c r="A42" s="298" t="s">
        <v>1522</v>
      </c>
      <c r="AT42" s="612"/>
    </row>
    <row r="43" spans="1:46" hidden="1">
      <c r="A43" s="298"/>
      <c r="AT43" s="612"/>
    </row>
    <row r="44" spans="1:46" hidden="1">
      <c r="A44" s="298"/>
      <c r="D44" s="1556" t="s">
        <v>1523</v>
      </c>
      <c r="E44" s="1558" t="s">
        <v>1524</v>
      </c>
      <c r="F44" s="1559"/>
      <c r="G44" s="1559"/>
      <c r="H44" s="1559"/>
      <c r="I44" s="1559"/>
      <c r="J44" s="1559"/>
      <c r="K44" s="1559"/>
      <c r="L44" s="1560"/>
      <c r="AT44" s="612"/>
    </row>
    <row r="45" spans="1:46" hidden="1">
      <c r="A45" s="298"/>
      <c r="D45" s="1557"/>
      <c r="E45" s="649">
        <v>1</v>
      </c>
      <c r="F45" s="649">
        <v>2</v>
      </c>
      <c r="G45" s="649">
        <v>3</v>
      </c>
      <c r="H45" s="649">
        <v>4</v>
      </c>
      <c r="I45" s="649">
        <v>5</v>
      </c>
      <c r="J45" s="649">
        <v>6</v>
      </c>
      <c r="K45" s="649">
        <v>7</v>
      </c>
      <c r="L45" s="650">
        <v>8</v>
      </c>
      <c r="AT45" s="612"/>
    </row>
    <row r="46" spans="1:46" hidden="1">
      <c r="A46" s="298"/>
      <c r="D46" s="651">
        <v>20</v>
      </c>
      <c r="E46" s="652">
        <v>0</v>
      </c>
      <c r="F46" s="653">
        <v>0</v>
      </c>
      <c r="G46" s="653">
        <v>0</v>
      </c>
      <c r="H46" s="653">
        <v>0</v>
      </c>
      <c r="I46" s="653">
        <v>0</v>
      </c>
      <c r="J46" s="653">
        <v>0</v>
      </c>
      <c r="K46" s="653">
        <v>0</v>
      </c>
      <c r="L46" s="654">
        <v>0</v>
      </c>
      <c r="AT46" s="612"/>
    </row>
    <row r="47" spans="1:46" hidden="1">
      <c r="A47" s="298"/>
      <c r="D47" s="651">
        <v>30</v>
      </c>
      <c r="E47" s="655">
        <v>0</v>
      </c>
      <c r="F47" s="656">
        <v>0</v>
      </c>
      <c r="G47" s="656">
        <v>0</v>
      </c>
      <c r="H47" s="656">
        <v>0</v>
      </c>
      <c r="I47" s="656">
        <v>0</v>
      </c>
      <c r="J47" s="656">
        <v>0</v>
      </c>
      <c r="K47" s="656">
        <v>0</v>
      </c>
      <c r="L47" s="657">
        <v>0</v>
      </c>
      <c r="AT47" s="612"/>
    </row>
    <row r="48" spans="1:46" hidden="1">
      <c r="A48" s="298"/>
      <c r="D48" s="651">
        <v>40</v>
      </c>
      <c r="E48" s="655">
        <v>0</v>
      </c>
      <c r="F48" s="656">
        <v>0</v>
      </c>
      <c r="G48" s="656">
        <v>0</v>
      </c>
      <c r="H48" s="656">
        <v>0</v>
      </c>
      <c r="I48" s="656">
        <v>0</v>
      </c>
      <c r="J48" s="656">
        <v>0</v>
      </c>
      <c r="K48" s="656">
        <v>0</v>
      </c>
      <c r="L48" s="657">
        <v>0</v>
      </c>
      <c r="AT48" s="612"/>
    </row>
    <row r="49" spans="1:47" hidden="1">
      <c r="A49" s="298"/>
      <c r="D49" s="651">
        <v>50</v>
      </c>
      <c r="E49" s="655">
        <v>0</v>
      </c>
      <c r="F49" s="656">
        <v>0</v>
      </c>
      <c r="G49" s="656">
        <v>0</v>
      </c>
      <c r="H49" s="656">
        <v>0</v>
      </c>
      <c r="I49" s="656">
        <v>0</v>
      </c>
      <c r="J49" s="656">
        <v>0</v>
      </c>
      <c r="K49" s="656">
        <v>0</v>
      </c>
      <c r="L49" s="657">
        <v>0</v>
      </c>
      <c r="AT49" s="612"/>
    </row>
    <row r="50" spans="1:47" hidden="1">
      <c r="A50" s="298"/>
      <c r="D50" s="651">
        <v>60</v>
      </c>
      <c r="E50" s="655">
        <v>0</v>
      </c>
      <c r="F50" s="656">
        <v>0</v>
      </c>
      <c r="G50" s="656">
        <v>0</v>
      </c>
      <c r="H50" s="656">
        <v>0</v>
      </c>
      <c r="I50" s="656">
        <v>0</v>
      </c>
      <c r="J50" s="656">
        <v>0</v>
      </c>
      <c r="K50" s="656">
        <v>0</v>
      </c>
      <c r="L50" s="657">
        <v>0</v>
      </c>
      <c r="AT50" s="612"/>
    </row>
    <row r="51" spans="1:47" s="516" customFormat="1" hidden="1">
      <c r="A51" s="298"/>
      <c r="B51" s="597"/>
      <c r="C51" s="598"/>
      <c r="D51" s="651">
        <v>70</v>
      </c>
      <c r="E51" s="655">
        <v>0</v>
      </c>
      <c r="F51" s="656">
        <v>0</v>
      </c>
      <c r="G51" s="656">
        <v>0</v>
      </c>
      <c r="H51" s="656">
        <v>0</v>
      </c>
      <c r="I51" s="656">
        <v>0</v>
      </c>
      <c r="J51" s="656">
        <v>0</v>
      </c>
      <c r="K51" s="656">
        <v>0</v>
      </c>
      <c r="L51" s="657">
        <v>0</v>
      </c>
      <c r="M51" s="597"/>
      <c r="N51" s="597"/>
      <c r="O51" s="597"/>
      <c r="P51" s="597"/>
      <c r="Q51" s="597"/>
      <c r="R51" s="597"/>
      <c r="S51" s="597"/>
      <c r="T51" s="597"/>
      <c r="U51" s="597"/>
      <c r="V51" s="597"/>
      <c r="W51" s="597"/>
      <c r="X51" s="597"/>
      <c r="Y51" s="597"/>
      <c r="Z51" s="597"/>
      <c r="AA51" s="597"/>
      <c r="AB51" s="597"/>
      <c r="AC51" s="597"/>
      <c r="AD51" s="597"/>
      <c r="AE51" s="597"/>
      <c r="AF51" s="597"/>
      <c r="AG51" s="597"/>
      <c r="AH51" s="597"/>
      <c r="AI51" s="597"/>
      <c r="AJ51" s="597"/>
      <c r="AK51" s="597"/>
      <c r="AL51" s="597"/>
      <c r="AM51" s="597"/>
      <c r="AN51" s="597"/>
      <c r="AO51" s="597"/>
      <c r="AP51" s="597"/>
      <c r="AQ51" s="597"/>
      <c r="AR51" s="597"/>
      <c r="AS51" s="597"/>
      <c r="AT51" s="612"/>
      <c r="AU51" s="597"/>
    </row>
    <row r="52" spans="1:47" hidden="1">
      <c r="A52" s="298"/>
      <c r="D52" s="658">
        <v>80</v>
      </c>
      <c r="E52" s="659">
        <v>0</v>
      </c>
      <c r="F52" s="660">
        <v>0</v>
      </c>
      <c r="G52" s="660">
        <v>0</v>
      </c>
      <c r="H52" s="660">
        <v>0</v>
      </c>
      <c r="I52" s="660">
        <v>0</v>
      </c>
      <c r="J52" s="660">
        <v>0</v>
      </c>
      <c r="K52" s="660">
        <v>0</v>
      </c>
      <c r="L52" s="661">
        <v>0</v>
      </c>
      <c r="X52" s="516"/>
      <c r="Y52" s="516"/>
      <c r="Z52" s="516"/>
      <c r="AA52" s="516"/>
      <c r="AB52" s="516"/>
      <c r="AC52" s="516"/>
      <c r="AD52" s="516"/>
      <c r="AE52" s="516"/>
      <c r="AF52" s="516"/>
      <c r="AG52" s="516"/>
      <c r="AH52" s="516"/>
      <c r="AI52" s="516"/>
      <c r="AJ52" s="516"/>
      <c r="AK52" s="516"/>
      <c r="AL52" s="516"/>
      <c r="AM52" s="516"/>
      <c r="AN52" s="516"/>
      <c r="AO52" s="516"/>
      <c r="AP52" s="516"/>
      <c r="AQ52" s="516"/>
      <c r="AT52" s="612"/>
    </row>
    <row r="53" spans="1:47" hidden="1">
      <c r="A53" s="298"/>
      <c r="AT53" s="612"/>
    </row>
    <row r="54" spans="1:47" hidden="1">
      <c r="A54" s="298"/>
      <c r="D54" s="1556" t="s">
        <v>1523</v>
      </c>
      <c r="E54" s="1558" t="s">
        <v>1525</v>
      </c>
      <c r="F54" s="1559"/>
      <c r="G54" s="1559"/>
      <c r="H54" s="1559"/>
      <c r="I54" s="1559"/>
      <c r="J54" s="1559"/>
      <c r="K54" s="1559"/>
      <c r="L54" s="1560"/>
      <c r="AT54" s="612"/>
    </row>
    <row r="55" spans="1:47" hidden="1">
      <c r="A55" s="298"/>
      <c r="D55" s="1557"/>
      <c r="E55" s="649">
        <v>1</v>
      </c>
      <c r="F55" s="649">
        <v>2</v>
      </c>
      <c r="G55" s="649">
        <v>3</v>
      </c>
      <c r="H55" s="649">
        <v>4</v>
      </c>
      <c r="I55" s="649">
        <v>5</v>
      </c>
      <c r="J55" s="649">
        <v>6</v>
      </c>
      <c r="K55" s="649">
        <v>7</v>
      </c>
      <c r="L55" s="650">
        <v>8</v>
      </c>
      <c r="AT55" s="612"/>
    </row>
    <row r="56" spans="1:47" hidden="1">
      <c r="A56" s="298"/>
      <c r="D56" s="651">
        <v>20</v>
      </c>
      <c r="E56" s="662">
        <v>0</v>
      </c>
      <c r="F56" s="653">
        <v>0</v>
      </c>
      <c r="G56" s="653">
        <v>0</v>
      </c>
      <c r="H56" s="653">
        <v>0</v>
      </c>
      <c r="I56" s="653">
        <v>0</v>
      </c>
      <c r="J56" s="653">
        <v>0</v>
      </c>
      <c r="K56" s="653">
        <v>0</v>
      </c>
      <c r="L56" s="654">
        <v>0</v>
      </c>
      <c r="AT56" s="612"/>
    </row>
    <row r="57" spans="1:47" hidden="1">
      <c r="A57" s="298"/>
      <c r="D57" s="651">
        <v>30</v>
      </c>
      <c r="E57" s="655">
        <v>0</v>
      </c>
      <c r="F57" s="656">
        <v>0</v>
      </c>
      <c r="G57" s="656">
        <v>0</v>
      </c>
      <c r="H57" s="656">
        <v>0</v>
      </c>
      <c r="I57" s="656">
        <v>0</v>
      </c>
      <c r="J57" s="656">
        <v>0</v>
      </c>
      <c r="K57" s="656">
        <v>0</v>
      </c>
      <c r="L57" s="657">
        <v>0</v>
      </c>
      <c r="AT57" s="612"/>
    </row>
    <row r="58" spans="1:47" hidden="1">
      <c r="A58" s="298"/>
      <c r="D58" s="651">
        <v>40</v>
      </c>
      <c r="E58" s="655">
        <v>0</v>
      </c>
      <c r="F58" s="656">
        <v>0</v>
      </c>
      <c r="G58" s="656">
        <v>0</v>
      </c>
      <c r="H58" s="656">
        <v>0</v>
      </c>
      <c r="I58" s="656">
        <v>0</v>
      </c>
      <c r="J58" s="656">
        <v>0</v>
      </c>
      <c r="K58" s="656">
        <v>0</v>
      </c>
      <c r="L58" s="657">
        <v>0</v>
      </c>
      <c r="AT58" s="612"/>
    </row>
    <row r="59" spans="1:47" hidden="1">
      <c r="A59" s="298"/>
      <c r="D59" s="651">
        <v>50</v>
      </c>
      <c r="E59" s="655">
        <v>0</v>
      </c>
      <c r="F59" s="656">
        <v>0</v>
      </c>
      <c r="G59" s="656">
        <v>0</v>
      </c>
      <c r="H59" s="656">
        <v>0</v>
      </c>
      <c r="I59" s="656">
        <v>0</v>
      </c>
      <c r="J59" s="656">
        <v>0</v>
      </c>
      <c r="K59" s="656">
        <v>0</v>
      </c>
      <c r="L59" s="657">
        <v>0</v>
      </c>
      <c r="AS59" s="516"/>
      <c r="AT59" s="612"/>
    </row>
    <row r="60" spans="1:47" hidden="1">
      <c r="A60" s="298"/>
      <c r="D60" s="651">
        <v>60</v>
      </c>
      <c r="E60" s="655">
        <v>0</v>
      </c>
      <c r="F60" s="656">
        <v>0</v>
      </c>
      <c r="G60" s="656">
        <v>0</v>
      </c>
      <c r="H60" s="656">
        <v>0</v>
      </c>
      <c r="I60" s="656">
        <v>0</v>
      </c>
      <c r="J60" s="656">
        <v>0</v>
      </c>
      <c r="K60" s="656">
        <v>0</v>
      </c>
      <c r="L60" s="657">
        <v>0</v>
      </c>
      <c r="AR60" s="516"/>
      <c r="AT60" s="612"/>
    </row>
    <row r="61" spans="1:47" ht="18" hidden="1" customHeight="1">
      <c r="A61" s="298"/>
      <c r="D61" s="651">
        <v>70</v>
      </c>
      <c r="E61" s="655">
        <v>0</v>
      </c>
      <c r="F61" s="656">
        <v>0</v>
      </c>
      <c r="G61" s="656">
        <v>0</v>
      </c>
      <c r="H61" s="656">
        <v>0</v>
      </c>
      <c r="I61" s="656">
        <v>0</v>
      </c>
      <c r="J61" s="656">
        <v>0</v>
      </c>
      <c r="K61" s="656">
        <v>0</v>
      </c>
      <c r="L61" s="657">
        <v>0</v>
      </c>
      <c r="AT61" s="612"/>
    </row>
    <row r="62" spans="1:47" ht="18" hidden="1" customHeight="1">
      <c r="A62" s="298"/>
      <c r="D62" s="658">
        <v>80</v>
      </c>
      <c r="E62" s="659">
        <v>0</v>
      </c>
      <c r="F62" s="660">
        <v>0</v>
      </c>
      <c r="G62" s="660">
        <v>0</v>
      </c>
      <c r="H62" s="660">
        <v>0</v>
      </c>
      <c r="I62" s="660">
        <v>0</v>
      </c>
      <c r="J62" s="660">
        <v>0</v>
      </c>
      <c r="K62" s="660">
        <v>0</v>
      </c>
      <c r="L62" s="661">
        <v>0</v>
      </c>
      <c r="AT62" s="612"/>
    </row>
    <row r="63" spans="1:47" ht="18" hidden="1" customHeight="1">
      <c r="A63" s="298"/>
      <c r="AT63" s="612"/>
    </row>
    <row r="64" spans="1:47" ht="15.75" hidden="1">
      <c r="A64" s="312" t="s">
        <v>1526</v>
      </c>
      <c r="B64" s="663" t="s">
        <v>1527</v>
      </c>
      <c r="C64" s="664" t="s">
        <v>1528</v>
      </c>
      <c r="E64" s="665">
        <v>1</v>
      </c>
      <c r="F64" s="665">
        <v>2</v>
      </c>
      <c r="G64" s="665">
        <v>3</v>
      </c>
      <c r="H64" s="665">
        <v>4</v>
      </c>
      <c r="I64" s="665">
        <v>5</v>
      </c>
      <c r="J64" s="665">
        <v>6</v>
      </c>
      <c r="K64" s="665">
        <v>7</v>
      </c>
      <c r="L64" s="665">
        <v>8</v>
      </c>
      <c r="M64" s="516"/>
      <c r="N64" s="666">
        <v>30</v>
      </c>
      <c r="O64" s="516"/>
      <c r="P64" s="1561" t="s">
        <v>1529</v>
      </c>
      <c r="Q64" s="1561"/>
      <c r="R64" s="1561"/>
      <c r="S64" s="1561"/>
      <c r="T64" s="1561"/>
      <c r="U64" s="1561"/>
      <c r="V64" s="1561"/>
      <c r="W64" s="1561"/>
      <c r="Y64" s="1553" t="s">
        <v>1530</v>
      </c>
      <c r="Z64" s="1553"/>
      <c r="AA64" s="1553"/>
      <c r="AB64" s="1553"/>
      <c r="AC64" s="1553"/>
      <c r="AD64" s="1553"/>
      <c r="AE64" s="1553"/>
      <c r="AF64" s="1553"/>
      <c r="AH64" s="667" t="s">
        <v>1531</v>
      </c>
      <c r="AI64" s="1554" t="s">
        <v>1532</v>
      </c>
      <c r="AJ64" s="1554"/>
      <c r="AK64" s="1554"/>
      <c r="AL64" s="1554"/>
      <c r="AM64" s="1554"/>
      <c r="AN64" s="1554"/>
      <c r="AO64" s="1554"/>
      <c r="AP64" s="1554"/>
      <c r="AT64" s="612"/>
    </row>
    <row r="65" spans="1:46" hidden="1">
      <c r="A65" s="668">
        <v>0</v>
      </c>
      <c r="B65" s="668">
        <v>0</v>
      </c>
      <c r="C65" s="668">
        <v>0</v>
      </c>
      <c r="E65" s="669" t="e">
        <v>#N/A</v>
      </c>
      <c r="F65" s="669" t="e">
        <v>#N/A</v>
      </c>
      <c r="G65" s="669" t="e">
        <v>#N/A</v>
      </c>
      <c r="H65" s="669" t="e">
        <v>#N/A</v>
      </c>
      <c r="I65" s="669" t="e">
        <v>#N/A</v>
      </c>
      <c r="J65" s="669" t="e">
        <v>#N/A</v>
      </c>
      <c r="K65" s="669" t="e">
        <v>#N/A</v>
      </c>
      <c r="L65" s="669" t="e">
        <v>#N/A</v>
      </c>
      <c r="N65" s="670" t="s">
        <v>1680</v>
      </c>
      <c r="P65" s="671" t="e">
        <v>#N/A</v>
      </c>
      <c r="Q65" s="671" t="e">
        <v>#N/A</v>
      </c>
      <c r="R65" s="671" t="e">
        <v>#N/A</v>
      </c>
      <c r="S65" s="671" t="e">
        <v>#N/A</v>
      </c>
      <c r="T65" s="671" t="e">
        <v>#N/A</v>
      </c>
      <c r="U65" s="671" t="e">
        <v>#N/A</v>
      </c>
      <c r="V65" s="671" t="e">
        <v>#N/A</v>
      </c>
      <c r="W65" s="671" t="e">
        <v>#N/A</v>
      </c>
      <c r="Y65" s="672"/>
      <c r="Z65" s="673"/>
      <c r="AA65" s="673"/>
      <c r="AB65" s="673"/>
      <c r="AC65" s="673"/>
      <c r="AD65" s="673"/>
      <c r="AE65" s="673"/>
      <c r="AF65" s="674"/>
      <c r="AI65" s="675"/>
      <c r="AJ65" s="675"/>
      <c r="AK65" s="675"/>
      <c r="AL65" s="675"/>
      <c r="AM65" s="675"/>
      <c r="AN65" s="675"/>
      <c r="AO65" s="675"/>
      <c r="AP65" s="675"/>
      <c r="AT65" s="612"/>
    </row>
    <row r="66" spans="1:46" hidden="1">
      <c r="A66" s="668">
        <v>0</v>
      </c>
      <c r="B66" s="668">
        <v>0</v>
      </c>
      <c r="C66" s="668">
        <v>0</v>
      </c>
      <c r="E66" s="669" t="e">
        <v>#N/A</v>
      </c>
      <c r="F66" s="669" t="e">
        <v>#N/A</v>
      </c>
      <c r="G66" s="669" t="e">
        <v>#N/A</v>
      </c>
      <c r="H66" s="669" t="e">
        <v>#N/A</v>
      </c>
      <c r="I66" s="669" t="e">
        <v>#N/A</v>
      </c>
      <c r="J66" s="669" t="e">
        <v>#N/A</v>
      </c>
      <c r="K66" s="669" t="e">
        <v>#N/A</v>
      </c>
      <c r="L66" s="669" t="e">
        <v>#N/A</v>
      </c>
      <c r="N66" s="670" t="s">
        <v>1681</v>
      </c>
      <c r="P66" s="671" t="e">
        <v>#N/A</v>
      </c>
      <c r="Q66" s="671" t="e">
        <v>#N/A</v>
      </c>
      <c r="R66" s="671" t="e">
        <v>#N/A</v>
      </c>
      <c r="S66" s="671" t="e">
        <v>#N/A</v>
      </c>
      <c r="T66" s="671" t="e">
        <v>#N/A</v>
      </c>
      <c r="U66" s="671" t="e">
        <v>#N/A</v>
      </c>
      <c r="V66" s="671" t="e">
        <v>#N/A</v>
      </c>
      <c r="W66" s="671" t="e">
        <v>#N/A</v>
      </c>
      <c r="Y66" s="676"/>
      <c r="Z66" s="677"/>
      <c r="AA66" s="677"/>
      <c r="AB66" s="677"/>
      <c r="AC66" s="677"/>
      <c r="AD66" s="677"/>
      <c r="AE66" s="677"/>
      <c r="AF66" s="678"/>
      <c r="AI66" s="671" t="e">
        <v>#N/A</v>
      </c>
      <c r="AJ66" s="671" t="e">
        <v>#N/A</v>
      </c>
      <c r="AK66" s="671" t="e">
        <v>#N/A</v>
      </c>
      <c r="AL66" s="671" t="e">
        <v>#N/A</v>
      </c>
      <c r="AM66" s="671" t="e">
        <v>#N/A</v>
      </c>
      <c r="AN66" s="671" t="e">
        <v>#N/A</v>
      </c>
      <c r="AO66" s="671" t="e">
        <v>#N/A</v>
      </c>
      <c r="AP66" s="671" t="e">
        <v>#N/A</v>
      </c>
      <c r="AT66" s="612"/>
    </row>
    <row r="67" spans="1:46" hidden="1">
      <c r="A67" s="668">
        <v>0</v>
      </c>
      <c r="B67" s="668">
        <v>0</v>
      </c>
      <c r="C67" s="668">
        <v>0</v>
      </c>
      <c r="E67" s="679" t="e">
        <v>#N/A</v>
      </c>
      <c r="F67" s="679" t="e">
        <v>#N/A</v>
      </c>
      <c r="G67" s="679" t="e">
        <v>#N/A</v>
      </c>
      <c r="H67" s="679" t="e">
        <v>#N/A</v>
      </c>
      <c r="I67" s="679" t="e">
        <v>#N/A</v>
      </c>
      <c r="J67" s="679" t="e">
        <v>#N/A</v>
      </c>
      <c r="K67" s="679" t="e">
        <v>#N/A</v>
      </c>
      <c r="L67" s="679" t="e">
        <v>#N/A</v>
      </c>
      <c r="N67" s="680" t="s">
        <v>1533</v>
      </c>
      <c r="P67" s="675"/>
      <c r="Q67" s="675"/>
      <c r="R67" s="675"/>
      <c r="S67" s="675"/>
      <c r="T67" s="675"/>
      <c r="U67" s="675"/>
      <c r="V67" s="675"/>
      <c r="W67" s="675"/>
      <c r="Y67" s="676"/>
      <c r="Z67" s="677"/>
      <c r="AA67" s="677"/>
      <c r="AB67" s="677"/>
      <c r="AC67" s="677"/>
      <c r="AD67" s="677"/>
      <c r="AE67" s="677"/>
      <c r="AF67" s="678"/>
      <c r="AI67" s="675"/>
      <c r="AJ67" s="675"/>
      <c r="AK67" s="675"/>
      <c r="AL67" s="675"/>
      <c r="AM67" s="675"/>
      <c r="AN67" s="675"/>
      <c r="AO67" s="675"/>
      <c r="AP67" s="675"/>
      <c r="AT67" s="612"/>
    </row>
    <row r="68" spans="1:46" hidden="1">
      <c r="A68" s="668">
        <v>0</v>
      </c>
      <c r="B68" s="668">
        <v>0</v>
      </c>
      <c r="C68" s="668">
        <v>0</v>
      </c>
      <c r="E68" s="669" t="e">
        <v>#N/A</v>
      </c>
      <c r="F68" s="669" t="e">
        <v>#N/A</v>
      </c>
      <c r="G68" s="669" t="e">
        <v>#N/A</v>
      </c>
      <c r="H68" s="669" t="e">
        <v>#N/A</v>
      </c>
      <c r="I68" s="669" t="e">
        <v>#N/A</v>
      </c>
      <c r="J68" s="669" t="e">
        <v>#N/A</v>
      </c>
      <c r="K68" s="669" t="e">
        <v>#N/A</v>
      </c>
      <c r="L68" s="669" t="e">
        <v>#N/A</v>
      </c>
      <c r="N68" s="670" t="s">
        <v>1682</v>
      </c>
      <c r="P68" s="671" t="e">
        <v>#N/A</v>
      </c>
      <c r="Q68" s="671" t="e">
        <v>#N/A</v>
      </c>
      <c r="R68" s="671" t="e">
        <v>#N/A</v>
      </c>
      <c r="S68" s="671" t="e">
        <v>#N/A</v>
      </c>
      <c r="T68" s="671" t="e">
        <v>#N/A</v>
      </c>
      <c r="U68" s="671" t="e">
        <v>#N/A</v>
      </c>
      <c r="V68" s="671" t="e">
        <v>#N/A</v>
      </c>
      <c r="W68" s="671" t="e">
        <v>#N/A</v>
      </c>
      <c r="Y68" s="676"/>
      <c r="Z68" s="677"/>
      <c r="AA68" s="677"/>
      <c r="AB68" s="677"/>
      <c r="AC68" s="677"/>
      <c r="AD68" s="677"/>
      <c r="AE68" s="677"/>
      <c r="AF68" s="678"/>
      <c r="AI68" s="671" t="e">
        <v>#N/A</v>
      </c>
      <c r="AJ68" s="671" t="e">
        <v>#N/A</v>
      </c>
      <c r="AK68" s="671" t="e">
        <v>#N/A</v>
      </c>
      <c r="AL68" s="671" t="e">
        <v>#N/A</v>
      </c>
      <c r="AM68" s="671" t="e">
        <v>#N/A</v>
      </c>
      <c r="AN68" s="671" t="e">
        <v>#N/A</v>
      </c>
      <c r="AO68" s="671" t="e">
        <v>#N/A</v>
      </c>
      <c r="AP68" s="671" t="e">
        <v>#N/A</v>
      </c>
      <c r="AT68" s="612"/>
    </row>
    <row r="69" spans="1:46" hidden="1">
      <c r="A69" s="668">
        <v>0</v>
      </c>
      <c r="B69" s="668">
        <v>0</v>
      </c>
      <c r="C69" s="668">
        <v>0</v>
      </c>
      <c r="E69" s="679" t="e">
        <v>#N/A</v>
      </c>
      <c r="F69" s="679" t="e">
        <v>#N/A</v>
      </c>
      <c r="G69" s="679" t="e">
        <v>#N/A</v>
      </c>
      <c r="H69" s="679" t="e">
        <v>#N/A</v>
      </c>
      <c r="I69" s="679" t="e">
        <v>#N/A</v>
      </c>
      <c r="J69" s="679" t="e">
        <v>#N/A</v>
      </c>
      <c r="K69" s="679" t="e">
        <v>#N/A</v>
      </c>
      <c r="L69" s="679" t="e">
        <v>#N/A</v>
      </c>
      <c r="N69" s="680" t="s">
        <v>1533</v>
      </c>
      <c r="P69" s="675"/>
      <c r="Q69" s="675"/>
      <c r="R69" s="675"/>
      <c r="S69" s="675"/>
      <c r="T69" s="675"/>
      <c r="U69" s="675"/>
      <c r="V69" s="675"/>
      <c r="W69" s="675"/>
      <c r="Y69" s="676"/>
      <c r="Z69" s="677"/>
      <c r="AA69" s="677"/>
      <c r="AB69" s="677"/>
      <c r="AC69" s="677"/>
      <c r="AD69" s="677"/>
      <c r="AE69" s="677"/>
      <c r="AF69" s="678"/>
      <c r="AI69" s="675"/>
      <c r="AJ69" s="675"/>
      <c r="AK69" s="675"/>
      <c r="AL69" s="675"/>
      <c r="AM69" s="675"/>
      <c r="AN69" s="675"/>
      <c r="AO69" s="675"/>
      <c r="AP69" s="675"/>
      <c r="AT69" s="612"/>
    </row>
    <row r="70" spans="1:46" hidden="1">
      <c r="A70" s="668">
        <v>0</v>
      </c>
      <c r="B70" s="668">
        <v>0</v>
      </c>
      <c r="C70" s="668">
        <v>0</v>
      </c>
      <c r="E70" s="669" t="e">
        <v>#N/A</v>
      </c>
      <c r="F70" s="669" t="e">
        <v>#N/A</v>
      </c>
      <c r="G70" s="669" t="e">
        <v>#N/A</v>
      </c>
      <c r="H70" s="669" t="e">
        <v>#N/A</v>
      </c>
      <c r="I70" s="669" t="e">
        <v>#N/A</v>
      </c>
      <c r="J70" s="669" t="e">
        <v>#N/A</v>
      </c>
      <c r="K70" s="669" t="e">
        <v>#N/A</v>
      </c>
      <c r="L70" s="669" t="e">
        <v>#N/A</v>
      </c>
      <c r="N70" s="681" t="s">
        <v>1509</v>
      </c>
      <c r="P70" s="671" t="e">
        <v>#N/A</v>
      </c>
      <c r="Q70" s="671" t="e">
        <v>#N/A</v>
      </c>
      <c r="R70" s="671" t="e">
        <v>#N/A</v>
      </c>
      <c r="S70" s="671" t="e">
        <v>#N/A</v>
      </c>
      <c r="T70" s="671" t="e">
        <v>#N/A</v>
      </c>
      <c r="U70" s="671" t="e">
        <v>#N/A</v>
      </c>
      <c r="V70" s="671" t="e">
        <v>#N/A</v>
      </c>
      <c r="W70" s="671" t="e">
        <v>#N/A</v>
      </c>
      <c r="Y70" s="671">
        <v>0</v>
      </c>
      <c r="Z70" s="671">
        <v>0</v>
      </c>
      <c r="AA70" s="671">
        <v>0</v>
      </c>
      <c r="AB70" s="671">
        <v>0</v>
      </c>
      <c r="AC70" s="671">
        <v>0</v>
      </c>
      <c r="AD70" s="671">
        <v>0</v>
      </c>
      <c r="AE70" s="671">
        <v>0</v>
      </c>
      <c r="AF70" s="671">
        <v>0</v>
      </c>
      <c r="AI70" s="671" t="e">
        <v>#N/A</v>
      </c>
      <c r="AJ70" s="671" t="e">
        <v>#N/A</v>
      </c>
      <c r="AK70" s="671" t="e">
        <v>#N/A</v>
      </c>
      <c r="AL70" s="671" t="e">
        <v>#N/A</v>
      </c>
      <c r="AM70" s="671" t="e">
        <v>#N/A</v>
      </c>
      <c r="AN70" s="671" t="e">
        <v>#N/A</v>
      </c>
      <c r="AO70" s="671" t="e">
        <v>#N/A</v>
      </c>
      <c r="AP70" s="671" t="e">
        <v>#N/A</v>
      </c>
      <c r="AT70" s="612"/>
    </row>
    <row r="71" spans="1:46" hidden="1">
      <c r="A71" s="668">
        <v>0</v>
      </c>
      <c r="B71" s="668">
        <v>0</v>
      </c>
      <c r="C71" s="668">
        <v>0</v>
      </c>
      <c r="E71" s="679" t="e">
        <v>#N/A</v>
      </c>
      <c r="F71" s="679" t="e">
        <v>#N/A</v>
      </c>
      <c r="G71" s="679" t="e">
        <v>#N/A</v>
      </c>
      <c r="H71" s="679" t="e">
        <v>#N/A</v>
      </c>
      <c r="I71" s="679" t="e">
        <v>#N/A</v>
      </c>
      <c r="J71" s="679" t="e">
        <v>#N/A</v>
      </c>
      <c r="K71" s="679" t="e">
        <v>#N/A</v>
      </c>
      <c r="L71" s="679" t="e">
        <v>#N/A</v>
      </c>
      <c r="N71" s="680" t="s">
        <v>1533</v>
      </c>
      <c r="P71" s="675"/>
      <c r="Q71" s="675"/>
      <c r="R71" s="675"/>
      <c r="S71" s="675"/>
      <c r="T71" s="675"/>
      <c r="U71" s="675"/>
      <c r="V71" s="675"/>
      <c r="W71" s="675"/>
      <c r="Y71" s="675"/>
      <c r="Z71" s="675"/>
      <c r="AA71" s="675"/>
      <c r="AB71" s="675"/>
      <c r="AC71" s="675"/>
      <c r="AD71" s="675"/>
      <c r="AE71" s="675"/>
      <c r="AF71" s="675"/>
      <c r="AI71" s="675"/>
      <c r="AJ71" s="675"/>
      <c r="AK71" s="675"/>
      <c r="AL71" s="675"/>
      <c r="AM71" s="675"/>
      <c r="AN71" s="675"/>
      <c r="AO71" s="675"/>
      <c r="AP71" s="675"/>
      <c r="AT71" s="612"/>
    </row>
    <row r="72" spans="1:46" hidden="1">
      <c r="A72" s="668">
        <v>0</v>
      </c>
      <c r="B72" s="668">
        <v>0</v>
      </c>
      <c r="C72" s="668">
        <v>0</v>
      </c>
      <c r="E72" s="669" t="e">
        <v>#N/A</v>
      </c>
      <c r="F72" s="669" t="e">
        <v>#N/A</v>
      </c>
      <c r="G72" s="669" t="e">
        <v>#N/A</v>
      </c>
      <c r="H72" s="669" t="e">
        <v>#N/A</v>
      </c>
      <c r="I72" s="669" t="e">
        <v>#N/A</v>
      </c>
      <c r="J72" s="669" t="e">
        <v>#N/A</v>
      </c>
      <c r="K72" s="669" t="e">
        <v>#N/A</v>
      </c>
      <c r="L72" s="669" t="e">
        <v>#N/A</v>
      </c>
      <c r="N72" s="681" t="s">
        <v>1534</v>
      </c>
      <c r="P72" s="671" t="e">
        <v>#N/A</v>
      </c>
      <c r="Q72" s="671" t="e">
        <v>#N/A</v>
      </c>
      <c r="R72" s="671" t="e">
        <v>#N/A</v>
      </c>
      <c r="S72" s="671" t="e">
        <v>#N/A</v>
      </c>
      <c r="T72" s="671" t="e">
        <v>#N/A</v>
      </c>
      <c r="U72" s="671" t="e">
        <v>#N/A</v>
      </c>
      <c r="V72" s="671" t="e">
        <v>#N/A</v>
      </c>
      <c r="W72" s="671" t="e">
        <v>#N/A</v>
      </c>
      <c r="Y72" s="671">
        <v>0</v>
      </c>
      <c r="Z72" s="671">
        <v>0</v>
      </c>
      <c r="AA72" s="671">
        <v>0</v>
      </c>
      <c r="AB72" s="671">
        <v>0</v>
      </c>
      <c r="AC72" s="671">
        <v>0</v>
      </c>
      <c r="AD72" s="671">
        <v>0</v>
      </c>
      <c r="AE72" s="671">
        <v>0</v>
      </c>
      <c r="AF72" s="671">
        <v>0</v>
      </c>
      <c r="AI72" s="671" t="e">
        <v>#N/A</v>
      </c>
      <c r="AJ72" s="671" t="e">
        <v>#N/A</v>
      </c>
      <c r="AK72" s="671" t="e">
        <v>#N/A</v>
      </c>
      <c r="AL72" s="671" t="e">
        <v>#N/A</v>
      </c>
      <c r="AM72" s="671" t="e">
        <v>#N/A</v>
      </c>
      <c r="AN72" s="671" t="e">
        <v>#N/A</v>
      </c>
      <c r="AO72" s="671" t="e">
        <v>#N/A</v>
      </c>
      <c r="AP72" s="671" t="e">
        <v>#N/A</v>
      </c>
      <c r="AT72" s="612"/>
    </row>
    <row r="73" spans="1:46" hidden="1">
      <c r="A73" s="668">
        <v>0</v>
      </c>
      <c r="B73" s="668">
        <v>0</v>
      </c>
      <c r="C73" s="668">
        <v>0</v>
      </c>
      <c r="E73" s="679" t="e">
        <v>#N/A</v>
      </c>
      <c r="F73" s="679" t="e">
        <v>#N/A</v>
      </c>
      <c r="G73" s="679" t="e">
        <v>#N/A</v>
      </c>
      <c r="H73" s="679" t="e">
        <v>#N/A</v>
      </c>
      <c r="I73" s="679" t="e">
        <v>#N/A</v>
      </c>
      <c r="J73" s="679" t="e">
        <v>#N/A</v>
      </c>
      <c r="K73" s="679" t="e">
        <v>#N/A</v>
      </c>
      <c r="L73" s="679" t="e">
        <v>#N/A</v>
      </c>
      <c r="N73" s="680" t="s">
        <v>1533</v>
      </c>
      <c r="P73" s="675"/>
      <c r="Q73" s="675"/>
      <c r="R73" s="675"/>
      <c r="S73" s="675"/>
      <c r="T73" s="675"/>
      <c r="U73" s="675"/>
      <c r="V73" s="675"/>
      <c r="W73" s="675"/>
      <c r="Y73" s="675"/>
      <c r="Z73" s="675"/>
      <c r="AA73" s="675"/>
      <c r="AB73" s="675"/>
      <c r="AC73" s="675"/>
      <c r="AD73" s="675"/>
      <c r="AE73" s="675"/>
      <c r="AF73" s="675"/>
      <c r="AI73" s="675"/>
      <c r="AJ73" s="675"/>
      <c r="AK73" s="675"/>
      <c r="AL73" s="675"/>
      <c r="AM73" s="675"/>
      <c r="AN73" s="675"/>
      <c r="AO73" s="675"/>
      <c r="AP73" s="675"/>
      <c r="AT73" s="612"/>
    </row>
    <row r="74" spans="1:46" hidden="1">
      <c r="A74" s="668">
        <v>0</v>
      </c>
      <c r="B74" s="668">
        <v>0</v>
      </c>
      <c r="C74" s="668">
        <v>0</v>
      </c>
      <c r="E74" s="669" t="e">
        <v>#N/A</v>
      </c>
      <c r="F74" s="669" t="e">
        <v>#N/A</v>
      </c>
      <c r="G74" s="669" t="e">
        <v>#N/A</v>
      </c>
      <c r="H74" s="669" t="e">
        <v>#N/A</v>
      </c>
      <c r="I74" s="669" t="e">
        <v>#N/A</v>
      </c>
      <c r="J74" s="669" t="e">
        <v>#N/A</v>
      </c>
      <c r="K74" s="669" t="e">
        <v>#N/A</v>
      </c>
      <c r="L74" s="669" t="e">
        <v>#N/A</v>
      </c>
      <c r="N74" s="681" t="s">
        <v>1389</v>
      </c>
      <c r="P74" s="671" t="e">
        <v>#N/A</v>
      </c>
      <c r="Q74" s="671" t="e">
        <v>#N/A</v>
      </c>
      <c r="R74" s="671" t="e">
        <v>#N/A</v>
      </c>
      <c r="S74" s="671" t="e">
        <v>#N/A</v>
      </c>
      <c r="T74" s="671" t="e">
        <v>#N/A</v>
      </c>
      <c r="U74" s="671" t="e">
        <v>#N/A</v>
      </c>
      <c r="V74" s="671" t="e">
        <v>#N/A</v>
      </c>
      <c r="W74" s="671" t="e">
        <v>#N/A</v>
      </c>
      <c r="Y74" s="671">
        <v>0</v>
      </c>
      <c r="Z74" s="671">
        <v>0</v>
      </c>
      <c r="AA74" s="671">
        <v>0</v>
      </c>
      <c r="AB74" s="671">
        <v>0</v>
      </c>
      <c r="AC74" s="671">
        <v>0</v>
      </c>
      <c r="AD74" s="671">
        <v>0</v>
      </c>
      <c r="AE74" s="671">
        <v>0</v>
      </c>
      <c r="AF74" s="671">
        <v>0</v>
      </c>
      <c r="AI74" s="671" t="e">
        <v>#N/A</v>
      </c>
      <c r="AJ74" s="671" t="e">
        <v>#N/A</v>
      </c>
      <c r="AK74" s="671" t="e">
        <v>#N/A</v>
      </c>
      <c r="AL74" s="671" t="e">
        <v>#N/A</v>
      </c>
      <c r="AM74" s="671" t="e">
        <v>#N/A</v>
      </c>
      <c r="AN74" s="671" t="e">
        <v>#N/A</v>
      </c>
      <c r="AO74" s="671" t="e">
        <v>#N/A</v>
      </c>
      <c r="AP74" s="671" t="e">
        <v>#N/A</v>
      </c>
      <c r="AT74" s="612"/>
    </row>
    <row r="75" spans="1:46" hidden="1">
      <c r="A75" s="682">
        <v>0</v>
      </c>
      <c r="B75" s="682">
        <v>0</v>
      </c>
      <c r="C75" s="682">
        <v>0</v>
      </c>
      <c r="E75" s="679" t="e">
        <v>#N/A</v>
      </c>
      <c r="F75" s="679" t="e">
        <v>#N/A</v>
      </c>
      <c r="G75" s="679" t="e">
        <v>#N/A</v>
      </c>
      <c r="H75" s="679" t="e">
        <v>#N/A</v>
      </c>
      <c r="I75" s="679" t="e">
        <v>#N/A</v>
      </c>
      <c r="J75" s="679" t="e">
        <v>#N/A</v>
      </c>
      <c r="K75" s="679" t="e">
        <v>#N/A</v>
      </c>
      <c r="L75" s="679" t="e">
        <v>#N/A</v>
      </c>
      <c r="N75" s="680" t="s">
        <v>1533</v>
      </c>
      <c r="P75" s="675"/>
      <c r="Q75" s="675"/>
      <c r="R75" s="675"/>
      <c r="S75" s="675"/>
      <c r="T75" s="675"/>
      <c r="U75" s="675"/>
      <c r="V75" s="675"/>
      <c r="W75" s="675"/>
      <c r="Y75" s="675"/>
      <c r="Z75" s="675"/>
      <c r="AA75" s="675"/>
      <c r="AB75" s="675"/>
      <c r="AC75" s="675"/>
      <c r="AD75" s="675"/>
      <c r="AE75" s="675"/>
      <c r="AF75" s="675"/>
      <c r="AI75" s="675"/>
      <c r="AJ75" s="675"/>
      <c r="AK75" s="675"/>
      <c r="AL75" s="675"/>
      <c r="AM75" s="675"/>
      <c r="AN75" s="675"/>
      <c r="AO75" s="675"/>
      <c r="AP75" s="675"/>
      <c r="AT75" s="612"/>
    </row>
    <row r="76" spans="1:46" hidden="1">
      <c r="A76" s="682">
        <v>0</v>
      </c>
      <c r="B76" s="682">
        <v>0</v>
      </c>
      <c r="C76" s="682">
        <v>0</v>
      </c>
      <c r="E76" s="669" t="e">
        <v>#N/A</v>
      </c>
      <c r="F76" s="669" t="e">
        <v>#N/A</v>
      </c>
      <c r="G76" s="669" t="e">
        <v>#N/A</v>
      </c>
      <c r="H76" s="669" t="e">
        <v>#N/A</v>
      </c>
      <c r="I76" s="669" t="e">
        <v>#N/A</v>
      </c>
      <c r="J76" s="669" t="e">
        <v>#N/A</v>
      </c>
      <c r="K76" s="669" t="e">
        <v>#N/A</v>
      </c>
      <c r="L76" s="669" t="e">
        <v>#N/A</v>
      </c>
      <c r="N76" s="683" t="s">
        <v>1429</v>
      </c>
      <c r="P76" s="671" t="e">
        <v>#N/A</v>
      </c>
      <c r="Q76" s="671" t="e">
        <v>#N/A</v>
      </c>
      <c r="R76" s="671" t="e">
        <v>#N/A</v>
      </c>
      <c r="S76" s="671" t="e">
        <v>#N/A</v>
      </c>
      <c r="T76" s="671" t="e">
        <v>#N/A</v>
      </c>
      <c r="U76" s="671" t="e">
        <v>#N/A</v>
      </c>
      <c r="V76" s="671" t="e">
        <v>#N/A</v>
      </c>
      <c r="W76" s="671" t="e">
        <v>#N/A</v>
      </c>
      <c r="Y76" s="671">
        <v>0</v>
      </c>
      <c r="Z76" s="671">
        <v>0</v>
      </c>
      <c r="AA76" s="671">
        <v>0</v>
      </c>
      <c r="AB76" s="671">
        <v>0</v>
      </c>
      <c r="AC76" s="671">
        <v>0</v>
      </c>
      <c r="AD76" s="671">
        <v>0</v>
      </c>
      <c r="AE76" s="671">
        <v>0</v>
      </c>
      <c r="AF76" s="671">
        <v>0</v>
      </c>
      <c r="AI76" s="671" t="e">
        <v>#N/A</v>
      </c>
      <c r="AJ76" s="671" t="e">
        <v>#N/A</v>
      </c>
      <c r="AK76" s="671" t="e">
        <v>#N/A</v>
      </c>
      <c r="AL76" s="671" t="e">
        <v>#N/A</v>
      </c>
      <c r="AM76" s="671" t="e">
        <v>#N/A</v>
      </c>
      <c r="AN76" s="671" t="e">
        <v>#N/A</v>
      </c>
      <c r="AO76" s="671" t="e">
        <v>#N/A</v>
      </c>
      <c r="AP76" s="671" t="e">
        <v>#N/A</v>
      </c>
      <c r="AT76" s="612"/>
    </row>
    <row r="77" spans="1:46" hidden="1">
      <c r="A77" s="682">
        <v>0</v>
      </c>
      <c r="B77" s="682">
        <v>0</v>
      </c>
      <c r="C77" s="682">
        <v>0</v>
      </c>
      <c r="E77" s="679" t="e">
        <v>#N/A</v>
      </c>
      <c r="F77" s="679" t="e">
        <v>#N/A</v>
      </c>
      <c r="G77" s="679" t="e">
        <v>#N/A</v>
      </c>
      <c r="H77" s="679" t="e">
        <v>#N/A</v>
      </c>
      <c r="I77" s="679" t="e">
        <v>#N/A</v>
      </c>
      <c r="J77" s="679" t="e">
        <v>#N/A</v>
      </c>
      <c r="K77" s="679" t="e">
        <v>#N/A</v>
      </c>
      <c r="L77" s="679" t="e">
        <v>#N/A</v>
      </c>
      <c r="N77" s="680" t="s">
        <v>1533</v>
      </c>
      <c r="P77" s="675"/>
      <c r="Q77" s="675"/>
      <c r="R77" s="675"/>
      <c r="S77" s="675"/>
      <c r="T77" s="675"/>
      <c r="U77" s="675"/>
      <c r="V77" s="675"/>
      <c r="W77" s="675"/>
      <c r="Y77" s="675"/>
      <c r="Z77" s="675"/>
      <c r="AA77" s="675"/>
      <c r="AB77" s="675"/>
      <c r="AC77" s="675"/>
      <c r="AD77" s="675"/>
      <c r="AE77" s="675"/>
      <c r="AF77" s="675"/>
      <c r="AI77" s="675"/>
      <c r="AJ77" s="675"/>
      <c r="AK77" s="675"/>
      <c r="AL77" s="675"/>
      <c r="AM77" s="675"/>
      <c r="AN77" s="675"/>
      <c r="AO77" s="675"/>
      <c r="AP77" s="675"/>
      <c r="AT77" s="612"/>
    </row>
    <row r="78" spans="1:46" hidden="1">
      <c r="A78" s="682">
        <v>0</v>
      </c>
      <c r="B78" s="682">
        <v>0</v>
      </c>
      <c r="C78" s="682">
        <v>0</v>
      </c>
      <c r="E78" s="684" t="e">
        <v>#N/A</v>
      </c>
      <c r="F78" s="684" t="e">
        <v>#N/A</v>
      </c>
      <c r="G78" s="684" t="e">
        <v>#N/A</v>
      </c>
      <c r="H78" s="684" t="e">
        <v>#N/A</v>
      </c>
      <c r="I78" s="684" t="e">
        <v>#N/A</v>
      </c>
      <c r="J78" s="684" t="e">
        <v>#N/A</v>
      </c>
      <c r="K78" s="684" t="e">
        <v>#N/A</v>
      </c>
      <c r="L78" s="684" t="e">
        <v>#N/A</v>
      </c>
      <c r="N78" s="683" t="s">
        <v>1431</v>
      </c>
      <c r="P78" s="671" t="e">
        <v>#N/A</v>
      </c>
      <c r="Q78" s="671" t="e">
        <v>#N/A</v>
      </c>
      <c r="R78" s="671" t="e">
        <v>#N/A</v>
      </c>
      <c r="S78" s="671" t="e">
        <v>#N/A</v>
      </c>
      <c r="T78" s="671" t="e">
        <v>#N/A</v>
      </c>
      <c r="U78" s="671" t="e">
        <v>#N/A</v>
      </c>
      <c r="V78" s="671" t="e">
        <v>#N/A</v>
      </c>
      <c r="W78" s="671" t="e">
        <v>#N/A</v>
      </c>
      <c r="Y78" s="671">
        <v>0</v>
      </c>
      <c r="Z78" s="671">
        <v>0</v>
      </c>
      <c r="AA78" s="671">
        <v>0</v>
      </c>
      <c r="AB78" s="671">
        <v>0</v>
      </c>
      <c r="AC78" s="671">
        <v>0</v>
      </c>
      <c r="AD78" s="671">
        <v>0</v>
      </c>
      <c r="AE78" s="671">
        <v>0</v>
      </c>
      <c r="AF78" s="671">
        <v>0</v>
      </c>
      <c r="AI78" s="671" t="e">
        <v>#N/A</v>
      </c>
      <c r="AJ78" s="671" t="e">
        <v>#N/A</v>
      </c>
      <c r="AK78" s="671" t="e">
        <v>#N/A</v>
      </c>
      <c r="AL78" s="671" t="e">
        <v>#N/A</v>
      </c>
      <c r="AM78" s="671" t="e">
        <v>#N/A</v>
      </c>
      <c r="AN78" s="671" t="e">
        <v>#N/A</v>
      </c>
      <c r="AO78" s="671" t="e">
        <v>#N/A</v>
      </c>
      <c r="AP78" s="671" t="e">
        <v>#N/A</v>
      </c>
      <c r="AT78" s="612"/>
    </row>
    <row r="79" spans="1:46" hidden="1">
      <c r="A79" s="682">
        <v>0</v>
      </c>
      <c r="B79" s="682">
        <v>0</v>
      </c>
      <c r="C79" s="682">
        <v>0</v>
      </c>
      <c r="E79" s="679" t="e">
        <v>#N/A</v>
      </c>
      <c r="F79" s="679" t="e">
        <v>#N/A</v>
      </c>
      <c r="G79" s="679" t="e">
        <v>#N/A</v>
      </c>
      <c r="H79" s="679" t="e">
        <v>#N/A</v>
      </c>
      <c r="I79" s="679" t="e">
        <v>#N/A</v>
      </c>
      <c r="J79" s="679" t="e">
        <v>#N/A</v>
      </c>
      <c r="K79" s="679" t="e">
        <v>#N/A</v>
      </c>
      <c r="L79" s="679" t="e">
        <v>#N/A</v>
      </c>
      <c r="N79" s="680" t="s">
        <v>1533</v>
      </c>
      <c r="P79" s="675"/>
      <c r="Q79" s="675"/>
      <c r="R79" s="675"/>
      <c r="S79" s="675"/>
      <c r="T79" s="675"/>
      <c r="U79" s="675"/>
      <c r="V79" s="675"/>
      <c r="W79" s="675"/>
      <c r="Y79" s="675"/>
      <c r="Z79" s="675"/>
      <c r="AA79" s="675"/>
      <c r="AB79" s="675"/>
      <c r="AC79" s="675"/>
      <c r="AD79" s="675"/>
      <c r="AE79" s="675"/>
      <c r="AF79" s="675"/>
      <c r="AI79" s="675"/>
      <c r="AJ79" s="675"/>
      <c r="AK79" s="675"/>
      <c r="AL79" s="675"/>
      <c r="AM79" s="675"/>
      <c r="AN79" s="675"/>
      <c r="AO79" s="675"/>
      <c r="AP79" s="675"/>
      <c r="AT79" s="612"/>
    </row>
    <row r="80" spans="1:46" ht="15" hidden="1" customHeight="1">
      <c r="A80" s="685">
        <v>0</v>
      </c>
      <c r="B80" s="685">
        <v>0</v>
      </c>
      <c r="C80" s="685">
        <v>0</v>
      </c>
      <c r="D80" s="599"/>
      <c r="E80" s="684" t="e">
        <v>#N/A</v>
      </c>
      <c r="F80" s="684" t="e">
        <v>#N/A</v>
      </c>
      <c r="G80" s="684" t="e">
        <v>#N/A</v>
      </c>
      <c r="H80" s="684" t="e">
        <v>#N/A</v>
      </c>
      <c r="I80" s="684" t="e">
        <v>#N/A</v>
      </c>
      <c r="J80" s="684" t="e">
        <v>#N/A</v>
      </c>
      <c r="K80" s="684" t="e">
        <v>#N/A</v>
      </c>
      <c r="L80" s="684" t="e">
        <v>#N/A</v>
      </c>
      <c r="M80" s="599"/>
      <c r="N80" s="683" t="s">
        <v>1433</v>
      </c>
      <c r="O80" s="599"/>
      <c r="P80" s="686" t="e">
        <v>#N/A</v>
      </c>
      <c r="Q80" s="686" t="e">
        <v>#N/A</v>
      </c>
      <c r="R80" s="686" t="e">
        <v>#N/A</v>
      </c>
      <c r="S80" s="686" t="e">
        <v>#N/A</v>
      </c>
      <c r="T80" s="686" t="e">
        <v>#N/A</v>
      </c>
      <c r="U80" s="686" t="e">
        <v>#N/A</v>
      </c>
      <c r="V80" s="686" t="e">
        <v>#N/A</v>
      </c>
      <c r="W80" s="686" t="e">
        <v>#N/A</v>
      </c>
      <c r="X80" s="599"/>
      <c r="Y80" s="686">
        <v>0</v>
      </c>
      <c r="Z80" s="686">
        <v>0</v>
      </c>
      <c r="AA80" s="686">
        <v>0</v>
      </c>
      <c r="AB80" s="686">
        <v>0</v>
      </c>
      <c r="AC80" s="686">
        <v>0</v>
      </c>
      <c r="AD80" s="686">
        <v>0</v>
      </c>
      <c r="AE80" s="686">
        <v>0</v>
      </c>
      <c r="AF80" s="686">
        <v>0</v>
      </c>
      <c r="AG80" s="599"/>
      <c r="AH80" s="599"/>
      <c r="AI80" s="686" t="e">
        <v>#N/A</v>
      </c>
      <c r="AJ80" s="686" t="e">
        <v>#N/A</v>
      </c>
      <c r="AK80" s="686" t="e">
        <v>#N/A</v>
      </c>
      <c r="AL80" s="686" t="e">
        <v>#N/A</v>
      </c>
      <c r="AM80" s="686" t="e">
        <v>#N/A</v>
      </c>
      <c r="AN80" s="686" t="e">
        <v>#N/A</v>
      </c>
      <c r="AO80" s="686" t="e">
        <v>#N/A</v>
      </c>
      <c r="AP80" s="686" t="e">
        <v>#N/A</v>
      </c>
      <c r="AQ80" s="599"/>
      <c r="AT80" s="612"/>
    </row>
    <row r="81" spans="1:46" hidden="1">
      <c r="A81" s="685">
        <v>0</v>
      </c>
      <c r="B81" s="685">
        <v>0</v>
      </c>
      <c r="C81" s="685">
        <v>0</v>
      </c>
      <c r="D81" s="599"/>
      <c r="E81" s="679" t="e">
        <v>#N/A</v>
      </c>
      <c r="F81" s="679" t="e">
        <v>#N/A</v>
      </c>
      <c r="G81" s="679" t="e">
        <v>#N/A</v>
      </c>
      <c r="H81" s="679" t="e">
        <v>#N/A</v>
      </c>
      <c r="I81" s="679" t="e">
        <v>#N/A</v>
      </c>
      <c r="J81" s="679" t="e">
        <v>#N/A</v>
      </c>
      <c r="K81" s="679" t="e">
        <v>#N/A</v>
      </c>
      <c r="L81" s="679" t="e">
        <v>#N/A</v>
      </c>
      <c r="M81" s="599"/>
      <c r="N81" s="680" t="s">
        <v>1533</v>
      </c>
      <c r="O81" s="599"/>
      <c r="P81" s="675"/>
      <c r="Q81" s="675"/>
      <c r="R81" s="675"/>
      <c r="S81" s="675"/>
      <c r="T81" s="675"/>
      <c r="U81" s="675"/>
      <c r="V81" s="675"/>
      <c r="W81" s="675"/>
      <c r="X81" s="599"/>
      <c r="Y81" s="675"/>
      <c r="Z81" s="675"/>
      <c r="AA81" s="675"/>
      <c r="AB81" s="675"/>
      <c r="AC81" s="675"/>
      <c r="AD81" s="675"/>
      <c r="AE81" s="675"/>
      <c r="AF81" s="675"/>
      <c r="AG81" s="599"/>
      <c r="AH81" s="599"/>
      <c r="AI81" s="675"/>
      <c r="AJ81" s="675"/>
      <c r="AK81" s="675"/>
      <c r="AL81" s="675"/>
      <c r="AM81" s="675"/>
      <c r="AN81" s="675"/>
      <c r="AO81" s="675"/>
      <c r="AP81" s="675"/>
      <c r="AQ81" s="599"/>
      <c r="AT81" s="612"/>
    </row>
    <row r="82" spans="1:46" hidden="1">
      <c r="A82" s="687">
        <v>0</v>
      </c>
      <c r="B82" s="687">
        <v>0</v>
      </c>
      <c r="C82" s="687">
        <v>0</v>
      </c>
      <c r="D82" s="599"/>
      <c r="E82" s="688" t="e">
        <v>#N/A</v>
      </c>
      <c r="F82" s="688" t="e">
        <v>#N/A</v>
      </c>
      <c r="G82" s="688" t="e">
        <v>#N/A</v>
      </c>
      <c r="H82" s="688" t="e">
        <v>#N/A</v>
      </c>
      <c r="I82" s="688" t="e">
        <v>#N/A</v>
      </c>
      <c r="J82" s="688" t="e">
        <v>#N/A</v>
      </c>
      <c r="K82" s="688" t="e">
        <v>#N/A</v>
      </c>
      <c r="L82" s="688" t="e">
        <v>#N/A</v>
      </c>
      <c r="M82" s="599"/>
      <c r="N82" s="683" t="s">
        <v>1435</v>
      </c>
      <c r="O82" s="599"/>
      <c r="P82" s="686" t="e">
        <v>#N/A</v>
      </c>
      <c r="Q82" s="686" t="e">
        <v>#N/A</v>
      </c>
      <c r="R82" s="686" t="e">
        <v>#N/A</v>
      </c>
      <c r="S82" s="686" t="e">
        <v>#N/A</v>
      </c>
      <c r="T82" s="686" t="e">
        <v>#N/A</v>
      </c>
      <c r="U82" s="686" t="e">
        <v>#N/A</v>
      </c>
      <c r="V82" s="686" t="e">
        <v>#N/A</v>
      </c>
      <c r="W82" s="686" t="e">
        <v>#N/A</v>
      </c>
      <c r="X82" s="599"/>
      <c r="Y82" s="686">
        <v>0</v>
      </c>
      <c r="Z82" s="686">
        <v>0</v>
      </c>
      <c r="AA82" s="686">
        <v>0</v>
      </c>
      <c r="AB82" s="686">
        <v>0</v>
      </c>
      <c r="AC82" s="686">
        <v>0</v>
      </c>
      <c r="AD82" s="686">
        <v>0</v>
      </c>
      <c r="AE82" s="686">
        <v>0</v>
      </c>
      <c r="AF82" s="686">
        <v>0</v>
      </c>
      <c r="AG82" s="599"/>
      <c r="AH82" s="599"/>
      <c r="AI82" s="686" t="e">
        <v>#N/A</v>
      </c>
      <c r="AJ82" s="686" t="e">
        <v>#N/A</v>
      </c>
      <c r="AK82" s="686" t="e">
        <v>#N/A</v>
      </c>
      <c r="AL82" s="686" t="e">
        <v>#N/A</v>
      </c>
      <c r="AM82" s="686" t="e">
        <v>#N/A</v>
      </c>
      <c r="AN82" s="686" t="e">
        <v>#N/A</v>
      </c>
      <c r="AO82" s="686" t="e">
        <v>#N/A</v>
      </c>
      <c r="AP82" s="686" t="e">
        <v>#N/A</v>
      </c>
      <c r="AQ82" s="599"/>
      <c r="AT82" s="612"/>
    </row>
    <row r="83" spans="1:46" hidden="1">
      <c r="A83" s="682">
        <v>0</v>
      </c>
      <c r="B83" s="682">
        <v>0</v>
      </c>
      <c r="C83" s="682">
        <v>0</v>
      </c>
      <c r="D83" s="599"/>
      <c r="E83" s="679" t="e">
        <v>#N/A</v>
      </c>
      <c r="F83" s="679" t="e">
        <v>#N/A</v>
      </c>
      <c r="G83" s="679" t="e">
        <v>#N/A</v>
      </c>
      <c r="H83" s="679" t="e">
        <v>#N/A</v>
      </c>
      <c r="I83" s="679" t="e">
        <v>#N/A</v>
      </c>
      <c r="J83" s="679" t="e">
        <v>#N/A</v>
      </c>
      <c r="K83" s="679" t="e">
        <v>#N/A</v>
      </c>
      <c r="L83" s="679" t="e">
        <v>#N/A</v>
      </c>
      <c r="M83" s="599"/>
      <c r="N83" s="680" t="s">
        <v>1533</v>
      </c>
      <c r="O83" s="599"/>
      <c r="P83" s="675"/>
      <c r="Q83" s="675"/>
      <c r="R83" s="675"/>
      <c r="S83" s="675"/>
      <c r="T83" s="675"/>
      <c r="U83" s="675"/>
      <c r="V83" s="675"/>
      <c r="W83" s="675"/>
      <c r="X83" s="599"/>
      <c r="Y83" s="675"/>
      <c r="Z83" s="675"/>
      <c r="AA83" s="675"/>
      <c r="AB83" s="675"/>
      <c r="AC83" s="675"/>
      <c r="AD83" s="675"/>
      <c r="AE83" s="675"/>
      <c r="AF83" s="675"/>
      <c r="AG83" s="599"/>
      <c r="AH83" s="599"/>
      <c r="AI83" s="675"/>
      <c r="AJ83" s="675"/>
      <c r="AK83" s="675"/>
      <c r="AL83" s="675"/>
      <c r="AM83" s="675"/>
      <c r="AN83" s="675"/>
      <c r="AO83" s="675"/>
      <c r="AP83" s="675"/>
      <c r="AQ83" s="599"/>
      <c r="AT83" s="612"/>
    </row>
    <row r="84" spans="1:46" hidden="1">
      <c r="A84" s="682">
        <v>0</v>
      </c>
      <c r="B84" s="682">
        <v>0</v>
      </c>
      <c r="C84" s="682">
        <v>0</v>
      </c>
      <c r="D84" s="599"/>
      <c r="E84" s="688" t="e">
        <v>#N/A</v>
      </c>
      <c r="F84" s="688" t="e">
        <v>#N/A</v>
      </c>
      <c r="G84" s="688" t="e">
        <v>#N/A</v>
      </c>
      <c r="H84" s="688" t="e">
        <v>#N/A</v>
      </c>
      <c r="I84" s="688" t="e">
        <v>#N/A</v>
      </c>
      <c r="J84" s="688" t="e">
        <v>#N/A</v>
      </c>
      <c r="K84" s="688" t="e">
        <v>#N/A</v>
      </c>
      <c r="L84" s="688" t="e">
        <v>#N/A</v>
      </c>
      <c r="M84" s="599"/>
      <c r="N84" s="683" t="s">
        <v>1437</v>
      </c>
      <c r="O84" s="599"/>
      <c r="P84" s="686" t="e">
        <v>#N/A</v>
      </c>
      <c r="Q84" s="686" t="e">
        <v>#N/A</v>
      </c>
      <c r="R84" s="686" t="e">
        <v>#N/A</v>
      </c>
      <c r="S84" s="686" t="e">
        <v>#N/A</v>
      </c>
      <c r="T84" s="686" t="e">
        <v>#N/A</v>
      </c>
      <c r="U84" s="686" t="e">
        <v>#N/A</v>
      </c>
      <c r="V84" s="686" t="e">
        <v>#N/A</v>
      </c>
      <c r="W84" s="686" t="e">
        <v>#N/A</v>
      </c>
      <c r="X84" s="599"/>
      <c r="Y84" s="686">
        <v>0</v>
      </c>
      <c r="Z84" s="686">
        <v>0</v>
      </c>
      <c r="AA84" s="686">
        <v>0</v>
      </c>
      <c r="AB84" s="686">
        <v>0</v>
      </c>
      <c r="AC84" s="686">
        <v>0</v>
      </c>
      <c r="AD84" s="686">
        <v>0</v>
      </c>
      <c r="AE84" s="686">
        <v>0</v>
      </c>
      <c r="AF84" s="686">
        <v>0</v>
      </c>
      <c r="AG84" s="599"/>
      <c r="AH84" s="599"/>
      <c r="AI84" s="686" t="e">
        <v>#N/A</v>
      </c>
      <c r="AJ84" s="686" t="e">
        <v>#N/A</v>
      </c>
      <c r="AK84" s="686" t="e">
        <v>#N/A</v>
      </c>
      <c r="AL84" s="686" t="e">
        <v>#N/A</v>
      </c>
      <c r="AM84" s="686" t="e">
        <v>#N/A</v>
      </c>
      <c r="AN84" s="686" t="e">
        <v>#N/A</v>
      </c>
      <c r="AO84" s="686" t="e">
        <v>#N/A</v>
      </c>
      <c r="AP84" s="686" t="e">
        <v>#N/A</v>
      </c>
      <c r="AQ84" s="599"/>
      <c r="AT84" s="612"/>
    </row>
    <row r="85" spans="1:46" ht="15" hidden="1" customHeight="1">
      <c r="A85" s="682">
        <v>0</v>
      </c>
      <c r="B85" s="682">
        <v>0</v>
      </c>
      <c r="C85" s="682">
        <v>0</v>
      </c>
      <c r="D85" s="599"/>
      <c r="E85" s="679" t="e">
        <v>#N/A</v>
      </c>
      <c r="F85" s="679" t="e">
        <v>#N/A</v>
      </c>
      <c r="G85" s="679" t="e">
        <v>#N/A</v>
      </c>
      <c r="H85" s="679" t="e">
        <v>#N/A</v>
      </c>
      <c r="I85" s="679" t="e">
        <v>#N/A</v>
      </c>
      <c r="J85" s="679" t="e">
        <v>#N/A</v>
      </c>
      <c r="K85" s="679" t="e">
        <v>#N/A</v>
      </c>
      <c r="L85" s="679" t="e">
        <v>#N/A</v>
      </c>
      <c r="M85" s="599"/>
      <c r="N85" s="680" t="s">
        <v>1533</v>
      </c>
      <c r="O85" s="599"/>
      <c r="P85" s="675"/>
      <c r="Q85" s="675"/>
      <c r="R85" s="675"/>
      <c r="S85" s="675"/>
      <c r="T85" s="675"/>
      <c r="U85" s="675"/>
      <c r="V85" s="675"/>
      <c r="W85" s="675"/>
      <c r="X85" s="599"/>
      <c r="Y85" s="675"/>
      <c r="Z85" s="675"/>
      <c r="AA85" s="675"/>
      <c r="AB85" s="675"/>
      <c r="AC85" s="675"/>
      <c r="AD85" s="675"/>
      <c r="AE85" s="675"/>
      <c r="AF85" s="675"/>
      <c r="AG85" s="599"/>
      <c r="AH85" s="599"/>
      <c r="AI85" s="675"/>
      <c r="AJ85" s="675"/>
      <c r="AK85" s="675"/>
      <c r="AL85" s="675"/>
      <c r="AM85" s="675"/>
      <c r="AN85" s="675"/>
      <c r="AO85" s="675"/>
      <c r="AP85" s="675"/>
      <c r="AQ85" s="599"/>
      <c r="AT85" s="612"/>
    </row>
    <row r="86" spans="1:46" hidden="1">
      <c r="A86" s="689">
        <v>0</v>
      </c>
      <c r="B86" s="689">
        <v>0</v>
      </c>
      <c r="C86" s="689">
        <v>0</v>
      </c>
      <c r="D86" s="599"/>
      <c r="E86" s="690" t="e">
        <v>#N/A</v>
      </c>
      <c r="F86" s="690" t="e">
        <v>#N/A</v>
      </c>
      <c r="G86" s="690" t="e">
        <v>#N/A</v>
      </c>
      <c r="H86" s="690" t="e">
        <v>#N/A</v>
      </c>
      <c r="I86" s="690" t="e">
        <v>#N/A</v>
      </c>
      <c r="J86" s="690" t="e">
        <v>#N/A</v>
      </c>
      <c r="K86" s="690" t="e">
        <v>#N/A</v>
      </c>
      <c r="L86" s="690" t="e">
        <v>#N/A</v>
      </c>
      <c r="M86" s="599"/>
      <c r="N86" s="691" t="s">
        <v>1669</v>
      </c>
      <c r="O86" s="599"/>
      <c r="P86" s="692" t="e">
        <v>#N/A</v>
      </c>
      <c r="Q86" s="692" t="e">
        <v>#N/A</v>
      </c>
      <c r="R86" s="692" t="e">
        <v>#N/A</v>
      </c>
      <c r="S86" s="692" t="e">
        <v>#N/A</v>
      </c>
      <c r="T86" s="692" t="e">
        <v>#N/A</v>
      </c>
      <c r="U86" s="692" t="e">
        <v>#N/A</v>
      </c>
      <c r="V86" s="692" t="e">
        <v>#N/A</v>
      </c>
      <c r="W86" s="692" t="e">
        <v>#N/A</v>
      </c>
      <c r="X86" s="599"/>
      <c r="Y86" s="692">
        <v>0</v>
      </c>
      <c r="Z86" s="692">
        <v>0</v>
      </c>
      <c r="AA86" s="692">
        <v>0</v>
      </c>
      <c r="AB86" s="692">
        <v>0</v>
      </c>
      <c r="AC86" s="692">
        <v>0</v>
      </c>
      <c r="AD86" s="692">
        <v>0</v>
      </c>
      <c r="AE86" s="692">
        <v>0</v>
      </c>
      <c r="AF86" s="692">
        <v>0</v>
      </c>
      <c r="AG86" s="599"/>
      <c r="AH86" s="599"/>
      <c r="AI86" s="692" t="e">
        <v>#N/A</v>
      </c>
      <c r="AJ86" s="692" t="e">
        <v>#N/A</v>
      </c>
      <c r="AK86" s="692" t="e">
        <v>#N/A</v>
      </c>
      <c r="AL86" s="692" t="e">
        <v>#N/A</v>
      </c>
      <c r="AM86" s="692" t="e">
        <v>#N/A</v>
      </c>
      <c r="AN86" s="692" t="e">
        <v>#N/A</v>
      </c>
      <c r="AO86" s="692" t="e">
        <v>#N/A</v>
      </c>
      <c r="AP86" s="692" t="e">
        <v>#N/A</v>
      </c>
      <c r="AQ86" s="599"/>
      <c r="AT86" s="612"/>
    </row>
    <row r="87" spans="1:46" hidden="1">
      <c r="A87" s="682">
        <v>0</v>
      </c>
      <c r="B87" s="682">
        <v>0</v>
      </c>
      <c r="C87" s="682">
        <v>0</v>
      </c>
      <c r="D87" s="599"/>
      <c r="E87" s="679" t="e">
        <v>#N/A</v>
      </c>
      <c r="F87" s="679" t="e">
        <v>#N/A</v>
      </c>
      <c r="G87" s="679" t="e">
        <v>#N/A</v>
      </c>
      <c r="H87" s="679" t="e">
        <v>#N/A</v>
      </c>
      <c r="I87" s="679" t="e">
        <v>#N/A</v>
      </c>
      <c r="J87" s="679" t="e">
        <v>#N/A</v>
      </c>
      <c r="K87" s="679" t="e">
        <v>#N/A</v>
      </c>
      <c r="L87" s="679" t="e">
        <v>#N/A</v>
      </c>
      <c r="M87" s="599"/>
      <c r="N87" s="680" t="s">
        <v>1533</v>
      </c>
      <c r="O87" s="599"/>
      <c r="P87" s="675"/>
      <c r="Q87" s="675"/>
      <c r="R87" s="675"/>
      <c r="S87" s="675"/>
      <c r="T87" s="675"/>
      <c r="U87" s="675"/>
      <c r="V87" s="675"/>
      <c r="W87" s="675"/>
      <c r="X87" s="599"/>
      <c r="Y87" s="675"/>
      <c r="Z87" s="675"/>
      <c r="AA87" s="675"/>
      <c r="AB87" s="675"/>
      <c r="AC87" s="675"/>
      <c r="AD87" s="675"/>
      <c r="AE87" s="675"/>
      <c r="AF87" s="675"/>
      <c r="AG87" s="599"/>
      <c r="AH87" s="599"/>
      <c r="AI87" s="675"/>
      <c r="AJ87" s="675"/>
      <c r="AK87" s="675"/>
      <c r="AL87" s="675"/>
      <c r="AM87" s="675"/>
      <c r="AN87" s="675"/>
      <c r="AO87" s="675"/>
      <c r="AP87" s="675"/>
      <c r="AQ87" s="599"/>
      <c r="AT87" s="612"/>
    </row>
    <row r="88" spans="1:46" hidden="1">
      <c r="A88" s="689">
        <v>0</v>
      </c>
      <c r="B88" s="689">
        <v>0</v>
      </c>
      <c r="C88" s="689">
        <v>0</v>
      </c>
      <c r="D88" s="599"/>
      <c r="E88" s="690" t="e">
        <v>#N/A</v>
      </c>
      <c r="F88" s="690" t="e">
        <v>#N/A</v>
      </c>
      <c r="G88" s="690" t="e">
        <v>#N/A</v>
      </c>
      <c r="H88" s="690" t="e">
        <v>#N/A</v>
      </c>
      <c r="I88" s="690" t="e">
        <v>#N/A</v>
      </c>
      <c r="J88" s="690" t="e">
        <v>#N/A</v>
      </c>
      <c r="K88" s="690" t="e">
        <v>#N/A</v>
      </c>
      <c r="L88" s="690" t="e">
        <v>#N/A</v>
      </c>
      <c r="M88" s="599"/>
      <c r="N88" s="693" t="s">
        <v>1670</v>
      </c>
      <c r="O88" s="599"/>
      <c r="P88" s="692" t="e">
        <v>#N/A</v>
      </c>
      <c r="Q88" s="692" t="e">
        <v>#N/A</v>
      </c>
      <c r="R88" s="692" t="e">
        <v>#N/A</v>
      </c>
      <c r="S88" s="692" t="e">
        <v>#N/A</v>
      </c>
      <c r="T88" s="692" t="e">
        <v>#N/A</v>
      </c>
      <c r="U88" s="692" t="e">
        <v>#N/A</v>
      </c>
      <c r="V88" s="692" t="e">
        <v>#N/A</v>
      </c>
      <c r="W88" s="692" t="e">
        <v>#N/A</v>
      </c>
      <c r="X88" s="599"/>
      <c r="Y88" s="692">
        <v>0</v>
      </c>
      <c r="Z88" s="692">
        <v>0</v>
      </c>
      <c r="AA88" s="692">
        <v>0</v>
      </c>
      <c r="AB88" s="692">
        <v>0</v>
      </c>
      <c r="AC88" s="692">
        <v>0</v>
      </c>
      <c r="AD88" s="692">
        <v>0</v>
      </c>
      <c r="AE88" s="692">
        <v>0</v>
      </c>
      <c r="AF88" s="692">
        <v>0</v>
      </c>
      <c r="AG88" s="599"/>
      <c r="AH88" s="599"/>
      <c r="AI88" s="692" t="e">
        <v>#N/A</v>
      </c>
      <c r="AJ88" s="692" t="e">
        <v>#N/A</v>
      </c>
      <c r="AK88" s="692" t="e">
        <v>#N/A</v>
      </c>
      <c r="AL88" s="692" t="e">
        <v>#N/A</v>
      </c>
      <c r="AM88" s="692" t="e">
        <v>#N/A</v>
      </c>
      <c r="AN88" s="692" t="e">
        <v>#N/A</v>
      </c>
      <c r="AO88" s="692" t="e">
        <v>#N/A</v>
      </c>
      <c r="AP88" s="692" t="e">
        <v>#N/A</v>
      </c>
      <c r="AQ88" s="599"/>
      <c r="AT88" s="612"/>
    </row>
    <row r="89" spans="1:46" hidden="1">
      <c r="A89" s="682">
        <v>0</v>
      </c>
      <c r="B89" s="682">
        <v>0</v>
      </c>
      <c r="C89" s="682">
        <v>0</v>
      </c>
      <c r="D89" s="599"/>
      <c r="E89" s="679" t="e">
        <v>#N/A</v>
      </c>
      <c r="F89" s="679" t="e">
        <v>#N/A</v>
      </c>
      <c r="G89" s="679" t="e">
        <v>#N/A</v>
      </c>
      <c r="H89" s="679" t="e">
        <v>#N/A</v>
      </c>
      <c r="I89" s="679" t="e">
        <v>#N/A</v>
      </c>
      <c r="J89" s="679" t="e">
        <v>#N/A</v>
      </c>
      <c r="K89" s="679" t="e">
        <v>#N/A</v>
      </c>
      <c r="L89" s="679" t="e">
        <v>#N/A</v>
      </c>
      <c r="M89" s="599"/>
      <c r="N89" s="680" t="s">
        <v>1533</v>
      </c>
      <c r="O89" s="599"/>
      <c r="P89" s="675"/>
      <c r="Q89" s="675"/>
      <c r="R89" s="675"/>
      <c r="S89" s="675"/>
      <c r="T89" s="675"/>
      <c r="U89" s="675"/>
      <c r="V89" s="675"/>
      <c r="W89" s="675"/>
      <c r="X89" s="599"/>
      <c r="Y89" s="675"/>
      <c r="Z89" s="675"/>
      <c r="AA89" s="675"/>
      <c r="AB89" s="675"/>
      <c r="AC89" s="675"/>
      <c r="AD89" s="675"/>
      <c r="AE89" s="675"/>
      <c r="AF89" s="675"/>
      <c r="AG89" s="599"/>
      <c r="AH89" s="599"/>
      <c r="AI89" s="675"/>
      <c r="AJ89" s="675"/>
      <c r="AK89" s="675"/>
      <c r="AL89" s="675"/>
      <c r="AM89" s="675"/>
      <c r="AN89" s="675"/>
      <c r="AO89" s="675"/>
      <c r="AP89" s="675"/>
      <c r="AQ89" s="599"/>
      <c r="AT89" s="612"/>
    </row>
    <row r="90" spans="1:46" hidden="1">
      <c r="A90" s="689">
        <v>0</v>
      </c>
      <c r="B90" s="689">
        <v>0</v>
      </c>
      <c r="C90" s="689">
        <v>0</v>
      </c>
      <c r="D90" s="599"/>
      <c r="E90" s="690" t="e">
        <v>#N/A</v>
      </c>
      <c r="F90" s="690" t="e">
        <v>#N/A</v>
      </c>
      <c r="G90" s="690" t="e">
        <v>#N/A</v>
      </c>
      <c r="H90" s="690" t="e">
        <v>#N/A</v>
      </c>
      <c r="I90" s="690" t="e">
        <v>#N/A</v>
      </c>
      <c r="J90" s="690" t="e">
        <v>#N/A</v>
      </c>
      <c r="K90" s="690" t="e">
        <v>#N/A</v>
      </c>
      <c r="L90" s="690" t="e">
        <v>#N/A</v>
      </c>
      <c r="M90" s="599"/>
      <c r="N90" s="693" t="s">
        <v>1672</v>
      </c>
      <c r="O90" s="599"/>
      <c r="P90" s="692" t="e">
        <v>#N/A</v>
      </c>
      <c r="Q90" s="692" t="e">
        <v>#N/A</v>
      </c>
      <c r="R90" s="692" t="e">
        <v>#N/A</v>
      </c>
      <c r="S90" s="692" t="e">
        <v>#N/A</v>
      </c>
      <c r="T90" s="692" t="e">
        <v>#N/A</v>
      </c>
      <c r="U90" s="692" t="e">
        <v>#N/A</v>
      </c>
      <c r="V90" s="692" t="e">
        <v>#N/A</v>
      </c>
      <c r="W90" s="692" t="e">
        <v>#N/A</v>
      </c>
      <c r="X90" s="599"/>
      <c r="Y90" s="692">
        <v>0</v>
      </c>
      <c r="Z90" s="692">
        <v>0</v>
      </c>
      <c r="AA90" s="692">
        <v>0</v>
      </c>
      <c r="AB90" s="692">
        <v>0</v>
      </c>
      <c r="AC90" s="692">
        <v>0</v>
      </c>
      <c r="AD90" s="692">
        <v>0</v>
      </c>
      <c r="AE90" s="692">
        <v>0</v>
      </c>
      <c r="AF90" s="692">
        <v>0</v>
      </c>
      <c r="AG90" s="599"/>
      <c r="AH90" s="599"/>
      <c r="AI90" s="692" t="e">
        <v>#N/A</v>
      </c>
      <c r="AJ90" s="692" t="e">
        <v>#N/A</v>
      </c>
      <c r="AK90" s="692" t="e">
        <v>#N/A</v>
      </c>
      <c r="AL90" s="692" t="e">
        <v>#N/A</v>
      </c>
      <c r="AM90" s="692" t="e">
        <v>#N/A</v>
      </c>
      <c r="AN90" s="692" t="e">
        <v>#N/A</v>
      </c>
      <c r="AO90" s="692" t="e">
        <v>#N/A</v>
      </c>
      <c r="AP90" s="692" t="e">
        <v>#N/A</v>
      </c>
      <c r="AQ90" s="599"/>
      <c r="AT90" s="612"/>
    </row>
    <row r="91" spans="1:46" hidden="1">
      <c r="A91" s="682">
        <v>0</v>
      </c>
      <c r="B91" s="682">
        <v>0</v>
      </c>
      <c r="C91" s="682">
        <v>0</v>
      </c>
      <c r="D91" s="599"/>
      <c r="E91" s="679" t="e">
        <v>#N/A</v>
      </c>
      <c r="F91" s="679" t="e">
        <v>#N/A</v>
      </c>
      <c r="G91" s="679" t="e">
        <v>#N/A</v>
      </c>
      <c r="H91" s="679" t="e">
        <v>#N/A</v>
      </c>
      <c r="I91" s="679" t="e">
        <v>#N/A</v>
      </c>
      <c r="J91" s="679" t="e">
        <v>#N/A</v>
      </c>
      <c r="K91" s="679" t="e">
        <v>#N/A</v>
      </c>
      <c r="L91" s="679" t="e">
        <v>#N/A</v>
      </c>
      <c r="M91" s="599"/>
      <c r="N91" s="680" t="s">
        <v>1533</v>
      </c>
      <c r="O91" s="599"/>
      <c r="P91" s="675"/>
      <c r="Q91" s="675"/>
      <c r="R91" s="675"/>
      <c r="S91" s="675"/>
      <c r="T91" s="675"/>
      <c r="U91" s="675"/>
      <c r="V91" s="675"/>
      <c r="W91" s="675"/>
      <c r="X91" s="599"/>
      <c r="Y91" s="675"/>
      <c r="Z91" s="675"/>
      <c r="AA91" s="675"/>
      <c r="AB91" s="675"/>
      <c r="AC91" s="675"/>
      <c r="AD91" s="675"/>
      <c r="AE91" s="675"/>
      <c r="AF91" s="675"/>
      <c r="AG91" s="599"/>
      <c r="AH91" s="599"/>
      <c r="AI91" s="675"/>
      <c r="AJ91" s="675"/>
      <c r="AK91" s="675"/>
      <c r="AL91" s="675"/>
      <c r="AM91" s="675"/>
      <c r="AN91" s="675"/>
      <c r="AO91" s="675"/>
      <c r="AP91" s="675"/>
      <c r="AQ91" s="599"/>
      <c r="AT91" s="612"/>
    </row>
    <row r="92" spans="1:46" hidden="1">
      <c r="A92" s="689">
        <v>0</v>
      </c>
      <c r="B92" s="689">
        <v>0</v>
      </c>
      <c r="C92" s="689">
        <v>0</v>
      </c>
      <c r="D92" s="599"/>
      <c r="E92" s="690" t="e">
        <v>#N/A</v>
      </c>
      <c r="F92" s="690" t="e">
        <v>#N/A</v>
      </c>
      <c r="G92" s="690" t="e">
        <v>#N/A</v>
      </c>
      <c r="H92" s="690" t="e">
        <v>#N/A</v>
      </c>
      <c r="I92" s="690" t="e">
        <v>#N/A</v>
      </c>
      <c r="J92" s="690" t="e">
        <v>#N/A</v>
      </c>
      <c r="K92" s="690" t="e">
        <v>#N/A</v>
      </c>
      <c r="L92" s="690" t="e">
        <v>#N/A</v>
      </c>
      <c r="M92" s="599"/>
      <c r="N92" s="693" t="s">
        <v>1674</v>
      </c>
      <c r="O92" s="599"/>
      <c r="P92" s="692" t="e">
        <v>#N/A</v>
      </c>
      <c r="Q92" s="692" t="e">
        <v>#N/A</v>
      </c>
      <c r="R92" s="692" t="e">
        <v>#N/A</v>
      </c>
      <c r="S92" s="692" t="e">
        <v>#N/A</v>
      </c>
      <c r="T92" s="692" t="e">
        <v>#N/A</v>
      </c>
      <c r="U92" s="692" t="e">
        <v>#N/A</v>
      </c>
      <c r="V92" s="692" t="e">
        <v>#N/A</v>
      </c>
      <c r="W92" s="692" t="e">
        <v>#N/A</v>
      </c>
      <c r="X92" s="599"/>
      <c r="Y92" s="692">
        <v>0</v>
      </c>
      <c r="Z92" s="692">
        <v>0</v>
      </c>
      <c r="AA92" s="692">
        <v>0</v>
      </c>
      <c r="AB92" s="692">
        <v>0</v>
      </c>
      <c r="AC92" s="692">
        <v>0</v>
      </c>
      <c r="AD92" s="692">
        <v>0</v>
      </c>
      <c r="AE92" s="692">
        <v>0</v>
      </c>
      <c r="AF92" s="692">
        <v>0</v>
      </c>
      <c r="AG92" s="599"/>
      <c r="AH92" s="599"/>
      <c r="AI92" s="692" t="e">
        <v>#N/A</v>
      </c>
      <c r="AJ92" s="692" t="e">
        <v>#N/A</v>
      </c>
      <c r="AK92" s="692" t="e">
        <v>#N/A</v>
      </c>
      <c r="AL92" s="692" t="e">
        <v>#N/A</v>
      </c>
      <c r="AM92" s="692" t="e">
        <v>#N/A</v>
      </c>
      <c r="AN92" s="692" t="e">
        <v>#N/A</v>
      </c>
      <c r="AO92" s="692" t="e">
        <v>#N/A</v>
      </c>
      <c r="AP92" s="692" t="e">
        <v>#N/A</v>
      </c>
      <c r="AQ92" s="599"/>
      <c r="AT92" s="612"/>
    </row>
    <row r="93" spans="1:46" hidden="1">
      <c r="A93" s="694"/>
      <c r="B93" s="695"/>
      <c r="C93" s="695"/>
      <c r="D93" s="695"/>
      <c r="E93" s="695"/>
      <c r="F93" s="695"/>
      <c r="G93" s="695"/>
      <c r="H93" s="695"/>
      <c r="I93" s="695"/>
      <c r="J93" s="695"/>
      <c r="K93" s="695"/>
      <c r="L93" s="695"/>
      <c r="M93" s="695"/>
      <c r="N93" s="695"/>
      <c r="O93" s="695"/>
      <c r="P93" s="695"/>
      <c r="Q93" s="695"/>
      <c r="R93" s="695"/>
      <c r="S93" s="695"/>
      <c r="T93" s="695"/>
      <c r="U93" s="695"/>
      <c r="V93" s="695"/>
      <c r="W93" s="695"/>
      <c r="X93" s="695"/>
      <c r="Y93" s="695"/>
      <c r="Z93" s="695"/>
      <c r="AA93" s="695"/>
      <c r="AB93" s="695"/>
      <c r="AC93" s="695"/>
      <c r="AD93" s="695"/>
      <c r="AE93" s="695"/>
      <c r="AF93" s="695"/>
      <c r="AG93" s="695"/>
      <c r="AH93" s="695"/>
      <c r="AI93" s="695"/>
      <c r="AJ93" s="695"/>
      <c r="AK93" s="695"/>
      <c r="AL93" s="695"/>
      <c r="AM93" s="695"/>
      <c r="AN93" s="695"/>
      <c r="AO93" s="695"/>
      <c r="AP93" s="695"/>
      <c r="AQ93" s="696" t="s">
        <v>1536</v>
      </c>
      <c r="AT93" s="612"/>
    </row>
    <row r="94" spans="1:46" ht="15.75" hidden="1">
      <c r="A94" s="697" t="s">
        <v>1526</v>
      </c>
      <c r="B94" s="698" t="s">
        <v>1527</v>
      </c>
      <c r="C94" s="699" t="s">
        <v>1528</v>
      </c>
      <c r="E94" s="700">
        <v>1</v>
      </c>
      <c r="F94" s="700">
        <v>2</v>
      </c>
      <c r="G94" s="700">
        <v>3</v>
      </c>
      <c r="H94" s="700">
        <v>4</v>
      </c>
      <c r="I94" s="700">
        <v>5</v>
      </c>
      <c r="J94" s="700">
        <v>6</v>
      </c>
      <c r="K94" s="700">
        <v>7</v>
      </c>
      <c r="L94" s="700">
        <v>8</v>
      </c>
      <c r="M94" s="516"/>
      <c r="N94" s="701">
        <v>40</v>
      </c>
      <c r="O94" s="516"/>
      <c r="P94" s="1548" t="s">
        <v>1529</v>
      </c>
      <c r="Q94" s="1548"/>
      <c r="R94" s="1548"/>
      <c r="S94" s="1548"/>
      <c r="T94" s="1548"/>
      <c r="U94" s="1548"/>
      <c r="V94" s="1548"/>
      <c r="W94" s="1548"/>
      <c r="Y94" s="1549" t="s">
        <v>1530</v>
      </c>
      <c r="Z94" s="1549"/>
      <c r="AA94" s="1549"/>
      <c r="AB94" s="1549"/>
      <c r="AC94" s="1549"/>
      <c r="AD94" s="1549"/>
      <c r="AE94" s="1549"/>
      <c r="AF94" s="1549"/>
      <c r="AI94" s="1550" t="s">
        <v>1532</v>
      </c>
      <c r="AJ94" s="1550"/>
      <c r="AK94" s="1550"/>
      <c r="AL94" s="1550"/>
      <c r="AM94" s="1550"/>
      <c r="AN94" s="1550"/>
      <c r="AO94" s="1550"/>
      <c r="AP94" s="1550"/>
      <c r="AQ94" s="702"/>
      <c r="AT94" s="612"/>
    </row>
    <row r="95" spans="1:46" hidden="1">
      <c r="A95" s="668">
        <v>0</v>
      </c>
      <c r="B95" s="668">
        <v>0</v>
      </c>
      <c r="C95" s="668">
        <v>0</v>
      </c>
      <c r="E95" s="669" t="e">
        <v>#N/A</v>
      </c>
      <c r="F95" s="669" t="e">
        <v>#N/A</v>
      </c>
      <c r="G95" s="669" t="e">
        <v>#N/A</v>
      </c>
      <c r="H95" s="669" t="e">
        <v>#N/A</v>
      </c>
      <c r="I95" s="669" t="e">
        <v>#N/A</v>
      </c>
      <c r="J95" s="669" t="e">
        <v>#N/A</v>
      </c>
      <c r="K95" s="669" t="e">
        <v>#N/A</v>
      </c>
      <c r="L95" s="669" t="e">
        <v>#N/A</v>
      </c>
      <c r="N95" s="670" t="s">
        <v>1686</v>
      </c>
      <c r="P95" s="671" t="e">
        <v>#N/A</v>
      </c>
      <c r="Q95" s="671" t="e">
        <v>#N/A</v>
      </c>
      <c r="R95" s="671" t="e">
        <v>#N/A</v>
      </c>
      <c r="S95" s="671" t="e">
        <v>#N/A</v>
      </c>
      <c r="T95" s="671" t="e">
        <v>#N/A</v>
      </c>
      <c r="U95" s="671" t="e">
        <v>#N/A</v>
      </c>
      <c r="V95" s="671" t="e">
        <v>#N/A</v>
      </c>
      <c r="W95" s="671" t="e">
        <v>#N/A</v>
      </c>
      <c r="Y95" s="672"/>
      <c r="Z95" s="673"/>
      <c r="AA95" s="673"/>
      <c r="AB95" s="673"/>
      <c r="AC95" s="673"/>
      <c r="AD95" s="673"/>
      <c r="AE95" s="673"/>
      <c r="AF95" s="674"/>
      <c r="AI95" s="675"/>
      <c r="AJ95" s="675"/>
      <c r="AK95" s="675"/>
      <c r="AL95" s="675"/>
      <c r="AM95" s="675"/>
      <c r="AN95" s="675"/>
      <c r="AO95" s="675"/>
      <c r="AP95" s="675"/>
      <c r="AQ95" s="702"/>
      <c r="AT95" s="612"/>
    </row>
    <row r="96" spans="1:46" hidden="1">
      <c r="A96" s="668">
        <v>0</v>
      </c>
      <c r="B96" s="668">
        <v>0</v>
      </c>
      <c r="C96" s="668">
        <v>0</v>
      </c>
      <c r="E96" s="669" t="e">
        <v>#N/A</v>
      </c>
      <c r="F96" s="669" t="e">
        <v>#N/A</v>
      </c>
      <c r="G96" s="669" t="e">
        <v>#N/A</v>
      </c>
      <c r="H96" s="669" t="e">
        <v>#N/A</v>
      </c>
      <c r="I96" s="669" t="e">
        <v>#N/A</v>
      </c>
      <c r="J96" s="669" t="e">
        <v>#N/A</v>
      </c>
      <c r="K96" s="669" t="e">
        <v>#N/A</v>
      </c>
      <c r="L96" s="669" t="e">
        <v>#N/A</v>
      </c>
      <c r="N96" s="670" t="s">
        <v>1687</v>
      </c>
      <c r="P96" s="671" t="e">
        <v>#N/A</v>
      </c>
      <c r="Q96" s="671" t="e">
        <v>#N/A</v>
      </c>
      <c r="R96" s="671" t="e">
        <v>#N/A</v>
      </c>
      <c r="S96" s="671" t="e">
        <v>#N/A</v>
      </c>
      <c r="T96" s="671" t="e">
        <v>#N/A</v>
      </c>
      <c r="U96" s="671" t="e">
        <v>#N/A</v>
      </c>
      <c r="V96" s="671" t="e">
        <v>#N/A</v>
      </c>
      <c r="W96" s="671" t="e">
        <v>#N/A</v>
      </c>
      <c r="Y96" s="676"/>
      <c r="Z96" s="677"/>
      <c r="AA96" s="677"/>
      <c r="AB96" s="677"/>
      <c r="AC96" s="677"/>
      <c r="AD96" s="677"/>
      <c r="AE96" s="677"/>
      <c r="AF96" s="678"/>
      <c r="AI96" s="671" t="e">
        <v>#N/A</v>
      </c>
      <c r="AJ96" s="671" t="e">
        <v>#N/A</v>
      </c>
      <c r="AK96" s="671" t="e">
        <v>#N/A</v>
      </c>
      <c r="AL96" s="671" t="e">
        <v>#N/A</v>
      </c>
      <c r="AM96" s="671" t="e">
        <v>#N/A</v>
      </c>
      <c r="AN96" s="671" t="e">
        <v>#N/A</v>
      </c>
      <c r="AO96" s="671" t="e">
        <v>#N/A</v>
      </c>
      <c r="AP96" s="671" t="e">
        <v>#N/A</v>
      </c>
      <c r="AQ96" s="702"/>
      <c r="AT96" s="612"/>
    </row>
    <row r="97" spans="1:47" s="599" customFormat="1" hidden="1">
      <c r="A97" s="668">
        <v>0</v>
      </c>
      <c r="B97" s="668">
        <v>0</v>
      </c>
      <c r="C97" s="668">
        <v>0</v>
      </c>
      <c r="D97" s="597"/>
      <c r="E97" s="679" t="e">
        <v>#N/A</v>
      </c>
      <c r="F97" s="679" t="e">
        <v>#N/A</v>
      </c>
      <c r="G97" s="679" t="e">
        <v>#N/A</v>
      </c>
      <c r="H97" s="679" t="e">
        <v>#N/A</v>
      </c>
      <c r="I97" s="679" t="e">
        <v>#N/A</v>
      </c>
      <c r="J97" s="679" t="e">
        <v>#N/A</v>
      </c>
      <c r="K97" s="679" t="e">
        <v>#N/A</v>
      </c>
      <c r="L97" s="679" t="e">
        <v>#N/A</v>
      </c>
      <c r="M97" s="597"/>
      <c r="N97" s="680" t="s">
        <v>1533</v>
      </c>
      <c r="O97" s="597"/>
      <c r="P97" s="675"/>
      <c r="Q97" s="675"/>
      <c r="R97" s="675"/>
      <c r="S97" s="675"/>
      <c r="T97" s="675"/>
      <c r="U97" s="675"/>
      <c r="V97" s="675"/>
      <c r="W97" s="675"/>
      <c r="X97" s="597"/>
      <c r="Y97" s="676"/>
      <c r="Z97" s="677"/>
      <c r="AA97" s="677"/>
      <c r="AB97" s="677"/>
      <c r="AC97" s="677"/>
      <c r="AD97" s="677"/>
      <c r="AE97" s="677"/>
      <c r="AF97" s="678"/>
      <c r="AG97" s="597"/>
      <c r="AH97" s="597"/>
      <c r="AI97" s="675"/>
      <c r="AJ97" s="675"/>
      <c r="AK97" s="675"/>
      <c r="AL97" s="675"/>
      <c r="AM97" s="675"/>
      <c r="AN97" s="675"/>
      <c r="AO97" s="675"/>
      <c r="AP97" s="675"/>
      <c r="AQ97" s="702"/>
      <c r="AR97" s="597"/>
      <c r="AT97" s="612"/>
      <c r="AU97" s="597"/>
    </row>
    <row r="98" spans="1:47" s="599" customFormat="1" hidden="1">
      <c r="A98" s="668">
        <v>0</v>
      </c>
      <c r="B98" s="668">
        <v>0</v>
      </c>
      <c r="C98" s="668">
        <v>0</v>
      </c>
      <c r="D98" s="597"/>
      <c r="E98" s="669" t="e">
        <v>#N/A</v>
      </c>
      <c r="F98" s="669" t="e">
        <v>#N/A</v>
      </c>
      <c r="G98" s="669" t="e">
        <v>#N/A</v>
      </c>
      <c r="H98" s="669" t="e">
        <v>#N/A</v>
      </c>
      <c r="I98" s="669" t="e">
        <v>#N/A</v>
      </c>
      <c r="J98" s="669" t="e">
        <v>#N/A</v>
      </c>
      <c r="K98" s="669" t="e">
        <v>#N/A</v>
      </c>
      <c r="L98" s="669" t="e">
        <v>#N/A</v>
      </c>
      <c r="M98" s="597"/>
      <c r="N98" s="670" t="s">
        <v>1688</v>
      </c>
      <c r="O98" s="597"/>
      <c r="P98" s="671" t="e">
        <v>#N/A</v>
      </c>
      <c r="Q98" s="671" t="e">
        <v>#N/A</v>
      </c>
      <c r="R98" s="671" t="e">
        <v>#N/A</v>
      </c>
      <c r="S98" s="671" t="e">
        <v>#N/A</v>
      </c>
      <c r="T98" s="671" t="e">
        <v>#N/A</v>
      </c>
      <c r="U98" s="671" t="e">
        <v>#N/A</v>
      </c>
      <c r="V98" s="671" t="e">
        <v>#N/A</v>
      </c>
      <c r="W98" s="671" t="e">
        <v>#N/A</v>
      </c>
      <c r="X98" s="597"/>
      <c r="Y98" s="676"/>
      <c r="Z98" s="677"/>
      <c r="AA98" s="677"/>
      <c r="AB98" s="677"/>
      <c r="AC98" s="677"/>
      <c r="AD98" s="677"/>
      <c r="AE98" s="677"/>
      <c r="AF98" s="678"/>
      <c r="AG98" s="597"/>
      <c r="AH98" s="597"/>
      <c r="AI98" s="671" t="e">
        <v>#N/A</v>
      </c>
      <c r="AJ98" s="671" t="e">
        <v>#N/A</v>
      </c>
      <c r="AK98" s="671" t="e">
        <v>#N/A</v>
      </c>
      <c r="AL98" s="671" t="e">
        <v>#N/A</v>
      </c>
      <c r="AM98" s="671" t="e">
        <v>#N/A</v>
      </c>
      <c r="AN98" s="671" t="e">
        <v>#N/A</v>
      </c>
      <c r="AO98" s="671" t="e">
        <v>#N/A</v>
      </c>
      <c r="AP98" s="671" t="e">
        <v>#N/A</v>
      </c>
      <c r="AQ98" s="702"/>
      <c r="AR98" s="597"/>
      <c r="AT98" s="612"/>
      <c r="AU98" s="597"/>
    </row>
    <row r="99" spans="1:47" s="599" customFormat="1" hidden="1">
      <c r="A99" s="668">
        <v>0</v>
      </c>
      <c r="B99" s="668">
        <v>0</v>
      </c>
      <c r="C99" s="668">
        <v>0</v>
      </c>
      <c r="D99" s="597"/>
      <c r="E99" s="679" t="e">
        <v>#N/A</v>
      </c>
      <c r="F99" s="679" t="e">
        <v>#N/A</v>
      </c>
      <c r="G99" s="679" t="e">
        <v>#N/A</v>
      </c>
      <c r="H99" s="679" t="e">
        <v>#N/A</v>
      </c>
      <c r="I99" s="679" t="e">
        <v>#N/A</v>
      </c>
      <c r="J99" s="679" t="e">
        <v>#N/A</v>
      </c>
      <c r="K99" s="679" t="e">
        <v>#N/A</v>
      </c>
      <c r="L99" s="679" t="e">
        <v>#N/A</v>
      </c>
      <c r="M99" s="597"/>
      <c r="N99" s="680" t="s">
        <v>1533</v>
      </c>
      <c r="O99" s="597"/>
      <c r="P99" s="675"/>
      <c r="Q99" s="675"/>
      <c r="R99" s="675"/>
      <c r="S99" s="675"/>
      <c r="T99" s="675"/>
      <c r="U99" s="675"/>
      <c r="V99" s="675"/>
      <c r="W99" s="675"/>
      <c r="X99" s="597"/>
      <c r="Y99" s="676"/>
      <c r="Z99" s="677"/>
      <c r="AA99" s="677"/>
      <c r="AB99" s="677"/>
      <c r="AC99" s="677"/>
      <c r="AD99" s="677"/>
      <c r="AE99" s="677"/>
      <c r="AF99" s="678"/>
      <c r="AG99" s="597"/>
      <c r="AH99" s="597"/>
      <c r="AI99" s="675"/>
      <c r="AJ99" s="675"/>
      <c r="AK99" s="675"/>
      <c r="AL99" s="675"/>
      <c r="AM99" s="675"/>
      <c r="AN99" s="675"/>
      <c r="AO99" s="675"/>
      <c r="AP99" s="675"/>
      <c r="AQ99" s="702"/>
      <c r="AR99" s="597"/>
      <c r="AT99" s="612"/>
      <c r="AU99" s="597"/>
    </row>
    <row r="100" spans="1:47" s="599" customFormat="1" hidden="1">
      <c r="A100" s="668">
        <v>0</v>
      </c>
      <c r="B100" s="668">
        <v>0</v>
      </c>
      <c r="C100" s="668">
        <v>0</v>
      </c>
      <c r="D100" s="597"/>
      <c r="E100" s="669" t="e">
        <v>#N/A</v>
      </c>
      <c r="F100" s="669" t="e">
        <v>#N/A</v>
      </c>
      <c r="G100" s="669" t="e">
        <v>#N/A</v>
      </c>
      <c r="H100" s="669" t="e">
        <v>#N/A</v>
      </c>
      <c r="I100" s="669" t="e">
        <v>#N/A</v>
      </c>
      <c r="J100" s="669" t="e">
        <v>#N/A</v>
      </c>
      <c r="K100" s="669" t="e">
        <v>#N/A</v>
      </c>
      <c r="L100" s="669" t="e">
        <v>#N/A</v>
      </c>
      <c r="M100" s="597"/>
      <c r="N100" s="681" t="s">
        <v>1509</v>
      </c>
      <c r="O100" s="597"/>
      <c r="P100" s="671" t="e">
        <v>#N/A</v>
      </c>
      <c r="Q100" s="671" t="e">
        <v>#N/A</v>
      </c>
      <c r="R100" s="671" t="e">
        <v>#N/A</v>
      </c>
      <c r="S100" s="671" t="e">
        <v>#N/A</v>
      </c>
      <c r="T100" s="671" t="e">
        <v>#N/A</v>
      </c>
      <c r="U100" s="671" t="e">
        <v>#N/A</v>
      </c>
      <c r="V100" s="671" t="e">
        <v>#N/A</v>
      </c>
      <c r="W100" s="671" t="e">
        <v>#N/A</v>
      </c>
      <c r="X100" s="597"/>
      <c r="Y100" s="671">
        <v>0</v>
      </c>
      <c r="Z100" s="671">
        <v>0</v>
      </c>
      <c r="AA100" s="671">
        <v>0</v>
      </c>
      <c r="AB100" s="671">
        <v>0</v>
      </c>
      <c r="AC100" s="671">
        <v>0</v>
      </c>
      <c r="AD100" s="671">
        <v>0</v>
      </c>
      <c r="AE100" s="671">
        <v>0</v>
      </c>
      <c r="AF100" s="671">
        <v>0</v>
      </c>
      <c r="AG100" s="597"/>
      <c r="AH100" s="597"/>
      <c r="AI100" s="671" t="e">
        <v>#N/A</v>
      </c>
      <c r="AJ100" s="671" t="e">
        <v>#N/A</v>
      </c>
      <c r="AK100" s="671" t="e">
        <v>#N/A</v>
      </c>
      <c r="AL100" s="671" t="e">
        <v>#N/A</v>
      </c>
      <c r="AM100" s="671" t="e">
        <v>#N/A</v>
      </c>
      <c r="AN100" s="671" t="e">
        <v>#N/A</v>
      </c>
      <c r="AO100" s="671" t="e">
        <v>#N/A</v>
      </c>
      <c r="AP100" s="671" t="e">
        <v>#N/A</v>
      </c>
      <c r="AQ100" s="702"/>
      <c r="AT100" s="612"/>
      <c r="AU100" s="597"/>
    </row>
    <row r="101" spans="1:47" hidden="1">
      <c r="A101" s="668">
        <v>0</v>
      </c>
      <c r="B101" s="668">
        <v>0</v>
      </c>
      <c r="C101" s="668">
        <v>0</v>
      </c>
      <c r="E101" s="679" t="e">
        <v>#N/A</v>
      </c>
      <c r="F101" s="679" t="e">
        <v>#N/A</v>
      </c>
      <c r="G101" s="679" t="e">
        <v>#N/A</v>
      </c>
      <c r="H101" s="679" t="e">
        <v>#N/A</v>
      </c>
      <c r="I101" s="679" t="e">
        <v>#N/A</v>
      </c>
      <c r="J101" s="679" t="e">
        <v>#N/A</v>
      </c>
      <c r="K101" s="679" t="e">
        <v>#N/A</v>
      </c>
      <c r="L101" s="679" t="e">
        <v>#N/A</v>
      </c>
      <c r="N101" s="680" t="s">
        <v>1533</v>
      </c>
      <c r="P101" s="675"/>
      <c r="Q101" s="675"/>
      <c r="R101" s="675"/>
      <c r="S101" s="675"/>
      <c r="T101" s="675"/>
      <c r="U101" s="675"/>
      <c r="V101" s="675"/>
      <c r="W101" s="675"/>
      <c r="Y101" s="675"/>
      <c r="Z101" s="675"/>
      <c r="AA101" s="675"/>
      <c r="AB101" s="675"/>
      <c r="AC101" s="675"/>
      <c r="AD101" s="675"/>
      <c r="AE101" s="675"/>
      <c r="AF101" s="675"/>
      <c r="AI101" s="675"/>
      <c r="AJ101" s="675"/>
      <c r="AK101" s="675"/>
      <c r="AL101" s="675"/>
      <c r="AM101" s="675"/>
      <c r="AN101" s="675"/>
      <c r="AO101" s="675"/>
      <c r="AP101" s="675"/>
      <c r="AQ101" s="702"/>
      <c r="AR101" s="599"/>
      <c r="AT101" s="612"/>
    </row>
    <row r="102" spans="1:47" hidden="1">
      <c r="A102" s="668">
        <v>0</v>
      </c>
      <c r="B102" s="668">
        <v>0</v>
      </c>
      <c r="C102" s="668">
        <v>0</v>
      </c>
      <c r="E102" s="669" t="e">
        <v>#N/A</v>
      </c>
      <c r="F102" s="669" t="e">
        <v>#N/A</v>
      </c>
      <c r="G102" s="669" t="e">
        <v>#N/A</v>
      </c>
      <c r="H102" s="669" t="e">
        <v>#N/A</v>
      </c>
      <c r="I102" s="669" t="e">
        <v>#N/A</v>
      </c>
      <c r="J102" s="669" t="e">
        <v>#N/A</v>
      </c>
      <c r="K102" s="669" t="e">
        <v>#N/A</v>
      </c>
      <c r="L102" s="669" t="e">
        <v>#N/A</v>
      </c>
      <c r="N102" s="681" t="s">
        <v>1534</v>
      </c>
      <c r="P102" s="671" t="e">
        <v>#N/A</v>
      </c>
      <c r="Q102" s="671" t="e">
        <v>#N/A</v>
      </c>
      <c r="R102" s="671" t="e">
        <v>#N/A</v>
      </c>
      <c r="S102" s="671" t="e">
        <v>#N/A</v>
      </c>
      <c r="T102" s="671" t="e">
        <v>#N/A</v>
      </c>
      <c r="U102" s="671" t="e">
        <v>#N/A</v>
      </c>
      <c r="V102" s="671" t="e">
        <v>#N/A</v>
      </c>
      <c r="W102" s="671" t="e">
        <v>#N/A</v>
      </c>
      <c r="Y102" s="671">
        <v>0</v>
      </c>
      <c r="Z102" s="671">
        <v>0</v>
      </c>
      <c r="AA102" s="671">
        <v>0</v>
      </c>
      <c r="AB102" s="671">
        <v>0</v>
      </c>
      <c r="AC102" s="671">
        <v>0</v>
      </c>
      <c r="AD102" s="671">
        <v>0</v>
      </c>
      <c r="AE102" s="671">
        <v>0</v>
      </c>
      <c r="AF102" s="671">
        <v>0</v>
      </c>
      <c r="AI102" s="671" t="e">
        <v>#N/A</v>
      </c>
      <c r="AJ102" s="671" t="e">
        <v>#N/A</v>
      </c>
      <c r="AK102" s="671" t="e">
        <v>#N/A</v>
      </c>
      <c r="AL102" s="671" t="e">
        <v>#N/A</v>
      </c>
      <c r="AM102" s="671" t="e">
        <v>#N/A</v>
      </c>
      <c r="AN102" s="671" t="e">
        <v>#N/A</v>
      </c>
      <c r="AO102" s="671" t="e">
        <v>#N/A</v>
      </c>
      <c r="AP102" s="671" t="e">
        <v>#N/A</v>
      </c>
      <c r="AQ102" s="702"/>
      <c r="AR102" s="599"/>
      <c r="AT102" s="612"/>
    </row>
    <row r="103" spans="1:47" hidden="1">
      <c r="A103" s="668">
        <v>0</v>
      </c>
      <c r="B103" s="668">
        <v>0</v>
      </c>
      <c r="C103" s="668">
        <v>0</v>
      </c>
      <c r="E103" s="679" t="e">
        <v>#N/A</v>
      </c>
      <c r="F103" s="679" t="e">
        <v>#N/A</v>
      </c>
      <c r="G103" s="679" t="e">
        <v>#N/A</v>
      </c>
      <c r="H103" s="679" t="e">
        <v>#N/A</v>
      </c>
      <c r="I103" s="679" t="e">
        <v>#N/A</v>
      </c>
      <c r="J103" s="679" t="e">
        <v>#N/A</v>
      </c>
      <c r="K103" s="679" t="e">
        <v>#N/A</v>
      </c>
      <c r="L103" s="679" t="e">
        <v>#N/A</v>
      </c>
      <c r="N103" s="680" t="s">
        <v>1533</v>
      </c>
      <c r="P103" s="675"/>
      <c r="Q103" s="675"/>
      <c r="R103" s="675"/>
      <c r="S103" s="675"/>
      <c r="T103" s="675"/>
      <c r="U103" s="675"/>
      <c r="V103" s="675"/>
      <c r="W103" s="675"/>
      <c r="Y103" s="675"/>
      <c r="Z103" s="675"/>
      <c r="AA103" s="675"/>
      <c r="AB103" s="675"/>
      <c r="AC103" s="675"/>
      <c r="AD103" s="675"/>
      <c r="AE103" s="675"/>
      <c r="AF103" s="675"/>
      <c r="AI103" s="675"/>
      <c r="AJ103" s="675"/>
      <c r="AK103" s="675"/>
      <c r="AL103" s="675"/>
      <c r="AM103" s="675"/>
      <c r="AN103" s="675"/>
      <c r="AO103" s="675"/>
      <c r="AP103" s="675"/>
      <c r="AQ103" s="702"/>
      <c r="AR103" s="599"/>
      <c r="AT103" s="612"/>
    </row>
    <row r="104" spans="1:47" ht="15" hidden="1" customHeight="1">
      <c r="A104" s="668">
        <v>0</v>
      </c>
      <c r="B104" s="668">
        <v>0</v>
      </c>
      <c r="C104" s="668">
        <v>0</v>
      </c>
      <c r="E104" s="669" t="e">
        <v>#N/A</v>
      </c>
      <c r="F104" s="669" t="e">
        <v>#N/A</v>
      </c>
      <c r="G104" s="669" t="e">
        <v>#N/A</v>
      </c>
      <c r="H104" s="669" t="e">
        <v>#N/A</v>
      </c>
      <c r="I104" s="669" t="e">
        <v>#N/A</v>
      </c>
      <c r="J104" s="669" t="e">
        <v>#N/A</v>
      </c>
      <c r="K104" s="669" t="e">
        <v>#N/A</v>
      </c>
      <c r="L104" s="669" t="e">
        <v>#N/A</v>
      </c>
      <c r="N104" s="681" t="s">
        <v>1389</v>
      </c>
      <c r="P104" s="671" t="e">
        <v>#N/A</v>
      </c>
      <c r="Q104" s="671" t="e">
        <v>#N/A</v>
      </c>
      <c r="R104" s="671" t="e">
        <v>#N/A</v>
      </c>
      <c r="S104" s="671" t="e">
        <v>#N/A</v>
      </c>
      <c r="T104" s="671" t="e">
        <v>#N/A</v>
      </c>
      <c r="U104" s="671" t="e">
        <v>#N/A</v>
      </c>
      <c r="V104" s="671" t="e">
        <v>#N/A</v>
      </c>
      <c r="W104" s="671" t="e">
        <v>#N/A</v>
      </c>
      <c r="Y104" s="671">
        <v>0</v>
      </c>
      <c r="Z104" s="671">
        <v>0</v>
      </c>
      <c r="AA104" s="671">
        <v>0</v>
      </c>
      <c r="AB104" s="671">
        <v>0</v>
      </c>
      <c r="AC104" s="671">
        <v>0</v>
      </c>
      <c r="AD104" s="671">
        <v>0</v>
      </c>
      <c r="AE104" s="671">
        <v>0</v>
      </c>
      <c r="AF104" s="671">
        <v>0</v>
      </c>
      <c r="AI104" s="671" t="e">
        <v>#N/A</v>
      </c>
      <c r="AJ104" s="671" t="e">
        <v>#N/A</v>
      </c>
      <c r="AK104" s="671" t="e">
        <v>#N/A</v>
      </c>
      <c r="AL104" s="671" t="e">
        <v>#N/A</v>
      </c>
      <c r="AM104" s="671" t="e">
        <v>#N/A</v>
      </c>
      <c r="AN104" s="671" t="e">
        <v>#N/A</v>
      </c>
      <c r="AO104" s="671" t="e">
        <v>#N/A</v>
      </c>
      <c r="AP104" s="671" t="e">
        <v>#N/A</v>
      </c>
      <c r="AQ104" s="702"/>
      <c r="AT104" s="612"/>
    </row>
    <row r="105" spans="1:47" ht="15" hidden="1" customHeight="1">
      <c r="A105" s="682">
        <v>0</v>
      </c>
      <c r="B105" s="682">
        <v>0</v>
      </c>
      <c r="C105" s="682">
        <v>0</v>
      </c>
      <c r="E105" s="679" t="e">
        <v>#N/A</v>
      </c>
      <c r="F105" s="679" t="e">
        <v>#N/A</v>
      </c>
      <c r="G105" s="679" t="e">
        <v>#N/A</v>
      </c>
      <c r="H105" s="679" t="e">
        <v>#N/A</v>
      </c>
      <c r="I105" s="679" t="e">
        <v>#N/A</v>
      </c>
      <c r="J105" s="679" t="e">
        <v>#N/A</v>
      </c>
      <c r="K105" s="679" t="e">
        <v>#N/A</v>
      </c>
      <c r="L105" s="679" t="e">
        <v>#N/A</v>
      </c>
      <c r="N105" s="680" t="s">
        <v>1533</v>
      </c>
      <c r="O105" s="599"/>
      <c r="P105" s="675"/>
      <c r="Q105" s="675"/>
      <c r="R105" s="675"/>
      <c r="S105" s="675"/>
      <c r="T105" s="675"/>
      <c r="U105" s="675"/>
      <c r="V105" s="675"/>
      <c r="W105" s="675"/>
      <c r="Y105" s="675"/>
      <c r="Z105" s="675"/>
      <c r="AA105" s="675"/>
      <c r="AB105" s="675"/>
      <c r="AC105" s="675"/>
      <c r="AD105" s="675"/>
      <c r="AE105" s="675"/>
      <c r="AF105" s="675"/>
      <c r="AI105" s="675"/>
      <c r="AJ105" s="675"/>
      <c r="AK105" s="675"/>
      <c r="AL105" s="675"/>
      <c r="AM105" s="675"/>
      <c r="AN105" s="675"/>
      <c r="AO105" s="675"/>
      <c r="AP105" s="675"/>
      <c r="AQ105" s="702"/>
      <c r="AT105" s="612"/>
    </row>
    <row r="106" spans="1:47" hidden="1">
      <c r="A106" s="682">
        <v>0</v>
      </c>
      <c r="B106" s="682">
        <v>0</v>
      </c>
      <c r="C106" s="682">
        <v>0</v>
      </c>
      <c r="E106" s="669" t="e">
        <v>#N/A</v>
      </c>
      <c r="F106" s="669" t="e">
        <v>#N/A</v>
      </c>
      <c r="G106" s="669" t="e">
        <v>#N/A</v>
      </c>
      <c r="H106" s="669" t="e">
        <v>#N/A</v>
      </c>
      <c r="I106" s="669" t="e">
        <v>#N/A</v>
      </c>
      <c r="J106" s="669" t="e">
        <v>#N/A</v>
      </c>
      <c r="K106" s="669" t="e">
        <v>#N/A</v>
      </c>
      <c r="L106" s="669" t="e">
        <v>#N/A</v>
      </c>
      <c r="N106" s="683" t="s">
        <v>1429</v>
      </c>
      <c r="P106" s="671" t="e">
        <v>#N/A</v>
      </c>
      <c r="Q106" s="671" t="e">
        <v>#N/A</v>
      </c>
      <c r="R106" s="671" t="e">
        <v>#N/A</v>
      </c>
      <c r="S106" s="671" t="e">
        <v>#N/A</v>
      </c>
      <c r="T106" s="671" t="e">
        <v>#N/A</v>
      </c>
      <c r="U106" s="671" t="e">
        <v>#N/A</v>
      </c>
      <c r="V106" s="671" t="e">
        <v>#N/A</v>
      </c>
      <c r="W106" s="671" t="e">
        <v>#N/A</v>
      </c>
      <c r="Y106" s="671">
        <v>0</v>
      </c>
      <c r="Z106" s="671">
        <v>0</v>
      </c>
      <c r="AA106" s="671">
        <v>0</v>
      </c>
      <c r="AB106" s="671">
        <v>0</v>
      </c>
      <c r="AC106" s="671">
        <v>0</v>
      </c>
      <c r="AD106" s="671">
        <v>0</v>
      </c>
      <c r="AE106" s="671">
        <v>0</v>
      </c>
      <c r="AF106" s="671">
        <v>0</v>
      </c>
      <c r="AI106" s="671" t="e">
        <v>#N/A</v>
      </c>
      <c r="AJ106" s="671" t="e">
        <v>#N/A</v>
      </c>
      <c r="AK106" s="671" t="e">
        <v>#N/A</v>
      </c>
      <c r="AL106" s="671" t="e">
        <v>#N/A</v>
      </c>
      <c r="AM106" s="671" t="e">
        <v>#N/A</v>
      </c>
      <c r="AN106" s="671" t="e">
        <v>#N/A</v>
      </c>
      <c r="AO106" s="671" t="e">
        <v>#N/A</v>
      </c>
      <c r="AP106" s="671" t="e">
        <v>#N/A</v>
      </c>
      <c r="AQ106" s="702"/>
      <c r="AT106" s="612"/>
    </row>
    <row r="107" spans="1:47" hidden="1">
      <c r="A107" s="682">
        <v>0</v>
      </c>
      <c r="B107" s="682">
        <v>0</v>
      </c>
      <c r="C107" s="682">
        <v>0</v>
      </c>
      <c r="E107" s="679" t="e">
        <v>#N/A</v>
      </c>
      <c r="F107" s="679" t="e">
        <v>#N/A</v>
      </c>
      <c r="G107" s="679" t="e">
        <v>#N/A</v>
      </c>
      <c r="H107" s="679" t="e">
        <v>#N/A</v>
      </c>
      <c r="I107" s="679" t="e">
        <v>#N/A</v>
      </c>
      <c r="J107" s="679" t="e">
        <v>#N/A</v>
      </c>
      <c r="K107" s="679" t="e">
        <v>#N/A</v>
      </c>
      <c r="L107" s="679" t="e">
        <v>#N/A</v>
      </c>
      <c r="N107" s="680" t="s">
        <v>1533</v>
      </c>
      <c r="P107" s="675"/>
      <c r="Q107" s="675"/>
      <c r="R107" s="675"/>
      <c r="S107" s="675"/>
      <c r="T107" s="675"/>
      <c r="U107" s="675"/>
      <c r="V107" s="675"/>
      <c r="W107" s="675"/>
      <c r="Y107" s="675"/>
      <c r="Z107" s="675"/>
      <c r="AA107" s="675"/>
      <c r="AB107" s="675"/>
      <c r="AC107" s="675"/>
      <c r="AD107" s="675"/>
      <c r="AE107" s="675"/>
      <c r="AF107" s="675"/>
      <c r="AI107" s="675"/>
      <c r="AJ107" s="675"/>
      <c r="AK107" s="675"/>
      <c r="AL107" s="675"/>
      <c r="AM107" s="675"/>
      <c r="AN107" s="675"/>
      <c r="AO107" s="675"/>
      <c r="AP107" s="675"/>
      <c r="AQ107" s="702"/>
      <c r="AT107" s="612"/>
    </row>
    <row r="108" spans="1:47" ht="15" hidden="1" customHeight="1">
      <c r="A108" s="682">
        <v>0</v>
      </c>
      <c r="B108" s="682">
        <v>0</v>
      </c>
      <c r="C108" s="682">
        <v>0</v>
      </c>
      <c r="E108" s="684" t="e">
        <v>#N/A</v>
      </c>
      <c r="F108" s="684" t="e">
        <v>#N/A</v>
      </c>
      <c r="G108" s="684" t="e">
        <v>#N/A</v>
      </c>
      <c r="H108" s="684" t="e">
        <v>#N/A</v>
      </c>
      <c r="I108" s="684" t="e">
        <v>#N/A</v>
      </c>
      <c r="J108" s="684" t="e">
        <v>#N/A</v>
      </c>
      <c r="K108" s="684" t="e">
        <v>#N/A</v>
      </c>
      <c r="L108" s="684" t="e">
        <v>#N/A</v>
      </c>
      <c r="N108" s="683" t="s">
        <v>1431</v>
      </c>
      <c r="P108" s="671" t="e">
        <v>#N/A</v>
      </c>
      <c r="Q108" s="671" t="e">
        <v>#N/A</v>
      </c>
      <c r="R108" s="671" t="e">
        <v>#N/A</v>
      </c>
      <c r="S108" s="671" t="e">
        <v>#N/A</v>
      </c>
      <c r="T108" s="671" t="e">
        <v>#N/A</v>
      </c>
      <c r="U108" s="671" t="e">
        <v>#N/A</v>
      </c>
      <c r="V108" s="671" t="e">
        <v>#N/A</v>
      </c>
      <c r="W108" s="671" t="e">
        <v>#N/A</v>
      </c>
      <c r="Y108" s="671">
        <v>0</v>
      </c>
      <c r="Z108" s="671">
        <v>0</v>
      </c>
      <c r="AA108" s="671">
        <v>0</v>
      </c>
      <c r="AB108" s="671">
        <v>0</v>
      </c>
      <c r="AC108" s="671">
        <v>0</v>
      </c>
      <c r="AD108" s="671">
        <v>0</v>
      </c>
      <c r="AE108" s="671">
        <v>0</v>
      </c>
      <c r="AF108" s="671">
        <v>0</v>
      </c>
      <c r="AI108" s="671" t="e">
        <v>#N/A</v>
      </c>
      <c r="AJ108" s="671" t="e">
        <v>#N/A</v>
      </c>
      <c r="AK108" s="671" t="e">
        <v>#N/A</v>
      </c>
      <c r="AL108" s="671" t="e">
        <v>#N/A</v>
      </c>
      <c r="AM108" s="671" t="e">
        <v>#N/A</v>
      </c>
      <c r="AN108" s="671" t="e">
        <v>#N/A</v>
      </c>
      <c r="AO108" s="671" t="e">
        <v>#N/A</v>
      </c>
      <c r="AP108" s="671" t="e">
        <v>#N/A</v>
      </c>
      <c r="AQ108" s="702"/>
      <c r="AT108" s="612"/>
    </row>
    <row r="109" spans="1:47" ht="15" hidden="1" customHeight="1">
      <c r="A109" s="682">
        <v>0</v>
      </c>
      <c r="B109" s="682">
        <v>0</v>
      </c>
      <c r="C109" s="682">
        <v>0</v>
      </c>
      <c r="E109" s="679" t="e">
        <v>#N/A</v>
      </c>
      <c r="F109" s="679" t="e">
        <v>#N/A</v>
      </c>
      <c r="G109" s="679" t="e">
        <v>#N/A</v>
      </c>
      <c r="H109" s="679" t="e">
        <v>#N/A</v>
      </c>
      <c r="I109" s="679" t="e">
        <v>#N/A</v>
      </c>
      <c r="J109" s="679" t="e">
        <v>#N/A</v>
      </c>
      <c r="K109" s="679" t="e">
        <v>#N/A</v>
      </c>
      <c r="L109" s="679" t="e">
        <v>#N/A</v>
      </c>
      <c r="N109" s="680" t="s">
        <v>1533</v>
      </c>
      <c r="P109" s="675"/>
      <c r="Q109" s="675"/>
      <c r="R109" s="675"/>
      <c r="S109" s="675"/>
      <c r="T109" s="675"/>
      <c r="U109" s="675"/>
      <c r="V109" s="675"/>
      <c r="W109" s="675"/>
      <c r="Y109" s="675"/>
      <c r="Z109" s="675"/>
      <c r="AA109" s="675"/>
      <c r="AB109" s="675"/>
      <c r="AC109" s="675"/>
      <c r="AD109" s="675"/>
      <c r="AE109" s="675"/>
      <c r="AF109" s="675"/>
      <c r="AI109" s="675"/>
      <c r="AJ109" s="675"/>
      <c r="AK109" s="675"/>
      <c r="AL109" s="675"/>
      <c r="AM109" s="675"/>
      <c r="AN109" s="675"/>
      <c r="AO109" s="675"/>
      <c r="AP109" s="675"/>
      <c r="AQ109" s="702"/>
      <c r="AT109" s="612"/>
    </row>
    <row r="110" spans="1:47" ht="15" hidden="1" customHeight="1">
      <c r="A110" s="682">
        <v>0</v>
      </c>
      <c r="B110" s="682">
        <v>0</v>
      </c>
      <c r="C110" s="682">
        <v>0</v>
      </c>
      <c r="E110" s="684" t="e">
        <v>#N/A</v>
      </c>
      <c r="F110" s="684" t="e">
        <v>#N/A</v>
      </c>
      <c r="G110" s="684" t="e">
        <v>#N/A</v>
      </c>
      <c r="H110" s="684" t="e">
        <v>#N/A</v>
      </c>
      <c r="I110" s="684" t="e">
        <v>#N/A</v>
      </c>
      <c r="J110" s="684" t="e">
        <v>#N/A</v>
      </c>
      <c r="K110" s="684" t="e">
        <v>#N/A</v>
      </c>
      <c r="L110" s="684" t="e">
        <v>#N/A</v>
      </c>
      <c r="N110" s="683" t="s">
        <v>1433</v>
      </c>
      <c r="P110" s="671" t="e">
        <v>#N/A</v>
      </c>
      <c r="Q110" s="671" t="e">
        <v>#N/A</v>
      </c>
      <c r="R110" s="671" t="e">
        <v>#N/A</v>
      </c>
      <c r="S110" s="671" t="e">
        <v>#N/A</v>
      </c>
      <c r="T110" s="671" t="e">
        <v>#N/A</v>
      </c>
      <c r="U110" s="671" t="e">
        <v>#N/A</v>
      </c>
      <c r="V110" s="671" t="e">
        <v>#N/A</v>
      </c>
      <c r="W110" s="671" t="e">
        <v>#N/A</v>
      </c>
      <c r="Y110" s="671">
        <v>0</v>
      </c>
      <c r="Z110" s="671">
        <v>0</v>
      </c>
      <c r="AA110" s="671">
        <v>0</v>
      </c>
      <c r="AB110" s="671">
        <v>0</v>
      </c>
      <c r="AC110" s="671">
        <v>0</v>
      </c>
      <c r="AD110" s="671">
        <v>0</v>
      </c>
      <c r="AE110" s="671">
        <v>0</v>
      </c>
      <c r="AF110" s="671">
        <v>0</v>
      </c>
      <c r="AI110" s="671" t="e">
        <v>#N/A</v>
      </c>
      <c r="AJ110" s="671" t="e">
        <v>#N/A</v>
      </c>
      <c r="AK110" s="671" t="e">
        <v>#N/A</v>
      </c>
      <c r="AL110" s="671" t="e">
        <v>#N/A</v>
      </c>
      <c r="AM110" s="671" t="e">
        <v>#N/A</v>
      </c>
      <c r="AN110" s="671" t="e">
        <v>#N/A</v>
      </c>
      <c r="AO110" s="671" t="e">
        <v>#N/A</v>
      </c>
      <c r="AP110" s="671" t="e">
        <v>#N/A</v>
      </c>
      <c r="AQ110" s="702"/>
      <c r="AT110" s="612"/>
    </row>
    <row r="111" spans="1:47" ht="15" hidden="1" customHeight="1">
      <c r="A111" s="682">
        <v>0</v>
      </c>
      <c r="B111" s="682">
        <v>0</v>
      </c>
      <c r="C111" s="682">
        <v>0</v>
      </c>
      <c r="D111" s="599"/>
      <c r="E111" s="679" t="e">
        <v>#N/A</v>
      </c>
      <c r="F111" s="679" t="e">
        <v>#N/A</v>
      </c>
      <c r="G111" s="679" t="e">
        <v>#N/A</v>
      </c>
      <c r="H111" s="679" t="e">
        <v>#N/A</v>
      </c>
      <c r="I111" s="679" t="e">
        <v>#N/A</v>
      </c>
      <c r="J111" s="679" t="e">
        <v>#N/A</v>
      </c>
      <c r="K111" s="679" t="e">
        <v>#N/A</v>
      </c>
      <c r="L111" s="679" t="e">
        <v>#N/A</v>
      </c>
      <c r="M111" s="599"/>
      <c r="N111" s="680" t="s">
        <v>1533</v>
      </c>
      <c r="O111" s="599"/>
      <c r="P111" s="675"/>
      <c r="Q111" s="675"/>
      <c r="R111" s="675"/>
      <c r="S111" s="675"/>
      <c r="T111" s="675"/>
      <c r="U111" s="675"/>
      <c r="V111" s="675"/>
      <c r="W111" s="675"/>
      <c r="X111" s="599"/>
      <c r="Y111" s="675"/>
      <c r="Z111" s="675"/>
      <c r="AA111" s="675"/>
      <c r="AB111" s="675"/>
      <c r="AC111" s="675"/>
      <c r="AD111" s="675"/>
      <c r="AE111" s="675"/>
      <c r="AF111" s="675"/>
      <c r="AG111" s="599"/>
      <c r="AH111" s="599"/>
      <c r="AI111" s="675"/>
      <c r="AJ111" s="675"/>
      <c r="AK111" s="675"/>
      <c r="AL111" s="675"/>
      <c r="AM111" s="675"/>
      <c r="AN111" s="675"/>
      <c r="AO111" s="675"/>
      <c r="AP111" s="675"/>
      <c r="AQ111" s="703"/>
      <c r="AT111" s="612"/>
    </row>
    <row r="112" spans="1:47" ht="15" hidden="1" customHeight="1">
      <c r="A112" s="682">
        <v>0</v>
      </c>
      <c r="B112" s="682">
        <v>0</v>
      </c>
      <c r="C112" s="682">
        <v>0</v>
      </c>
      <c r="D112" s="599"/>
      <c r="E112" s="688" t="e">
        <v>#N/A</v>
      </c>
      <c r="F112" s="688" t="e">
        <v>#N/A</v>
      </c>
      <c r="G112" s="688" t="e">
        <v>#N/A</v>
      </c>
      <c r="H112" s="688" t="e">
        <v>#N/A</v>
      </c>
      <c r="I112" s="688" t="e">
        <v>#N/A</v>
      </c>
      <c r="J112" s="688" t="e">
        <v>#N/A</v>
      </c>
      <c r="K112" s="688" t="e">
        <v>#N/A</v>
      </c>
      <c r="L112" s="688" t="e">
        <v>#N/A</v>
      </c>
      <c r="M112" s="599"/>
      <c r="N112" s="704" t="s">
        <v>1692</v>
      </c>
      <c r="O112" s="599"/>
      <c r="P112" s="686" t="e">
        <v>#N/A</v>
      </c>
      <c r="Q112" s="686" t="e">
        <v>#N/A</v>
      </c>
      <c r="R112" s="686" t="e">
        <v>#N/A</v>
      </c>
      <c r="S112" s="686" t="e">
        <v>#N/A</v>
      </c>
      <c r="T112" s="686" t="e">
        <v>#N/A</v>
      </c>
      <c r="U112" s="686" t="e">
        <v>#N/A</v>
      </c>
      <c r="V112" s="686" t="e">
        <v>#N/A</v>
      </c>
      <c r="W112" s="686" t="e">
        <v>#N/A</v>
      </c>
      <c r="X112" s="599"/>
      <c r="Y112" s="686">
        <v>0</v>
      </c>
      <c r="Z112" s="686">
        <v>0</v>
      </c>
      <c r="AA112" s="686">
        <v>0</v>
      </c>
      <c r="AB112" s="686">
        <v>0</v>
      </c>
      <c r="AC112" s="686">
        <v>0</v>
      </c>
      <c r="AD112" s="686">
        <v>0</v>
      </c>
      <c r="AE112" s="686">
        <v>0</v>
      </c>
      <c r="AF112" s="686">
        <v>0</v>
      </c>
      <c r="AG112" s="599"/>
      <c r="AH112" s="599"/>
      <c r="AI112" s="686" t="e">
        <v>#N/A</v>
      </c>
      <c r="AJ112" s="686" t="e">
        <v>#N/A</v>
      </c>
      <c r="AK112" s="686" t="e">
        <v>#N/A</v>
      </c>
      <c r="AL112" s="686" t="e">
        <v>#N/A</v>
      </c>
      <c r="AM112" s="686" t="e">
        <v>#N/A</v>
      </c>
      <c r="AN112" s="686" t="e">
        <v>#N/A</v>
      </c>
      <c r="AO112" s="686" t="e">
        <v>#N/A</v>
      </c>
      <c r="AP112" s="686" t="e">
        <v>#N/A</v>
      </c>
      <c r="AQ112" s="703"/>
      <c r="AT112" s="612"/>
    </row>
    <row r="113" spans="1:51" ht="15" hidden="1" customHeight="1">
      <c r="A113" s="682">
        <v>0</v>
      </c>
      <c r="B113" s="682">
        <v>0</v>
      </c>
      <c r="C113" s="682">
        <v>0</v>
      </c>
      <c r="D113" s="599"/>
      <c r="E113" s="679" t="e">
        <v>#N/A</v>
      </c>
      <c r="F113" s="679" t="e">
        <v>#N/A</v>
      </c>
      <c r="G113" s="679" t="e">
        <v>#N/A</v>
      </c>
      <c r="H113" s="679" t="e">
        <v>#N/A</v>
      </c>
      <c r="I113" s="679" t="e">
        <v>#N/A</v>
      </c>
      <c r="J113" s="679" t="e">
        <v>#N/A</v>
      </c>
      <c r="K113" s="679" t="e">
        <v>#N/A</v>
      </c>
      <c r="L113" s="679" t="e">
        <v>#N/A</v>
      </c>
      <c r="M113" s="599"/>
      <c r="N113" s="680" t="s">
        <v>1533</v>
      </c>
      <c r="O113" s="599"/>
      <c r="P113" s="675"/>
      <c r="Q113" s="675"/>
      <c r="R113" s="675"/>
      <c r="S113" s="675"/>
      <c r="T113" s="675"/>
      <c r="U113" s="675"/>
      <c r="V113" s="675"/>
      <c r="W113" s="675"/>
      <c r="X113" s="599"/>
      <c r="Y113" s="675"/>
      <c r="Z113" s="675"/>
      <c r="AA113" s="675"/>
      <c r="AB113" s="675"/>
      <c r="AC113" s="675"/>
      <c r="AD113" s="675"/>
      <c r="AE113" s="675"/>
      <c r="AF113" s="675"/>
      <c r="AG113" s="599"/>
      <c r="AH113" s="599"/>
      <c r="AI113" s="675"/>
      <c r="AJ113" s="675"/>
      <c r="AK113" s="675"/>
      <c r="AL113" s="675"/>
      <c r="AM113" s="675"/>
      <c r="AN113" s="675"/>
      <c r="AO113" s="675"/>
      <c r="AP113" s="675"/>
      <c r="AQ113" s="703"/>
      <c r="AT113" s="612"/>
    </row>
    <row r="114" spans="1:51" ht="15" hidden="1" customHeight="1">
      <c r="A114" s="682">
        <v>0</v>
      </c>
      <c r="B114" s="682">
        <v>0</v>
      </c>
      <c r="C114" s="682">
        <v>0</v>
      </c>
      <c r="D114" s="599"/>
      <c r="E114" s="688" t="e">
        <v>#N/A</v>
      </c>
      <c r="F114" s="688" t="e">
        <v>#N/A</v>
      </c>
      <c r="G114" s="688" t="e">
        <v>#N/A</v>
      </c>
      <c r="H114" s="688" t="e">
        <v>#N/A</v>
      </c>
      <c r="I114" s="688" t="e">
        <v>#N/A</v>
      </c>
      <c r="J114" s="688" t="e">
        <v>#N/A</v>
      </c>
      <c r="K114" s="688" t="e">
        <v>#N/A</v>
      </c>
      <c r="L114" s="688" t="e">
        <v>#N/A</v>
      </c>
      <c r="M114" s="599"/>
      <c r="N114" s="704" t="s">
        <v>1437</v>
      </c>
      <c r="O114" s="599"/>
      <c r="P114" s="686" t="e">
        <v>#N/A</v>
      </c>
      <c r="Q114" s="686" t="e">
        <v>#N/A</v>
      </c>
      <c r="R114" s="686" t="e">
        <v>#N/A</v>
      </c>
      <c r="S114" s="686" t="e">
        <v>#N/A</v>
      </c>
      <c r="T114" s="686" t="e">
        <v>#N/A</v>
      </c>
      <c r="U114" s="686" t="e">
        <v>#N/A</v>
      </c>
      <c r="V114" s="686" t="e">
        <v>#N/A</v>
      </c>
      <c r="W114" s="686" t="e">
        <v>#N/A</v>
      </c>
      <c r="X114" s="599"/>
      <c r="Y114" s="686">
        <v>0</v>
      </c>
      <c r="Z114" s="686">
        <v>0</v>
      </c>
      <c r="AA114" s="686">
        <v>0</v>
      </c>
      <c r="AB114" s="686">
        <v>0</v>
      </c>
      <c r="AC114" s="686">
        <v>0</v>
      </c>
      <c r="AD114" s="686">
        <v>0</v>
      </c>
      <c r="AE114" s="686">
        <v>0</v>
      </c>
      <c r="AF114" s="686">
        <v>0</v>
      </c>
      <c r="AG114" s="599"/>
      <c r="AH114" s="599"/>
      <c r="AI114" s="686" t="e">
        <v>#N/A</v>
      </c>
      <c r="AJ114" s="686" t="e">
        <v>#N/A</v>
      </c>
      <c r="AK114" s="686" t="e">
        <v>#N/A</v>
      </c>
      <c r="AL114" s="686" t="e">
        <v>#N/A</v>
      </c>
      <c r="AM114" s="686" t="e">
        <v>#N/A</v>
      </c>
      <c r="AN114" s="686" t="e">
        <v>#N/A</v>
      </c>
      <c r="AO114" s="686" t="e">
        <v>#N/A</v>
      </c>
      <c r="AP114" s="686" t="e">
        <v>#N/A</v>
      </c>
      <c r="AQ114" s="703"/>
      <c r="AT114" s="612"/>
    </row>
    <row r="115" spans="1:51" ht="15.75" hidden="1" customHeight="1">
      <c r="A115" s="682">
        <v>0</v>
      </c>
      <c r="B115" s="682">
        <v>0</v>
      </c>
      <c r="C115" s="682">
        <v>0</v>
      </c>
      <c r="D115" s="599"/>
      <c r="E115" s="679" t="e">
        <v>#N/A</v>
      </c>
      <c r="F115" s="679" t="e">
        <v>#N/A</v>
      </c>
      <c r="G115" s="679" t="e">
        <v>#N/A</v>
      </c>
      <c r="H115" s="679" t="e">
        <v>#N/A</v>
      </c>
      <c r="I115" s="679" t="e">
        <v>#N/A</v>
      </c>
      <c r="J115" s="679" t="e">
        <v>#N/A</v>
      </c>
      <c r="K115" s="679" t="e">
        <v>#N/A</v>
      </c>
      <c r="L115" s="679" t="e">
        <v>#N/A</v>
      </c>
      <c r="M115" s="599"/>
      <c r="N115" s="680" t="s">
        <v>1533</v>
      </c>
      <c r="O115" s="599"/>
      <c r="P115" s="675"/>
      <c r="Q115" s="675"/>
      <c r="R115" s="675"/>
      <c r="S115" s="675"/>
      <c r="T115" s="675"/>
      <c r="U115" s="675"/>
      <c r="V115" s="675"/>
      <c r="W115" s="675"/>
      <c r="X115" s="599"/>
      <c r="Y115" s="675"/>
      <c r="Z115" s="675"/>
      <c r="AA115" s="675"/>
      <c r="AB115" s="675"/>
      <c r="AC115" s="675"/>
      <c r="AD115" s="675"/>
      <c r="AE115" s="675"/>
      <c r="AF115" s="675"/>
      <c r="AG115" s="599"/>
      <c r="AH115" s="599"/>
      <c r="AI115" s="675"/>
      <c r="AJ115" s="675"/>
      <c r="AK115" s="675"/>
      <c r="AL115" s="675"/>
      <c r="AM115" s="675"/>
      <c r="AN115" s="675"/>
      <c r="AO115" s="675"/>
      <c r="AP115" s="675"/>
      <c r="AQ115" s="703"/>
      <c r="AT115" s="612"/>
    </row>
    <row r="116" spans="1:51" hidden="1">
      <c r="A116" s="689">
        <v>0</v>
      </c>
      <c r="B116" s="689">
        <v>0</v>
      </c>
      <c r="C116" s="689">
        <v>0</v>
      </c>
      <c r="D116" s="599"/>
      <c r="E116" s="690" t="e">
        <v>#N/A</v>
      </c>
      <c r="F116" s="690" t="e">
        <v>#N/A</v>
      </c>
      <c r="G116" s="690" t="e">
        <v>#N/A</v>
      </c>
      <c r="H116" s="690" t="e">
        <v>#N/A</v>
      </c>
      <c r="I116" s="690" t="e">
        <v>#N/A</v>
      </c>
      <c r="J116" s="690" t="e">
        <v>#N/A</v>
      </c>
      <c r="K116" s="690" t="e">
        <v>#N/A</v>
      </c>
      <c r="L116" s="690" t="e">
        <v>#N/A</v>
      </c>
      <c r="M116" s="599"/>
      <c r="N116" s="705" t="s">
        <v>1669</v>
      </c>
      <c r="O116" s="599"/>
      <c r="P116" s="692" t="e">
        <v>#N/A</v>
      </c>
      <c r="Q116" s="692" t="e">
        <v>#N/A</v>
      </c>
      <c r="R116" s="692" t="e">
        <v>#N/A</v>
      </c>
      <c r="S116" s="692" t="e">
        <v>#N/A</v>
      </c>
      <c r="T116" s="692" t="e">
        <v>#N/A</v>
      </c>
      <c r="U116" s="692" t="e">
        <v>#N/A</v>
      </c>
      <c r="V116" s="692" t="e">
        <v>#N/A</v>
      </c>
      <c r="W116" s="692" t="e">
        <v>#N/A</v>
      </c>
      <c r="X116" s="599"/>
      <c r="Y116" s="692">
        <v>0</v>
      </c>
      <c r="Z116" s="692">
        <v>0</v>
      </c>
      <c r="AA116" s="692">
        <v>0</v>
      </c>
      <c r="AB116" s="692">
        <v>0</v>
      </c>
      <c r="AC116" s="692">
        <v>0</v>
      </c>
      <c r="AD116" s="692">
        <v>0</v>
      </c>
      <c r="AE116" s="692">
        <v>0</v>
      </c>
      <c r="AF116" s="692">
        <v>0</v>
      </c>
      <c r="AG116" s="599"/>
      <c r="AH116" s="599"/>
      <c r="AI116" s="692" t="e">
        <v>#N/A</v>
      </c>
      <c r="AJ116" s="692" t="e">
        <v>#N/A</v>
      </c>
      <c r="AK116" s="692" t="e">
        <v>#N/A</v>
      </c>
      <c r="AL116" s="692" t="e">
        <v>#N/A</v>
      </c>
      <c r="AM116" s="692" t="e">
        <v>#N/A</v>
      </c>
      <c r="AN116" s="692" t="e">
        <v>#N/A</v>
      </c>
      <c r="AO116" s="692" t="e">
        <v>#N/A</v>
      </c>
      <c r="AP116" s="692" t="e">
        <v>#N/A</v>
      </c>
      <c r="AQ116" s="703"/>
      <c r="AT116" s="612"/>
    </row>
    <row r="117" spans="1:51" hidden="1">
      <c r="A117" s="682">
        <v>0</v>
      </c>
      <c r="B117" s="682">
        <v>0</v>
      </c>
      <c r="C117" s="682">
        <v>0</v>
      </c>
      <c r="D117" s="599"/>
      <c r="E117" s="679" t="e">
        <v>#N/A</v>
      </c>
      <c r="F117" s="679" t="e">
        <v>#N/A</v>
      </c>
      <c r="G117" s="679" t="e">
        <v>#N/A</v>
      </c>
      <c r="H117" s="679" t="e">
        <v>#N/A</v>
      </c>
      <c r="I117" s="679" t="e">
        <v>#N/A</v>
      </c>
      <c r="J117" s="679" t="e">
        <v>#N/A</v>
      </c>
      <c r="K117" s="679" t="e">
        <v>#N/A</v>
      </c>
      <c r="L117" s="679" t="e">
        <v>#N/A</v>
      </c>
      <c r="M117" s="599"/>
      <c r="N117" s="680" t="s">
        <v>1533</v>
      </c>
      <c r="O117" s="599"/>
      <c r="P117" s="675"/>
      <c r="Q117" s="675"/>
      <c r="R117" s="675"/>
      <c r="S117" s="675"/>
      <c r="T117" s="675"/>
      <c r="U117" s="675"/>
      <c r="V117" s="675"/>
      <c r="W117" s="675"/>
      <c r="X117" s="599"/>
      <c r="Y117" s="675"/>
      <c r="Z117" s="675"/>
      <c r="AA117" s="675"/>
      <c r="AB117" s="675"/>
      <c r="AC117" s="675"/>
      <c r="AD117" s="675"/>
      <c r="AE117" s="675"/>
      <c r="AF117" s="675"/>
      <c r="AG117" s="599"/>
      <c r="AH117" s="599"/>
      <c r="AI117" s="675"/>
      <c r="AJ117" s="675"/>
      <c r="AK117" s="675"/>
      <c r="AL117" s="675"/>
      <c r="AM117" s="675"/>
      <c r="AN117" s="675"/>
      <c r="AO117" s="675"/>
      <c r="AP117" s="675"/>
      <c r="AQ117" s="703"/>
      <c r="AT117" s="612"/>
    </row>
    <row r="118" spans="1:51" ht="15" hidden="1" customHeight="1">
      <c r="A118" s="689">
        <v>0</v>
      </c>
      <c r="B118" s="689">
        <v>0</v>
      </c>
      <c r="C118" s="689">
        <v>0</v>
      </c>
      <c r="D118" s="599"/>
      <c r="E118" s="690" t="e">
        <v>#N/A</v>
      </c>
      <c r="F118" s="690" t="e">
        <v>#N/A</v>
      </c>
      <c r="G118" s="690" t="e">
        <v>#N/A</v>
      </c>
      <c r="H118" s="690" t="e">
        <v>#N/A</v>
      </c>
      <c r="I118" s="690" t="e">
        <v>#N/A</v>
      </c>
      <c r="J118" s="690" t="e">
        <v>#N/A</v>
      </c>
      <c r="K118" s="690" t="e">
        <v>#N/A</v>
      </c>
      <c r="L118" s="690" t="e">
        <v>#N/A</v>
      </c>
      <c r="M118" s="599"/>
      <c r="N118" s="706" t="s">
        <v>1670</v>
      </c>
      <c r="O118" s="599"/>
      <c r="P118" s="692" t="e">
        <v>#N/A</v>
      </c>
      <c r="Q118" s="692" t="e">
        <v>#N/A</v>
      </c>
      <c r="R118" s="692" t="e">
        <v>#N/A</v>
      </c>
      <c r="S118" s="692" t="e">
        <v>#N/A</v>
      </c>
      <c r="T118" s="692" t="e">
        <v>#N/A</v>
      </c>
      <c r="U118" s="692" t="e">
        <v>#N/A</v>
      </c>
      <c r="V118" s="692" t="e">
        <v>#N/A</v>
      </c>
      <c r="W118" s="692" t="e">
        <v>#N/A</v>
      </c>
      <c r="X118" s="599"/>
      <c r="Y118" s="692">
        <v>0</v>
      </c>
      <c r="Z118" s="692">
        <v>0</v>
      </c>
      <c r="AA118" s="692">
        <v>0</v>
      </c>
      <c r="AB118" s="692">
        <v>0</v>
      </c>
      <c r="AC118" s="692">
        <v>0</v>
      </c>
      <c r="AD118" s="692">
        <v>0</v>
      </c>
      <c r="AE118" s="692">
        <v>0</v>
      </c>
      <c r="AF118" s="692">
        <v>0</v>
      </c>
      <c r="AG118" s="599"/>
      <c r="AH118" s="599"/>
      <c r="AI118" s="692" t="e">
        <v>#N/A</v>
      </c>
      <c r="AJ118" s="692" t="e">
        <v>#N/A</v>
      </c>
      <c r="AK118" s="692" t="e">
        <v>#N/A</v>
      </c>
      <c r="AL118" s="692" t="e">
        <v>#N/A</v>
      </c>
      <c r="AM118" s="692" t="e">
        <v>#N/A</v>
      </c>
      <c r="AN118" s="692" t="e">
        <v>#N/A</v>
      </c>
      <c r="AO118" s="692" t="e">
        <v>#N/A</v>
      </c>
      <c r="AP118" s="692" t="e">
        <v>#N/A</v>
      </c>
      <c r="AQ118" s="703"/>
      <c r="AT118" s="612"/>
      <c r="AY118" s="599" t="s">
        <v>1693</v>
      </c>
    </row>
    <row r="119" spans="1:51" s="599" customFormat="1" ht="15" hidden="1" customHeight="1">
      <c r="A119" s="682">
        <v>0</v>
      </c>
      <c r="B119" s="682">
        <v>0</v>
      </c>
      <c r="C119" s="682">
        <v>0</v>
      </c>
      <c r="E119" s="679" t="e">
        <v>#N/A</v>
      </c>
      <c r="F119" s="679" t="e">
        <v>#N/A</v>
      </c>
      <c r="G119" s="679" t="e">
        <v>#N/A</v>
      </c>
      <c r="H119" s="679" t="e">
        <v>#N/A</v>
      </c>
      <c r="I119" s="679" t="e">
        <v>#N/A</v>
      </c>
      <c r="J119" s="679" t="e">
        <v>#N/A</v>
      </c>
      <c r="K119" s="679" t="e">
        <v>#N/A</v>
      </c>
      <c r="L119" s="679" t="e">
        <v>#N/A</v>
      </c>
      <c r="N119" s="680" t="s">
        <v>1533</v>
      </c>
      <c r="P119" s="675"/>
      <c r="Q119" s="675"/>
      <c r="R119" s="675"/>
      <c r="S119" s="675"/>
      <c r="T119" s="675"/>
      <c r="U119" s="675"/>
      <c r="V119" s="675"/>
      <c r="W119" s="675"/>
      <c r="Y119" s="675"/>
      <c r="Z119" s="675"/>
      <c r="AA119" s="675"/>
      <c r="AB119" s="675"/>
      <c r="AC119" s="675"/>
      <c r="AD119" s="675"/>
      <c r="AE119" s="675"/>
      <c r="AF119" s="675"/>
      <c r="AI119" s="675"/>
      <c r="AJ119" s="675"/>
      <c r="AK119" s="675"/>
      <c r="AL119" s="675"/>
      <c r="AM119" s="675"/>
      <c r="AN119" s="675"/>
      <c r="AO119" s="675"/>
      <c r="AP119" s="675"/>
      <c r="AQ119" s="703"/>
      <c r="AR119" s="597"/>
      <c r="AT119" s="612"/>
      <c r="AU119" s="597"/>
    </row>
    <row r="120" spans="1:51" s="599" customFormat="1" hidden="1">
      <c r="A120" s="689">
        <v>0</v>
      </c>
      <c r="B120" s="689">
        <v>0</v>
      </c>
      <c r="C120" s="689">
        <v>0</v>
      </c>
      <c r="E120" s="690" t="e">
        <v>#N/A</v>
      </c>
      <c r="F120" s="690" t="e">
        <v>#N/A</v>
      </c>
      <c r="G120" s="690" t="e">
        <v>#N/A</v>
      </c>
      <c r="H120" s="690" t="e">
        <v>#N/A</v>
      </c>
      <c r="I120" s="690" t="e">
        <v>#N/A</v>
      </c>
      <c r="J120" s="690" t="e">
        <v>#N/A</v>
      </c>
      <c r="K120" s="690" t="e">
        <v>#N/A</v>
      </c>
      <c r="L120" s="690" t="e">
        <v>#N/A</v>
      </c>
      <c r="N120" s="706" t="s">
        <v>1672</v>
      </c>
      <c r="P120" s="692" t="e">
        <v>#N/A</v>
      </c>
      <c r="Q120" s="692" t="e">
        <v>#N/A</v>
      </c>
      <c r="R120" s="692" t="e">
        <v>#N/A</v>
      </c>
      <c r="S120" s="692" t="e">
        <v>#N/A</v>
      </c>
      <c r="T120" s="692" t="e">
        <v>#N/A</v>
      </c>
      <c r="U120" s="692" t="e">
        <v>#N/A</v>
      </c>
      <c r="V120" s="692" t="e">
        <v>#N/A</v>
      </c>
      <c r="W120" s="692" t="e">
        <v>#N/A</v>
      </c>
      <c r="Y120" s="692">
        <v>0</v>
      </c>
      <c r="Z120" s="692">
        <v>0</v>
      </c>
      <c r="AA120" s="692">
        <v>0</v>
      </c>
      <c r="AB120" s="692">
        <v>0</v>
      </c>
      <c r="AC120" s="692">
        <v>0</v>
      </c>
      <c r="AD120" s="692">
        <v>0</v>
      </c>
      <c r="AE120" s="692">
        <v>0</v>
      </c>
      <c r="AF120" s="692">
        <v>0</v>
      </c>
      <c r="AI120" s="692" t="e">
        <v>#N/A</v>
      </c>
      <c r="AJ120" s="692" t="e">
        <v>#N/A</v>
      </c>
      <c r="AK120" s="692" t="e">
        <v>#N/A</v>
      </c>
      <c r="AL120" s="692" t="e">
        <v>#N/A</v>
      </c>
      <c r="AM120" s="692" t="e">
        <v>#N/A</v>
      </c>
      <c r="AN120" s="692" t="e">
        <v>#N/A</v>
      </c>
      <c r="AO120" s="692" t="e">
        <v>#N/A</v>
      </c>
      <c r="AP120" s="692" t="e">
        <v>#N/A</v>
      </c>
      <c r="AQ120" s="703"/>
      <c r="AR120" s="597"/>
      <c r="AT120" s="612"/>
      <c r="AU120" s="597"/>
      <c r="AY120" s="599" t="s">
        <v>1695</v>
      </c>
    </row>
    <row r="121" spans="1:51" s="599" customFormat="1" hidden="1">
      <c r="A121" s="682">
        <v>0</v>
      </c>
      <c r="B121" s="682">
        <v>0</v>
      </c>
      <c r="C121" s="682">
        <v>0</v>
      </c>
      <c r="E121" s="679" t="e">
        <v>#N/A</v>
      </c>
      <c r="F121" s="679" t="e">
        <v>#N/A</v>
      </c>
      <c r="G121" s="679" t="e">
        <v>#N/A</v>
      </c>
      <c r="H121" s="679" t="e">
        <v>#N/A</v>
      </c>
      <c r="I121" s="679" t="e">
        <v>#N/A</v>
      </c>
      <c r="J121" s="679" t="e">
        <v>#N/A</v>
      </c>
      <c r="K121" s="679" t="e">
        <v>#N/A</v>
      </c>
      <c r="L121" s="679" t="e">
        <v>#N/A</v>
      </c>
      <c r="N121" s="680" t="s">
        <v>1533</v>
      </c>
      <c r="P121" s="675"/>
      <c r="Q121" s="675"/>
      <c r="R121" s="675"/>
      <c r="S121" s="675"/>
      <c r="T121" s="675"/>
      <c r="U121" s="675"/>
      <c r="V121" s="675"/>
      <c r="W121" s="675"/>
      <c r="Y121" s="675"/>
      <c r="Z121" s="675"/>
      <c r="AA121" s="675"/>
      <c r="AB121" s="675"/>
      <c r="AC121" s="675"/>
      <c r="AD121" s="675"/>
      <c r="AE121" s="675"/>
      <c r="AF121" s="675"/>
      <c r="AI121" s="675"/>
      <c r="AJ121" s="675"/>
      <c r="AK121" s="675"/>
      <c r="AL121" s="675"/>
      <c r="AM121" s="675"/>
      <c r="AN121" s="675"/>
      <c r="AO121" s="675"/>
      <c r="AP121" s="675"/>
      <c r="AQ121" s="703"/>
      <c r="AR121" s="597"/>
      <c r="AT121" s="612"/>
      <c r="AU121" s="597"/>
    </row>
    <row r="122" spans="1:51" s="599" customFormat="1" hidden="1">
      <c r="A122" s="689">
        <v>0</v>
      </c>
      <c r="B122" s="689">
        <v>0</v>
      </c>
      <c r="C122" s="689">
        <v>0</v>
      </c>
      <c r="E122" s="690" t="e">
        <v>#N/A</v>
      </c>
      <c r="F122" s="690" t="e">
        <v>#N/A</v>
      </c>
      <c r="G122" s="690" t="e">
        <v>#N/A</v>
      </c>
      <c r="H122" s="690" t="e">
        <v>#N/A</v>
      </c>
      <c r="I122" s="690" t="e">
        <v>#N/A</v>
      </c>
      <c r="J122" s="690" t="e">
        <v>#N/A</v>
      </c>
      <c r="K122" s="690" t="e">
        <v>#N/A</v>
      </c>
      <c r="L122" s="690" t="e">
        <v>#N/A</v>
      </c>
      <c r="N122" s="706" t="s">
        <v>1674</v>
      </c>
      <c r="P122" s="692" t="e">
        <v>#N/A</v>
      </c>
      <c r="Q122" s="692" t="e">
        <v>#N/A</v>
      </c>
      <c r="R122" s="692" t="e">
        <v>#N/A</v>
      </c>
      <c r="S122" s="692" t="e">
        <v>#N/A</v>
      </c>
      <c r="T122" s="692" t="e">
        <v>#N/A</v>
      </c>
      <c r="U122" s="692" t="e">
        <v>#N/A</v>
      </c>
      <c r="V122" s="692" t="e">
        <v>#N/A</v>
      </c>
      <c r="W122" s="692" t="e">
        <v>#N/A</v>
      </c>
      <c r="Y122" s="692">
        <v>0</v>
      </c>
      <c r="Z122" s="692">
        <v>0</v>
      </c>
      <c r="AA122" s="692">
        <v>0</v>
      </c>
      <c r="AB122" s="692">
        <v>0</v>
      </c>
      <c r="AC122" s="692">
        <v>0</v>
      </c>
      <c r="AD122" s="692">
        <v>0</v>
      </c>
      <c r="AE122" s="692">
        <v>0</v>
      </c>
      <c r="AF122" s="692">
        <v>0</v>
      </c>
      <c r="AI122" s="692" t="e">
        <v>#N/A</v>
      </c>
      <c r="AJ122" s="692" t="e">
        <v>#N/A</v>
      </c>
      <c r="AK122" s="692" t="e">
        <v>#N/A</v>
      </c>
      <c r="AL122" s="692" t="e">
        <v>#N/A</v>
      </c>
      <c r="AM122" s="692" t="e">
        <v>#N/A</v>
      </c>
      <c r="AN122" s="692" t="e">
        <v>#N/A</v>
      </c>
      <c r="AO122" s="692" t="e">
        <v>#N/A</v>
      </c>
      <c r="AP122" s="692" t="e">
        <v>#N/A</v>
      </c>
      <c r="AQ122" s="703"/>
      <c r="AT122" s="612"/>
      <c r="AU122" s="597"/>
    </row>
    <row r="123" spans="1:51" hidden="1">
      <c r="A123" s="694"/>
      <c r="B123" s="695"/>
      <c r="C123" s="695"/>
      <c r="D123" s="695"/>
      <c r="E123" s="695"/>
      <c r="F123" s="695"/>
      <c r="G123" s="695"/>
      <c r="H123" s="695"/>
      <c r="I123" s="695"/>
      <c r="J123" s="695"/>
      <c r="K123" s="695"/>
      <c r="L123" s="695"/>
      <c r="M123" s="695"/>
      <c r="N123" s="695"/>
      <c r="O123" s="695"/>
      <c r="P123" s="695"/>
      <c r="Q123" s="695"/>
      <c r="R123" s="695"/>
      <c r="S123" s="695"/>
      <c r="T123" s="695"/>
      <c r="U123" s="695"/>
      <c r="V123" s="695"/>
      <c r="W123" s="695"/>
      <c r="X123" s="695"/>
      <c r="Y123" s="695"/>
      <c r="Z123" s="695"/>
      <c r="AA123" s="695"/>
      <c r="AB123" s="695"/>
      <c r="AC123" s="695"/>
      <c r="AD123" s="695"/>
      <c r="AE123" s="695"/>
      <c r="AF123" s="695"/>
      <c r="AG123" s="695"/>
      <c r="AH123" s="695"/>
      <c r="AI123" s="695"/>
      <c r="AJ123" s="695"/>
      <c r="AK123" s="695"/>
      <c r="AL123" s="695"/>
      <c r="AM123" s="695"/>
      <c r="AN123" s="695"/>
      <c r="AO123" s="695"/>
      <c r="AP123" s="695"/>
      <c r="AQ123" s="696" t="s">
        <v>1536</v>
      </c>
      <c r="AR123" s="599"/>
      <c r="AT123" s="612"/>
    </row>
    <row r="124" spans="1:51" ht="15.75" hidden="1">
      <c r="A124" s="697" t="s">
        <v>1526</v>
      </c>
      <c r="B124" s="698" t="s">
        <v>1527</v>
      </c>
      <c r="C124" s="699" t="s">
        <v>1528</v>
      </c>
      <c r="E124" s="700">
        <v>1</v>
      </c>
      <c r="F124" s="700">
        <v>2</v>
      </c>
      <c r="G124" s="700">
        <v>3</v>
      </c>
      <c r="H124" s="700">
        <v>4</v>
      </c>
      <c r="I124" s="700">
        <v>5</v>
      </c>
      <c r="J124" s="700">
        <v>6</v>
      </c>
      <c r="K124" s="700">
        <v>7</v>
      </c>
      <c r="L124" s="700">
        <v>8</v>
      </c>
      <c r="M124" s="516"/>
      <c r="N124" s="701">
        <v>50</v>
      </c>
      <c r="O124" s="516"/>
      <c r="P124" s="1548" t="s">
        <v>1529</v>
      </c>
      <c r="Q124" s="1548"/>
      <c r="R124" s="1548"/>
      <c r="S124" s="1548"/>
      <c r="T124" s="1548"/>
      <c r="U124" s="1548"/>
      <c r="V124" s="1548"/>
      <c r="W124" s="1548"/>
      <c r="Y124" s="1549" t="s">
        <v>1530</v>
      </c>
      <c r="Z124" s="1549"/>
      <c r="AA124" s="1549"/>
      <c r="AB124" s="1549"/>
      <c r="AC124" s="1549"/>
      <c r="AD124" s="1549"/>
      <c r="AE124" s="1549"/>
      <c r="AF124" s="1549"/>
      <c r="AI124" s="1550" t="s">
        <v>1532</v>
      </c>
      <c r="AJ124" s="1550"/>
      <c r="AK124" s="1550"/>
      <c r="AL124" s="1550"/>
      <c r="AM124" s="1550"/>
      <c r="AN124" s="1550"/>
      <c r="AO124" s="1550"/>
      <c r="AP124" s="1550"/>
      <c r="AQ124" s="702"/>
      <c r="AR124" s="599"/>
      <c r="AT124" s="612"/>
    </row>
    <row r="125" spans="1:51" hidden="1">
      <c r="A125" s="682">
        <v>0</v>
      </c>
      <c r="B125" s="682">
        <v>0</v>
      </c>
      <c r="C125" s="682">
        <v>0</v>
      </c>
      <c r="E125" s="669" t="e">
        <v>#N/A</v>
      </c>
      <c r="F125" s="669" t="e">
        <v>#N/A</v>
      </c>
      <c r="G125" s="669" t="e">
        <v>#N/A</v>
      </c>
      <c r="H125" s="669" t="e">
        <v>#N/A</v>
      </c>
      <c r="I125" s="669" t="e">
        <v>#N/A</v>
      </c>
      <c r="J125" s="669" t="e">
        <v>#N/A</v>
      </c>
      <c r="K125" s="669" t="e">
        <v>#N/A</v>
      </c>
      <c r="L125" s="669" t="e">
        <v>#N/A</v>
      </c>
      <c r="N125" s="670" t="s">
        <v>1697</v>
      </c>
      <c r="P125" s="686" t="e">
        <v>#N/A</v>
      </c>
      <c r="Q125" s="686" t="e">
        <v>#N/A</v>
      </c>
      <c r="R125" s="686" t="e">
        <v>#N/A</v>
      </c>
      <c r="S125" s="686" t="e">
        <v>#N/A</v>
      </c>
      <c r="T125" s="686" t="e">
        <v>#N/A</v>
      </c>
      <c r="U125" s="686" t="e">
        <v>#N/A</v>
      </c>
      <c r="V125" s="686" t="e">
        <v>#N/A</v>
      </c>
      <c r="W125" s="686" t="e">
        <v>#N/A</v>
      </c>
      <c r="Y125" s="672"/>
      <c r="Z125" s="673"/>
      <c r="AA125" s="673"/>
      <c r="AB125" s="673"/>
      <c r="AC125" s="673"/>
      <c r="AD125" s="673"/>
      <c r="AE125" s="673"/>
      <c r="AF125" s="674"/>
      <c r="AI125" s="675">
        <v>1</v>
      </c>
      <c r="AJ125" s="675">
        <v>2</v>
      </c>
      <c r="AK125" s="675">
        <v>3</v>
      </c>
      <c r="AL125" s="675">
        <v>4</v>
      </c>
      <c r="AM125" s="675">
        <v>5</v>
      </c>
      <c r="AN125" s="675">
        <v>6</v>
      </c>
      <c r="AO125" s="675">
        <v>7</v>
      </c>
      <c r="AP125" s="675">
        <v>8</v>
      </c>
      <c r="AQ125" s="702"/>
      <c r="AR125" s="599"/>
      <c r="AT125" s="612"/>
    </row>
    <row r="126" spans="1:51" hidden="1">
      <c r="A126" s="682">
        <v>0</v>
      </c>
      <c r="B126" s="682">
        <v>0</v>
      </c>
      <c r="C126" s="682">
        <v>0</v>
      </c>
      <c r="E126" s="669" t="e">
        <v>#N/A</v>
      </c>
      <c r="F126" s="669" t="e">
        <v>#N/A</v>
      </c>
      <c r="G126" s="669" t="e">
        <v>#N/A</v>
      </c>
      <c r="H126" s="669" t="e">
        <v>#N/A</v>
      </c>
      <c r="I126" s="669" t="e">
        <v>#N/A</v>
      </c>
      <c r="J126" s="669" t="e">
        <v>#N/A</v>
      </c>
      <c r="K126" s="669" t="e">
        <v>#N/A</v>
      </c>
      <c r="L126" s="669" t="e">
        <v>#N/A</v>
      </c>
      <c r="N126" s="670" t="s">
        <v>1698</v>
      </c>
      <c r="P126" s="686" t="e">
        <v>#N/A</v>
      </c>
      <c r="Q126" s="686" t="e">
        <v>#N/A</v>
      </c>
      <c r="R126" s="686" t="e">
        <v>#N/A</v>
      </c>
      <c r="S126" s="686" t="e">
        <v>#N/A</v>
      </c>
      <c r="T126" s="686" t="e">
        <v>#N/A</v>
      </c>
      <c r="U126" s="686" t="e">
        <v>#N/A</v>
      </c>
      <c r="V126" s="686" t="e">
        <v>#N/A</v>
      </c>
      <c r="W126" s="686" t="e">
        <v>#N/A</v>
      </c>
      <c r="Y126" s="676"/>
      <c r="Z126" s="677"/>
      <c r="AA126" s="677"/>
      <c r="AB126" s="677"/>
      <c r="AC126" s="677"/>
      <c r="AD126" s="677"/>
      <c r="AE126" s="677"/>
      <c r="AF126" s="678"/>
      <c r="AH126" s="707" t="e">
        <v>#N/A</v>
      </c>
      <c r="AI126" s="686" t="e">
        <v>#N/A</v>
      </c>
      <c r="AJ126" s="686" t="e">
        <v>#N/A</v>
      </c>
      <c r="AK126" s="686" t="e">
        <v>#N/A</v>
      </c>
      <c r="AL126" s="686" t="e">
        <v>#N/A</v>
      </c>
      <c r="AM126" s="686" t="e">
        <v>#N/A</v>
      </c>
      <c r="AN126" s="686" t="e">
        <v>#N/A</v>
      </c>
      <c r="AO126" s="686" t="e">
        <v>#N/A</v>
      </c>
      <c r="AP126" s="686" t="e">
        <v>#N/A</v>
      </c>
      <c r="AQ126" s="702"/>
      <c r="AT126" s="612"/>
    </row>
    <row r="127" spans="1:51" hidden="1">
      <c r="A127" s="682">
        <v>0</v>
      </c>
      <c r="B127" s="682">
        <v>0</v>
      </c>
      <c r="C127" s="682">
        <v>0</v>
      </c>
      <c r="E127" s="679" t="e">
        <v>#N/A</v>
      </c>
      <c r="F127" s="679" t="e">
        <v>#N/A</v>
      </c>
      <c r="G127" s="679" t="e">
        <v>#N/A</v>
      </c>
      <c r="H127" s="679" t="e">
        <v>#N/A</v>
      </c>
      <c r="I127" s="679" t="e">
        <v>#N/A</v>
      </c>
      <c r="J127" s="679" t="e">
        <v>#N/A</v>
      </c>
      <c r="K127" s="679" t="e">
        <v>#N/A</v>
      </c>
      <c r="L127" s="679" t="e">
        <v>#N/A</v>
      </c>
      <c r="N127" s="680" t="s">
        <v>1533</v>
      </c>
      <c r="P127" s="675"/>
      <c r="Q127" s="675"/>
      <c r="R127" s="675"/>
      <c r="S127" s="675"/>
      <c r="T127" s="675"/>
      <c r="U127" s="675"/>
      <c r="V127" s="675"/>
      <c r="W127" s="675"/>
      <c r="Y127" s="676"/>
      <c r="Z127" s="677"/>
      <c r="AA127" s="677"/>
      <c r="AB127" s="677"/>
      <c r="AC127" s="677"/>
      <c r="AD127" s="677"/>
      <c r="AE127" s="677"/>
      <c r="AF127" s="678"/>
      <c r="AH127" s="707"/>
      <c r="AI127" s="675"/>
      <c r="AJ127" s="675"/>
      <c r="AK127" s="675"/>
      <c r="AL127" s="675"/>
      <c r="AM127" s="675"/>
      <c r="AN127" s="675"/>
      <c r="AO127" s="675"/>
      <c r="AP127" s="675"/>
      <c r="AQ127" s="702"/>
      <c r="AT127" s="612"/>
    </row>
    <row r="128" spans="1:51" hidden="1">
      <c r="A128" s="682">
        <v>0</v>
      </c>
      <c r="B128" s="682">
        <v>0</v>
      </c>
      <c r="C128" s="682">
        <v>0</v>
      </c>
      <c r="E128" s="669" t="e">
        <v>#N/A</v>
      </c>
      <c r="F128" s="669" t="e">
        <v>#N/A</v>
      </c>
      <c r="G128" s="669" t="e">
        <v>#N/A</v>
      </c>
      <c r="H128" s="669" t="e">
        <v>#N/A</v>
      </c>
      <c r="I128" s="669" t="e">
        <v>#N/A</v>
      </c>
      <c r="J128" s="669" t="e">
        <v>#N/A</v>
      </c>
      <c r="K128" s="669" t="e">
        <v>#N/A</v>
      </c>
      <c r="L128" s="669" t="e">
        <v>#N/A</v>
      </c>
      <c r="N128" s="670" t="s">
        <v>1699</v>
      </c>
      <c r="P128" s="686" t="e">
        <v>#N/A</v>
      </c>
      <c r="Q128" s="686" t="e">
        <v>#N/A</v>
      </c>
      <c r="R128" s="686" t="e">
        <v>#N/A</v>
      </c>
      <c r="S128" s="686" t="e">
        <v>#N/A</v>
      </c>
      <c r="T128" s="686" t="e">
        <v>#N/A</v>
      </c>
      <c r="U128" s="686" t="e">
        <v>#N/A</v>
      </c>
      <c r="V128" s="686" t="e">
        <v>#N/A</v>
      </c>
      <c r="W128" s="686" t="e">
        <v>#N/A</v>
      </c>
      <c r="Y128" s="676"/>
      <c r="Z128" s="677"/>
      <c r="AA128" s="677"/>
      <c r="AB128" s="677"/>
      <c r="AC128" s="677"/>
      <c r="AD128" s="677"/>
      <c r="AE128" s="677"/>
      <c r="AF128" s="678"/>
      <c r="AH128" s="707" t="e">
        <v>#N/A</v>
      </c>
      <c r="AI128" s="686" t="e">
        <v>#N/A</v>
      </c>
      <c r="AJ128" s="686" t="e">
        <v>#N/A</v>
      </c>
      <c r="AK128" s="686" t="e">
        <v>#N/A</v>
      </c>
      <c r="AL128" s="686" t="e">
        <v>#N/A</v>
      </c>
      <c r="AM128" s="686" t="e">
        <v>#N/A</v>
      </c>
      <c r="AN128" s="686" t="e">
        <v>#N/A</v>
      </c>
      <c r="AO128" s="686" t="e">
        <v>#N/A</v>
      </c>
      <c r="AP128" s="686" t="e">
        <v>#N/A</v>
      </c>
      <c r="AQ128" s="702"/>
      <c r="AT128" s="612"/>
    </row>
    <row r="129" spans="1:47" hidden="1">
      <c r="A129" s="682">
        <v>0</v>
      </c>
      <c r="B129" s="682">
        <v>0</v>
      </c>
      <c r="C129" s="682">
        <v>0</v>
      </c>
      <c r="E129" s="679" t="e">
        <v>#N/A</v>
      </c>
      <c r="F129" s="679" t="e">
        <v>#N/A</v>
      </c>
      <c r="G129" s="679" t="e">
        <v>#N/A</v>
      </c>
      <c r="H129" s="679" t="e">
        <v>#N/A</v>
      </c>
      <c r="I129" s="679" t="e">
        <v>#N/A</v>
      </c>
      <c r="J129" s="679" t="e">
        <v>#N/A</v>
      </c>
      <c r="K129" s="679" t="e">
        <v>#N/A</v>
      </c>
      <c r="L129" s="679" t="e">
        <v>#N/A</v>
      </c>
      <c r="N129" s="680" t="s">
        <v>1533</v>
      </c>
      <c r="P129" s="675"/>
      <c r="Q129" s="675"/>
      <c r="R129" s="675"/>
      <c r="S129" s="675"/>
      <c r="T129" s="675"/>
      <c r="U129" s="675"/>
      <c r="V129" s="675"/>
      <c r="W129" s="675"/>
      <c r="Y129" s="676"/>
      <c r="Z129" s="677"/>
      <c r="AA129" s="677"/>
      <c r="AB129" s="677"/>
      <c r="AC129" s="677"/>
      <c r="AD129" s="677"/>
      <c r="AE129" s="677"/>
      <c r="AF129" s="678"/>
      <c r="AH129" s="707"/>
      <c r="AI129" s="675"/>
      <c r="AJ129" s="675"/>
      <c r="AK129" s="675"/>
      <c r="AL129" s="675"/>
      <c r="AM129" s="675"/>
      <c r="AN129" s="675"/>
      <c r="AO129" s="675"/>
      <c r="AP129" s="675"/>
      <c r="AQ129" s="702"/>
      <c r="AT129" s="612"/>
    </row>
    <row r="130" spans="1:47" hidden="1">
      <c r="A130" s="682">
        <v>0</v>
      </c>
      <c r="B130" s="682">
        <v>0</v>
      </c>
      <c r="C130" s="682">
        <v>0</v>
      </c>
      <c r="E130" s="669" t="e">
        <v>#N/A</v>
      </c>
      <c r="F130" s="669" t="e">
        <v>#N/A</v>
      </c>
      <c r="G130" s="669" t="e">
        <v>#N/A</v>
      </c>
      <c r="H130" s="669" t="e">
        <v>#N/A</v>
      </c>
      <c r="I130" s="669" t="e">
        <v>#N/A</v>
      </c>
      <c r="J130" s="669" t="e">
        <v>#N/A</v>
      </c>
      <c r="K130" s="669" t="e">
        <v>#N/A</v>
      </c>
      <c r="L130" s="669" t="e">
        <v>#N/A</v>
      </c>
      <c r="N130" s="670" t="s">
        <v>1509</v>
      </c>
      <c r="P130" s="686" t="e">
        <v>#N/A</v>
      </c>
      <c r="Q130" s="686" t="e">
        <v>#N/A</v>
      </c>
      <c r="R130" s="686" t="e">
        <v>#N/A</v>
      </c>
      <c r="S130" s="686" t="e">
        <v>#N/A</v>
      </c>
      <c r="T130" s="686" t="e">
        <v>#N/A</v>
      </c>
      <c r="U130" s="686" t="e">
        <v>#N/A</v>
      </c>
      <c r="V130" s="686" t="e">
        <v>#N/A</v>
      </c>
      <c r="W130" s="686" t="e">
        <v>#N/A</v>
      </c>
      <c r="Y130" s="686">
        <v>0</v>
      </c>
      <c r="Z130" s="686">
        <v>0</v>
      </c>
      <c r="AA130" s="686">
        <v>0</v>
      </c>
      <c r="AB130" s="686">
        <v>0</v>
      </c>
      <c r="AC130" s="686">
        <v>0</v>
      </c>
      <c r="AD130" s="686">
        <v>0</v>
      </c>
      <c r="AE130" s="686">
        <v>0</v>
      </c>
      <c r="AF130" s="686">
        <v>0</v>
      </c>
      <c r="AH130" s="707" t="e">
        <v>#N/A</v>
      </c>
      <c r="AI130" s="686" t="e">
        <v>#N/A</v>
      </c>
      <c r="AJ130" s="686" t="e">
        <v>#N/A</v>
      </c>
      <c r="AK130" s="686" t="e">
        <v>#N/A</v>
      </c>
      <c r="AL130" s="686" t="e">
        <v>#N/A</v>
      </c>
      <c r="AM130" s="686" t="e">
        <v>#N/A</v>
      </c>
      <c r="AN130" s="686" t="e">
        <v>#N/A</v>
      </c>
      <c r="AO130" s="686" t="e">
        <v>#N/A</v>
      </c>
      <c r="AP130" s="686" t="e">
        <v>#N/A</v>
      </c>
      <c r="AQ130" s="702"/>
      <c r="AT130" s="612"/>
    </row>
    <row r="131" spans="1:47" hidden="1">
      <c r="A131" s="682">
        <v>0</v>
      </c>
      <c r="B131" s="682">
        <v>0</v>
      </c>
      <c r="C131" s="682">
        <v>0</v>
      </c>
      <c r="E131" s="679" t="e">
        <v>#N/A</v>
      </c>
      <c r="F131" s="679" t="e">
        <v>#N/A</v>
      </c>
      <c r="G131" s="679" t="e">
        <v>#N/A</v>
      </c>
      <c r="H131" s="679" t="e">
        <v>#N/A</v>
      </c>
      <c r="I131" s="679" t="e">
        <v>#N/A</v>
      </c>
      <c r="J131" s="679" t="e">
        <v>#N/A</v>
      </c>
      <c r="K131" s="679" t="e">
        <v>#N/A</v>
      </c>
      <c r="L131" s="679" t="e">
        <v>#N/A</v>
      </c>
      <c r="N131" s="680" t="s">
        <v>1533</v>
      </c>
      <c r="P131" s="675"/>
      <c r="Q131" s="675"/>
      <c r="R131" s="675"/>
      <c r="S131" s="675"/>
      <c r="T131" s="675"/>
      <c r="U131" s="675"/>
      <c r="V131" s="675"/>
      <c r="W131" s="675"/>
      <c r="Y131" s="675"/>
      <c r="Z131" s="675"/>
      <c r="AA131" s="675"/>
      <c r="AB131" s="675"/>
      <c r="AC131" s="675"/>
      <c r="AD131" s="675"/>
      <c r="AE131" s="675"/>
      <c r="AF131" s="675"/>
      <c r="AH131" s="707"/>
      <c r="AI131" s="675"/>
      <c r="AJ131" s="675"/>
      <c r="AK131" s="675"/>
      <c r="AL131" s="675"/>
      <c r="AM131" s="675"/>
      <c r="AN131" s="675"/>
      <c r="AO131" s="675"/>
      <c r="AP131" s="675"/>
      <c r="AQ131" s="702"/>
      <c r="AT131" s="612"/>
    </row>
    <row r="132" spans="1:47" hidden="1">
      <c r="A132" s="682">
        <v>0</v>
      </c>
      <c r="B132" s="682">
        <v>0</v>
      </c>
      <c r="C132" s="682">
        <v>0</v>
      </c>
      <c r="E132" s="669" t="e">
        <v>#N/A</v>
      </c>
      <c r="F132" s="669" t="e">
        <v>#N/A</v>
      </c>
      <c r="G132" s="669" t="e">
        <v>#N/A</v>
      </c>
      <c r="H132" s="669" t="e">
        <v>#N/A</v>
      </c>
      <c r="I132" s="669" t="e">
        <v>#N/A</v>
      </c>
      <c r="J132" s="669" t="e">
        <v>#N/A</v>
      </c>
      <c r="K132" s="669" t="e">
        <v>#N/A</v>
      </c>
      <c r="L132" s="669" t="e">
        <v>#N/A</v>
      </c>
      <c r="N132" s="670" t="s">
        <v>1385</v>
      </c>
      <c r="P132" s="686" t="e">
        <v>#N/A</v>
      </c>
      <c r="Q132" s="686" t="e">
        <v>#N/A</v>
      </c>
      <c r="R132" s="686" t="e">
        <v>#N/A</v>
      </c>
      <c r="S132" s="686" t="e">
        <v>#N/A</v>
      </c>
      <c r="T132" s="686" t="e">
        <v>#N/A</v>
      </c>
      <c r="U132" s="686" t="e">
        <v>#N/A</v>
      </c>
      <c r="V132" s="686" t="e">
        <v>#N/A</v>
      </c>
      <c r="W132" s="686" t="e">
        <v>#N/A</v>
      </c>
      <c r="Y132" s="686">
        <v>0</v>
      </c>
      <c r="Z132" s="686">
        <v>0</v>
      </c>
      <c r="AA132" s="686">
        <v>0</v>
      </c>
      <c r="AB132" s="686">
        <v>0</v>
      </c>
      <c r="AC132" s="686">
        <v>0</v>
      </c>
      <c r="AD132" s="686">
        <v>0</v>
      </c>
      <c r="AE132" s="686">
        <v>0</v>
      </c>
      <c r="AF132" s="686">
        <v>0</v>
      </c>
      <c r="AH132" s="707" t="e">
        <v>#N/A</v>
      </c>
      <c r="AI132" s="686" t="e">
        <v>#N/A</v>
      </c>
      <c r="AJ132" s="686" t="e">
        <v>#N/A</v>
      </c>
      <c r="AK132" s="686" t="e">
        <v>#N/A</v>
      </c>
      <c r="AL132" s="686" t="e">
        <v>#N/A</v>
      </c>
      <c r="AM132" s="686" t="e">
        <v>#N/A</v>
      </c>
      <c r="AN132" s="686" t="e">
        <v>#N/A</v>
      </c>
      <c r="AO132" s="686" t="e">
        <v>#N/A</v>
      </c>
      <c r="AP132" s="686" t="e">
        <v>#N/A</v>
      </c>
      <c r="AQ132" s="702"/>
      <c r="AT132" s="612"/>
    </row>
    <row r="133" spans="1:47" hidden="1">
      <c r="A133" s="682">
        <v>0</v>
      </c>
      <c r="B133" s="682">
        <v>0</v>
      </c>
      <c r="C133" s="682">
        <v>0</v>
      </c>
      <c r="E133" s="679" t="e">
        <v>#N/A</v>
      </c>
      <c r="F133" s="679" t="e">
        <v>#N/A</v>
      </c>
      <c r="G133" s="679" t="e">
        <v>#N/A</v>
      </c>
      <c r="H133" s="679" t="e">
        <v>#N/A</v>
      </c>
      <c r="I133" s="679" t="e">
        <v>#N/A</v>
      </c>
      <c r="J133" s="679" t="e">
        <v>#N/A</v>
      </c>
      <c r="K133" s="679" t="e">
        <v>#N/A</v>
      </c>
      <c r="L133" s="679" t="e">
        <v>#N/A</v>
      </c>
      <c r="N133" s="680" t="s">
        <v>1533</v>
      </c>
      <c r="P133" s="675"/>
      <c r="Q133" s="675"/>
      <c r="R133" s="675"/>
      <c r="S133" s="675"/>
      <c r="T133" s="675"/>
      <c r="U133" s="675"/>
      <c r="V133" s="675"/>
      <c r="W133" s="675"/>
      <c r="Y133" s="675"/>
      <c r="Z133" s="675"/>
      <c r="AA133" s="675"/>
      <c r="AB133" s="675"/>
      <c r="AC133" s="675"/>
      <c r="AD133" s="675"/>
      <c r="AE133" s="675"/>
      <c r="AF133" s="675"/>
      <c r="AH133" s="707"/>
      <c r="AI133" s="675"/>
      <c r="AJ133" s="675"/>
      <c r="AK133" s="675"/>
      <c r="AL133" s="675"/>
      <c r="AM133" s="675"/>
      <c r="AN133" s="675"/>
      <c r="AO133" s="675"/>
      <c r="AP133" s="675"/>
      <c r="AQ133" s="702"/>
      <c r="AT133" s="612"/>
    </row>
    <row r="134" spans="1:47" hidden="1">
      <c r="A134" s="682">
        <v>0</v>
      </c>
      <c r="B134" s="682">
        <v>0</v>
      </c>
      <c r="C134" s="682">
        <v>0</v>
      </c>
      <c r="E134" s="669" t="e">
        <v>#N/A</v>
      </c>
      <c r="F134" s="669" t="e">
        <v>#N/A</v>
      </c>
      <c r="G134" s="669" t="e">
        <v>#N/A</v>
      </c>
      <c r="H134" s="669" t="e">
        <v>#N/A</v>
      </c>
      <c r="I134" s="669" t="e">
        <v>#N/A</v>
      </c>
      <c r="J134" s="669" t="e">
        <v>#N/A</v>
      </c>
      <c r="K134" s="669" t="e">
        <v>#N/A</v>
      </c>
      <c r="L134" s="669" t="e">
        <v>#N/A</v>
      </c>
      <c r="N134" s="670" t="s">
        <v>1389</v>
      </c>
      <c r="P134" s="686" t="e">
        <v>#N/A</v>
      </c>
      <c r="Q134" s="686" t="e">
        <v>#N/A</v>
      </c>
      <c r="R134" s="686" t="e">
        <v>#N/A</v>
      </c>
      <c r="S134" s="686" t="e">
        <v>#N/A</v>
      </c>
      <c r="T134" s="686" t="e">
        <v>#N/A</v>
      </c>
      <c r="U134" s="686" t="e">
        <v>#N/A</v>
      </c>
      <c r="V134" s="686" t="e">
        <v>#N/A</v>
      </c>
      <c r="W134" s="686" t="e">
        <v>#N/A</v>
      </c>
      <c r="Y134" s="686">
        <v>0</v>
      </c>
      <c r="Z134" s="686">
        <v>0</v>
      </c>
      <c r="AA134" s="686">
        <v>0</v>
      </c>
      <c r="AB134" s="686">
        <v>0</v>
      </c>
      <c r="AC134" s="686">
        <v>0</v>
      </c>
      <c r="AD134" s="686">
        <v>0</v>
      </c>
      <c r="AE134" s="686">
        <v>0</v>
      </c>
      <c r="AF134" s="686">
        <v>0</v>
      </c>
      <c r="AH134" s="707" t="e">
        <v>#N/A</v>
      </c>
      <c r="AI134" s="686" t="e">
        <v>#N/A</v>
      </c>
      <c r="AJ134" s="686" t="e">
        <v>#N/A</v>
      </c>
      <c r="AK134" s="686" t="e">
        <v>#N/A</v>
      </c>
      <c r="AL134" s="686" t="e">
        <v>#N/A</v>
      </c>
      <c r="AM134" s="686" t="e">
        <v>#N/A</v>
      </c>
      <c r="AN134" s="686" t="e">
        <v>#N/A</v>
      </c>
      <c r="AO134" s="686" t="e">
        <v>#N/A</v>
      </c>
      <c r="AP134" s="686" t="e">
        <v>#N/A</v>
      </c>
      <c r="AQ134" s="702"/>
      <c r="AT134" s="612"/>
    </row>
    <row r="135" spans="1:47" hidden="1">
      <c r="A135" s="682">
        <v>0</v>
      </c>
      <c r="B135" s="682">
        <v>0</v>
      </c>
      <c r="C135" s="682">
        <v>0</v>
      </c>
      <c r="E135" s="679" t="e">
        <v>#N/A</v>
      </c>
      <c r="F135" s="679" t="e">
        <v>#N/A</v>
      </c>
      <c r="G135" s="679" t="e">
        <v>#N/A</v>
      </c>
      <c r="H135" s="679" t="e">
        <v>#N/A</v>
      </c>
      <c r="I135" s="679" t="e">
        <v>#N/A</v>
      </c>
      <c r="J135" s="679" t="e">
        <v>#N/A</v>
      </c>
      <c r="K135" s="679" t="e">
        <v>#N/A</v>
      </c>
      <c r="L135" s="679" t="e">
        <v>#N/A</v>
      </c>
      <c r="N135" s="680" t="s">
        <v>1533</v>
      </c>
      <c r="P135" s="675"/>
      <c r="Q135" s="675"/>
      <c r="R135" s="675"/>
      <c r="S135" s="675"/>
      <c r="T135" s="675"/>
      <c r="U135" s="675"/>
      <c r="V135" s="675"/>
      <c r="W135" s="675"/>
      <c r="Y135" s="675"/>
      <c r="Z135" s="675"/>
      <c r="AA135" s="675"/>
      <c r="AB135" s="675"/>
      <c r="AC135" s="675"/>
      <c r="AD135" s="675"/>
      <c r="AE135" s="675"/>
      <c r="AF135" s="675"/>
      <c r="AH135" s="707"/>
      <c r="AI135" s="675"/>
      <c r="AJ135" s="675"/>
      <c r="AK135" s="675"/>
      <c r="AL135" s="675"/>
      <c r="AM135" s="675"/>
      <c r="AN135" s="675"/>
      <c r="AO135" s="675"/>
      <c r="AP135" s="675"/>
      <c r="AQ135" s="702"/>
      <c r="AT135" s="612"/>
    </row>
    <row r="136" spans="1:47" hidden="1">
      <c r="A136" s="682">
        <v>0</v>
      </c>
      <c r="B136" s="682">
        <v>0</v>
      </c>
      <c r="C136" s="682">
        <v>0</v>
      </c>
      <c r="E136" s="669" t="e">
        <v>#N/A</v>
      </c>
      <c r="F136" s="669" t="e">
        <v>#N/A</v>
      </c>
      <c r="G136" s="669" t="e">
        <v>#N/A</v>
      </c>
      <c r="H136" s="669" t="e">
        <v>#N/A</v>
      </c>
      <c r="I136" s="669" t="e">
        <v>#N/A</v>
      </c>
      <c r="J136" s="669" t="e">
        <v>#N/A</v>
      </c>
      <c r="K136" s="669" t="e">
        <v>#N/A</v>
      </c>
      <c r="L136" s="669" t="e">
        <v>#N/A</v>
      </c>
      <c r="N136" s="683" t="s">
        <v>1429</v>
      </c>
      <c r="P136" s="686" t="e">
        <v>#N/A</v>
      </c>
      <c r="Q136" s="686" t="e">
        <v>#N/A</v>
      </c>
      <c r="R136" s="686" t="e">
        <v>#N/A</v>
      </c>
      <c r="S136" s="686" t="e">
        <v>#N/A</v>
      </c>
      <c r="T136" s="686" t="e">
        <v>#N/A</v>
      </c>
      <c r="U136" s="686" t="e">
        <v>#N/A</v>
      </c>
      <c r="V136" s="686" t="e">
        <v>#N/A</v>
      </c>
      <c r="W136" s="686" t="e">
        <v>#N/A</v>
      </c>
      <c r="Y136" s="686">
        <v>0</v>
      </c>
      <c r="Z136" s="686">
        <v>0</v>
      </c>
      <c r="AA136" s="686">
        <v>0</v>
      </c>
      <c r="AB136" s="686">
        <v>0</v>
      </c>
      <c r="AC136" s="686">
        <v>0</v>
      </c>
      <c r="AD136" s="686">
        <v>0</v>
      </c>
      <c r="AE136" s="686">
        <v>0</v>
      </c>
      <c r="AF136" s="686">
        <v>0</v>
      </c>
      <c r="AH136" s="707" t="e">
        <v>#N/A</v>
      </c>
      <c r="AI136" s="686" t="e">
        <v>#N/A</v>
      </c>
      <c r="AJ136" s="686" t="e">
        <v>#N/A</v>
      </c>
      <c r="AK136" s="686" t="e">
        <v>#N/A</v>
      </c>
      <c r="AL136" s="686" t="e">
        <v>#N/A</v>
      </c>
      <c r="AM136" s="686" t="e">
        <v>#N/A</v>
      </c>
      <c r="AN136" s="686" t="e">
        <v>#N/A</v>
      </c>
      <c r="AO136" s="686" t="e">
        <v>#N/A</v>
      </c>
      <c r="AP136" s="686" t="e">
        <v>#N/A</v>
      </c>
      <c r="AQ136" s="702"/>
      <c r="AT136" s="612"/>
    </row>
    <row r="137" spans="1:47" hidden="1">
      <c r="A137" s="682">
        <v>0</v>
      </c>
      <c r="B137" s="682">
        <v>0</v>
      </c>
      <c r="C137" s="682">
        <v>0</v>
      </c>
      <c r="E137" s="679" t="e">
        <v>#N/A</v>
      </c>
      <c r="F137" s="679" t="e">
        <v>#N/A</v>
      </c>
      <c r="G137" s="679" t="e">
        <v>#N/A</v>
      </c>
      <c r="H137" s="679" t="e">
        <v>#N/A</v>
      </c>
      <c r="I137" s="679" t="e">
        <v>#N/A</v>
      </c>
      <c r="J137" s="679" t="e">
        <v>#N/A</v>
      </c>
      <c r="K137" s="679" t="e">
        <v>#N/A</v>
      </c>
      <c r="L137" s="679" t="e">
        <v>#N/A</v>
      </c>
      <c r="N137" s="680" t="s">
        <v>1533</v>
      </c>
      <c r="P137" s="675"/>
      <c r="Q137" s="675"/>
      <c r="R137" s="675"/>
      <c r="S137" s="675"/>
      <c r="T137" s="675"/>
      <c r="U137" s="675"/>
      <c r="V137" s="675"/>
      <c r="W137" s="675"/>
      <c r="Y137" s="675"/>
      <c r="Z137" s="675"/>
      <c r="AA137" s="675"/>
      <c r="AB137" s="675"/>
      <c r="AC137" s="675"/>
      <c r="AD137" s="675"/>
      <c r="AE137" s="675"/>
      <c r="AF137" s="675"/>
      <c r="AH137" s="707"/>
      <c r="AI137" s="675"/>
      <c r="AJ137" s="675"/>
      <c r="AK137" s="675"/>
      <c r="AL137" s="675"/>
      <c r="AM137" s="675"/>
      <c r="AN137" s="675"/>
      <c r="AO137" s="675"/>
      <c r="AP137" s="675"/>
      <c r="AQ137" s="702"/>
      <c r="AT137" s="612"/>
    </row>
    <row r="138" spans="1:47" hidden="1">
      <c r="A138" s="682">
        <v>0</v>
      </c>
      <c r="B138" s="682">
        <v>0</v>
      </c>
      <c r="C138" s="682">
        <v>0</v>
      </c>
      <c r="E138" s="684" t="e">
        <v>#N/A</v>
      </c>
      <c r="F138" s="684" t="e">
        <v>#N/A</v>
      </c>
      <c r="G138" s="684" t="e">
        <v>#N/A</v>
      </c>
      <c r="H138" s="684" t="e">
        <v>#N/A</v>
      </c>
      <c r="I138" s="684" t="e">
        <v>#N/A</v>
      </c>
      <c r="J138" s="684" t="e">
        <v>#N/A</v>
      </c>
      <c r="K138" s="684" t="e">
        <v>#N/A</v>
      </c>
      <c r="L138" s="684" t="e">
        <v>#N/A</v>
      </c>
      <c r="N138" s="683" t="s">
        <v>1431</v>
      </c>
      <c r="P138" s="686" t="e">
        <v>#N/A</v>
      </c>
      <c r="Q138" s="686" t="e">
        <v>#N/A</v>
      </c>
      <c r="R138" s="686" t="e">
        <v>#N/A</v>
      </c>
      <c r="S138" s="686" t="e">
        <v>#N/A</v>
      </c>
      <c r="T138" s="686" t="e">
        <v>#N/A</v>
      </c>
      <c r="U138" s="686" t="e">
        <v>#N/A</v>
      </c>
      <c r="V138" s="686" t="e">
        <v>#N/A</v>
      </c>
      <c r="W138" s="686" t="e">
        <v>#N/A</v>
      </c>
      <c r="Y138" s="686">
        <v>0</v>
      </c>
      <c r="Z138" s="686">
        <v>0</v>
      </c>
      <c r="AA138" s="686">
        <v>0</v>
      </c>
      <c r="AB138" s="686">
        <v>0</v>
      </c>
      <c r="AC138" s="686">
        <v>0</v>
      </c>
      <c r="AD138" s="686">
        <v>0</v>
      </c>
      <c r="AE138" s="686">
        <v>0</v>
      </c>
      <c r="AF138" s="686">
        <v>0</v>
      </c>
      <c r="AH138" s="707" t="e">
        <v>#N/A</v>
      </c>
      <c r="AI138" s="686" t="e">
        <v>#N/A</v>
      </c>
      <c r="AJ138" s="686" t="e">
        <v>#N/A</v>
      </c>
      <c r="AK138" s="686" t="e">
        <v>#N/A</v>
      </c>
      <c r="AL138" s="686" t="e">
        <v>#N/A</v>
      </c>
      <c r="AM138" s="686" t="e">
        <v>#N/A</v>
      </c>
      <c r="AN138" s="686" t="e">
        <v>#N/A</v>
      </c>
      <c r="AO138" s="686" t="e">
        <v>#N/A</v>
      </c>
      <c r="AP138" s="686" t="e">
        <v>#N/A</v>
      </c>
      <c r="AQ138" s="702"/>
      <c r="AT138" s="612"/>
    </row>
    <row r="139" spans="1:47" ht="15" hidden="1" customHeight="1">
      <c r="A139" s="682">
        <v>0</v>
      </c>
      <c r="B139" s="682">
        <v>0</v>
      </c>
      <c r="C139" s="682">
        <v>0</v>
      </c>
      <c r="E139" s="679" t="e">
        <v>#N/A</v>
      </c>
      <c r="F139" s="679" t="e">
        <v>#N/A</v>
      </c>
      <c r="G139" s="679" t="e">
        <v>#N/A</v>
      </c>
      <c r="H139" s="679" t="e">
        <v>#N/A</v>
      </c>
      <c r="I139" s="679" t="e">
        <v>#N/A</v>
      </c>
      <c r="J139" s="679" t="e">
        <v>#N/A</v>
      </c>
      <c r="K139" s="679" t="e">
        <v>#N/A</v>
      </c>
      <c r="L139" s="679" t="e">
        <v>#N/A</v>
      </c>
      <c r="N139" s="680" t="s">
        <v>1533</v>
      </c>
      <c r="P139" s="675"/>
      <c r="Q139" s="675"/>
      <c r="R139" s="675"/>
      <c r="S139" s="675"/>
      <c r="T139" s="675"/>
      <c r="U139" s="675"/>
      <c r="V139" s="675"/>
      <c r="W139" s="675"/>
      <c r="Y139" s="675"/>
      <c r="Z139" s="675"/>
      <c r="AA139" s="675"/>
      <c r="AB139" s="675"/>
      <c r="AC139" s="675"/>
      <c r="AD139" s="675"/>
      <c r="AE139" s="675"/>
      <c r="AF139" s="675"/>
      <c r="AH139" s="707"/>
      <c r="AI139" s="675"/>
      <c r="AJ139" s="675"/>
      <c r="AK139" s="675"/>
      <c r="AL139" s="675"/>
      <c r="AM139" s="675"/>
      <c r="AN139" s="675"/>
      <c r="AO139" s="675"/>
      <c r="AP139" s="675"/>
      <c r="AQ139" s="702"/>
      <c r="AT139" s="612"/>
    </row>
    <row r="140" spans="1:47" hidden="1">
      <c r="A140" s="682">
        <v>0</v>
      </c>
      <c r="B140" s="682">
        <v>0</v>
      </c>
      <c r="C140" s="682">
        <v>0</v>
      </c>
      <c r="E140" s="684" t="e">
        <v>#N/A</v>
      </c>
      <c r="F140" s="684" t="e">
        <v>#N/A</v>
      </c>
      <c r="G140" s="684" t="e">
        <v>#N/A</v>
      </c>
      <c r="H140" s="684" t="e">
        <v>#N/A</v>
      </c>
      <c r="I140" s="684" t="e">
        <v>#N/A</v>
      </c>
      <c r="J140" s="684" t="e">
        <v>#N/A</v>
      </c>
      <c r="K140" s="684" t="e">
        <v>#N/A</v>
      </c>
      <c r="L140" s="684" t="e">
        <v>#N/A</v>
      </c>
      <c r="N140" s="683" t="s">
        <v>1433</v>
      </c>
      <c r="P140" s="686" t="e">
        <v>#N/A</v>
      </c>
      <c r="Q140" s="686" t="e">
        <v>#N/A</v>
      </c>
      <c r="R140" s="686" t="e">
        <v>#N/A</v>
      </c>
      <c r="S140" s="686" t="e">
        <v>#N/A</v>
      </c>
      <c r="T140" s="686" t="e">
        <v>#N/A</v>
      </c>
      <c r="U140" s="686" t="e">
        <v>#N/A</v>
      </c>
      <c r="V140" s="686" t="e">
        <v>#N/A</v>
      </c>
      <c r="W140" s="686" t="e">
        <v>#N/A</v>
      </c>
      <c r="X140" s="599"/>
      <c r="Y140" s="686">
        <v>0</v>
      </c>
      <c r="Z140" s="686">
        <v>0</v>
      </c>
      <c r="AA140" s="686">
        <v>0</v>
      </c>
      <c r="AB140" s="686">
        <v>0</v>
      </c>
      <c r="AC140" s="686">
        <v>0</v>
      </c>
      <c r="AD140" s="686">
        <v>0</v>
      </c>
      <c r="AE140" s="686">
        <v>0</v>
      </c>
      <c r="AF140" s="686">
        <v>0</v>
      </c>
      <c r="AH140" s="707" t="e">
        <v>#N/A</v>
      </c>
      <c r="AI140" s="708" t="e">
        <v>#N/A</v>
      </c>
      <c r="AJ140" s="708" t="e">
        <v>#N/A</v>
      </c>
      <c r="AK140" s="686" t="e">
        <v>#N/A</v>
      </c>
      <c r="AL140" s="686" t="e">
        <v>#N/A</v>
      </c>
      <c r="AM140" s="686" t="e">
        <v>#N/A</v>
      </c>
      <c r="AN140" s="708" t="e">
        <v>#N/A</v>
      </c>
      <c r="AO140" s="686" t="e">
        <v>#N/A</v>
      </c>
      <c r="AP140" s="686" t="e">
        <v>#N/A</v>
      </c>
      <c r="AQ140" s="709" t="s">
        <v>1701</v>
      </c>
      <c r="AT140" s="612"/>
    </row>
    <row r="141" spans="1:47" s="599" customFormat="1" hidden="1">
      <c r="A141" s="710">
        <v>0</v>
      </c>
      <c r="B141" s="710">
        <v>0</v>
      </c>
      <c r="C141" s="710">
        <v>0</v>
      </c>
      <c r="E141" s="679" t="e">
        <v>#N/A</v>
      </c>
      <c r="F141" s="679" t="e">
        <v>#N/A</v>
      </c>
      <c r="G141" s="679" t="e">
        <v>#N/A</v>
      </c>
      <c r="H141" s="679" t="e">
        <v>#N/A</v>
      </c>
      <c r="I141" s="679" t="e">
        <v>#N/A</v>
      </c>
      <c r="J141" s="679" t="e">
        <v>#N/A</v>
      </c>
      <c r="K141" s="679" t="e">
        <v>#N/A</v>
      </c>
      <c r="L141" s="679" t="e">
        <v>#N/A</v>
      </c>
      <c r="N141" s="680" t="s">
        <v>1533</v>
      </c>
      <c r="P141" s="675"/>
      <c r="Q141" s="675"/>
      <c r="R141" s="675"/>
      <c r="S141" s="675"/>
      <c r="T141" s="675"/>
      <c r="U141" s="675"/>
      <c r="V141" s="675"/>
      <c r="W141" s="675"/>
      <c r="Y141" s="675"/>
      <c r="Z141" s="675"/>
      <c r="AA141" s="675"/>
      <c r="AB141" s="675"/>
      <c r="AC141" s="675"/>
      <c r="AD141" s="675"/>
      <c r="AE141" s="675"/>
      <c r="AF141" s="675"/>
      <c r="AH141" s="686"/>
      <c r="AI141" s="675"/>
      <c r="AJ141" s="675"/>
      <c r="AK141" s="675"/>
      <c r="AL141" s="675"/>
      <c r="AM141" s="675"/>
      <c r="AN141" s="675"/>
      <c r="AO141" s="675"/>
      <c r="AP141" s="675"/>
      <c r="AQ141" s="703"/>
      <c r="AR141" s="597"/>
      <c r="AT141" s="612"/>
      <c r="AU141" s="597"/>
    </row>
    <row r="142" spans="1:47" s="599" customFormat="1" hidden="1">
      <c r="A142" s="682">
        <v>0</v>
      </c>
      <c r="B142" s="682">
        <v>0</v>
      </c>
      <c r="C142" s="682">
        <v>0</v>
      </c>
      <c r="E142" s="688" t="e">
        <v>#N/A</v>
      </c>
      <c r="F142" s="688" t="e">
        <v>#N/A</v>
      </c>
      <c r="G142" s="688" t="e">
        <v>#N/A</v>
      </c>
      <c r="H142" s="688" t="e">
        <v>#N/A</v>
      </c>
      <c r="I142" s="688" t="e">
        <v>#N/A</v>
      </c>
      <c r="J142" s="688" t="e">
        <v>#N/A</v>
      </c>
      <c r="K142" s="688" t="e">
        <v>#N/A</v>
      </c>
      <c r="L142" s="688" t="e">
        <v>#N/A</v>
      </c>
      <c r="N142" s="704" t="s">
        <v>1435</v>
      </c>
      <c r="P142" s="686" t="e">
        <v>#N/A</v>
      </c>
      <c r="Q142" s="686" t="e">
        <v>#N/A</v>
      </c>
      <c r="R142" s="686" t="e">
        <v>#N/A</v>
      </c>
      <c r="S142" s="686" t="e">
        <v>#N/A</v>
      </c>
      <c r="T142" s="686" t="e">
        <v>#N/A</v>
      </c>
      <c r="U142" s="686" t="e">
        <v>#N/A</v>
      </c>
      <c r="V142" s="686" t="e">
        <v>#N/A</v>
      </c>
      <c r="W142" s="686" t="e">
        <v>#N/A</v>
      </c>
      <c r="Y142" s="686">
        <v>0</v>
      </c>
      <c r="Z142" s="686">
        <v>0</v>
      </c>
      <c r="AA142" s="686">
        <v>0</v>
      </c>
      <c r="AB142" s="686">
        <v>0</v>
      </c>
      <c r="AC142" s="686">
        <v>0</v>
      </c>
      <c r="AD142" s="686">
        <v>0</v>
      </c>
      <c r="AE142" s="686">
        <v>0</v>
      </c>
      <c r="AF142" s="686">
        <v>0</v>
      </c>
      <c r="AH142" s="707" t="e">
        <v>#N/A</v>
      </c>
      <c r="AI142" s="708" t="e">
        <v>#N/A</v>
      </c>
      <c r="AJ142" s="686" t="e">
        <v>#N/A</v>
      </c>
      <c r="AK142" s="686" t="e">
        <v>#N/A</v>
      </c>
      <c r="AL142" s="686" t="e">
        <v>#N/A</v>
      </c>
      <c r="AM142" s="708" t="e">
        <v>#N/A</v>
      </c>
      <c r="AN142" s="708" t="e">
        <v>#N/A</v>
      </c>
      <c r="AO142" s="708" t="e">
        <v>#N/A</v>
      </c>
      <c r="AP142" s="686" t="e">
        <v>#N/A</v>
      </c>
      <c r="AQ142" s="709" t="s">
        <v>1703</v>
      </c>
      <c r="AR142" s="597"/>
      <c r="AT142" s="612"/>
      <c r="AU142" s="597"/>
    </row>
    <row r="143" spans="1:47" s="599" customFormat="1" hidden="1">
      <c r="A143" s="682">
        <v>0</v>
      </c>
      <c r="B143" s="682">
        <v>0</v>
      </c>
      <c r="C143" s="682">
        <v>0</v>
      </c>
      <c r="E143" s="679" t="e">
        <v>#N/A</v>
      </c>
      <c r="F143" s="679" t="e">
        <v>#N/A</v>
      </c>
      <c r="G143" s="679" t="e">
        <v>#N/A</v>
      </c>
      <c r="H143" s="679" t="e">
        <v>#N/A</v>
      </c>
      <c r="I143" s="679" t="e">
        <v>#N/A</v>
      </c>
      <c r="J143" s="679" t="e">
        <v>#N/A</v>
      </c>
      <c r="K143" s="679" t="e">
        <v>#N/A</v>
      </c>
      <c r="L143" s="679" t="e">
        <v>#N/A</v>
      </c>
      <c r="N143" s="680" t="s">
        <v>1533</v>
      </c>
      <c r="P143" s="675"/>
      <c r="Q143" s="675"/>
      <c r="R143" s="675"/>
      <c r="S143" s="675"/>
      <c r="T143" s="675"/>
      <c r="U143" s="675"/>
      <c r="V143" s="675"/>
      <c r="W143" s="675"/>
      <c r="Y143" s="675"/>
      <c r="Z143" s="675"/>
      <c r="AA143" s="675"/>
      <c r="AB143" s="675"/>
      <c r="AC143" s="675"/>
      <c r="AD143" s="675"/>
      <c r="AE143" s="675"/>
      <c r="AF143" s="675"/>
      <c r="AH143" s="686"/>
      <c r="AI143" s="675"/>
      <c r="AJ143" s="675"/>
      <c r="AK143" s="675"/>
      <c r="AL143" s="675"/>
      <c r="AM143" s="675"/>
      <c r="AN143" s="675"/>
      <c r="AO143" s="675"/>
      <c r="AP143" s="675"/>
      <c r="AQ143" s="709"/>
      <c r="AR143" s="597"/>
      <c r="AT143" s="612"/>
      <c r="AU143" s="597"/>
    </row>
    <row r="144" spans="1:47" s="599" customFormat="1" hidden="1">
      <c r="A144" s="682">
        <v>0</v>
      </c>
      <c r="B144" s="682">
        <v>0</v>
      </c>
      <c r="C144" s="682">
        <v>0</v>
      </c>
      <c r="E144" s="688" t="e">
        <v>#N/A</v>
      </c>
      <c r="F144" s="688" t="e">
        <v>#N/A</v>
      </c>
      <c r="G144" s="688" t="e">
        <v>#N/A</v>
      </c>
      <c r="H144" s="688" t="e">
        <v>#N/A</v>
      </c>
      <c r="I144" s="688" t="e">
        <v>#N/A</v>
      </c>
      <c r="J144" s="688" t="e">
        <v>#N/A</v>
      </c>
      <c r="K144" s="688" t="e">
        <v>#N/A</v>
      </c>
      <c r="L144" s="688" t="e">
        <v>#N/A</v>
      </c>
      <c r="N144" s="704" t="s">
        <v>1437</v>
      </c>
      <c r="P144" s="686" t="e">
        <v>#N/A</v>
      </c>
      <c r="Q144" s="686" t="e">
        <v>#N/A</v>
      </c>
      <c r="R144" s="686" t="e">
        <v>#N/A</v>
      </c>
      <c r="S144" s="686" t="e">
        <v>#N/A</v>
      </c>
      <c r="T144" s="686" t="e">
        <v>#N/A</v>
      </c>
      <c r="U144" s="686" t="e">
        <v>#N/A</v>
      </c>
      <c r="V144" s="686" t="e">
        <v>#N/A</v>
      </c>
      <c r="W144" s="686" t="e">
        <v>#N/A</v>
      </c>
      <c r="Y144" s="686">
        <v>0</v>
      </c>
      <c r="Z144" s="686">
        <v>0</v>
      </c>
      <c r="AA144" s="686">
        <v>0</v>
      </c>
      <c r="AB144" s="686">
        <v>0</v>
      </c>
      <c r="AC144" s="686">
        <v>0</v>
      </c>
      <c r="AD144" s="686">
        <v>0</v>
      </c>
      <c r="AE144" s="686">
        <v>0</v>
      </c>
      <c r="AF144" s="686">
        <v>0</v>
      </c>
      <c r="AH144" s="707" t="e">
        <v>#N/A</v>
      </c>
      <c r="AI144" s="711" t="e">
        <v>#N/A</v>
      </c>
      <c r="AJ144" s="711" t="e">
        <v>#N/A</v>
      </c>
      <c r="AK144" s="711" t="e">
        <v>#N/A</v>
      </c>
      <c r="AL144" s="711" t="e">
        <v>#N/A</v>
      </c>
      <c r="AM144" s="711" t="e">
        <v>#N/A</v>
      </c>
      <c r="AN144" s="711" t="e">
        <v>#N/A</v>
      </c>
      <c r="AO144" s="711" t="e">
        <v>#N/A</v>
      </c>
      <c r="AP144" s="711" t="e">
        <v>#N/A</v>
      </c>
      <c r="AQ144" s="709"/>
      <c r="AT144" s="612"/>
      <c r="AU144" s="597"/>
    </row>
    <row r="145" spans="1:46" hidden="1">
      <c r="A145" s="682">
        <v>0</v>
      </c>
      <c r="B145" s="682">
        <v>0</v>
      </c>
      <c r="C145" s="682">
        <v>0</v>
      </c>
      <c r="D145" s="599"/>
      <c r="E145" s="679" t="e">
        <v>#N/A</v>
      </c>
      <c r="F145" s="679" t="e">
        <v>#N/A</v>
      </c>
      <c r="G145" s="679" t="e">
        <v>#N/A</v>
      </c>
      <c r="H145" s="679" t="e">
        <v>#N/A</v>
      </c>
      <c r="I145" s="679" t="e">
        <v>#N/A</v>
      </c>
      <c r="J145" s="679" t="e">
        <v>#N/A</v>
      </c>
      <c r="K145" s="679" t="e">
        <v>#N/A</v>
      </c>
      <c r="L145" s="679" t="e">
        <v>#N/A</v>
      </c>
      <c r="M145" s="599"/>
      <c r="N145" s="680" t="s">
        <v>1533</v>
      </c>
      <c r="O145" s="599"/>
      <c r="P145" s="675"/>
      <c r="Q145" s="675"/>
      <c r="R145" s="675"/>
      <c r="S145" s="675"/>
      <c r="T145" s="675"/>
      <c r="U145" s="675"/>
      <c r="V145" s="675"/>
      <c r="W145" s="675"/>
      <c r="X145" s="599"/>
      <c r="Y145" s="675"/>
      <c r="Z145" s="675"/>
      <c r="AA145" s="675"/>
      <c r="AB145" s="675"/>
      <c r="AC145" s="675"/>
      <c r="AD145" s="675"/>
      <c r="AE145" s="675"/>
      <c r="AF145" s="675"/>
      <c r="AG145" s="599"/>
      <c r="AH145" s="686"/>
      <c r="AI145" s="675"/>
      <c r="AJ145" s="675"/>
      <c r="AK145" s="675"/>
      <c r="AL145" s="675"/>
      <c r="AM145" s="675"/>
      <c r="AN145" s="675"/>
      <c r="AO145" s="675"/>
      <c r="AP145" s="675"/>
      <c r="AQ145" s="709"/>
      <c r="AR145" s="599"/>
      <c r="AT145" s="612"/>
    </row>
    <row r="146" spans="1:46" ht="15" hidden="1" customHeight="1">
      <c r="A146" s="689">
        <v>0</v>
      </c>
      <c r="B146" s="689">
        <v>0</v>
      </c>
      <c r="C146" s="689">
        <v>0</v>
      </c>
      <c r="D146" s="599"/>
      <c r="E146" s="690" t="e">
        <v>#N/A</v>
      </c>
      <c r="F146" s="690" t="e">
        <v>#N/A</v>
      </c>
      <c r="G146" s="690" t="e">
        <v>#N/A</v>
      </c>
      <c r="H146" s="690" t="e">
        <v>#N/A</v>
      </c>
      <c r="I146" s="690" t="e">
        <v>#N/A</v>
      </c>
      <c r="J146" s="690" t="e">
        <v>#N/A</v>
      </c>
      <c r="K146" s="690" t="e">
        <v>#N/A</v>
      </c>
      <c r="L146" s="690" t="e">
        <v>#N/A</v>
      </c>
      <c r="M146" s="599"/>
      <c r="N146" s="712" t="s">
        <v>1669</v>
      </c>
      <c r="O146" s="599"/>
      <c r="P146" s="692" t="e">
        <v>#N/A</v>
      </c>
      <c r="Q146" s="692" t="e">
        <v>#N/A</v>
      </c>
      <c r="R146" s="692" t="e">
        <v>#N/A</v>
      </c>
      <c r="S146" s="692" t="e">
        <v>#N/A</v>
      </c>
      <c r="T146" s="692" t="e">
        <v>#N/A</v>
      </c>
      <c r="U146" s="692" t="e">
        <v>#N/A</v>
      </c>
      <c r="V146" s="692" t="e">
        <v>#N/A</v>
      </c>
      <c r="W146" s="692" t="e">
        <v>#N/A</v>
      </c>
      <c r="X146" s="599"/>
      <c r="Y146" s="692">
        <v>0</v>
      </c>
      <c r="Z146" s="692">
        <v>0</v>
      </c>
      <c r="AA146" s="692">
        <v>0</v>
      </c>
      <c r="AB146" s="692">
        <v>0</v>
      </c>
      <c r="AC146" s="692">
        <v>0</v>
      </c>
      <c r="AD146" s="692">
        <v>0</v>
      </c>
      <c r="AE146" s="692">
        <v>0</v>
      </c>
      <c r="AF146" s="692">
        <v>0</v>
      </c>
      <c r="AG146" s="599"/>
      <c r="AH146" s="713" t="e">
        <v>#N/A</v>
      </c>
      <c r="AI146" s="714" t="e">
        <v>#N/A</v>
      </c>
      <c r="AJ146" s="714" t="e">
        <v>#N/A</v>
      </c>
      <c r="AK146" s="714" t="e">
        <v>#N/A</v>
      </c>
      <c r="AL146" s="714" t="e">
        <v>#N/A</v>
      </c>
      <c r="AM146" s="714" t="e">
        <v>#N/A</v>
      </c>
      <c r="AN146" s="714" t="e">
        <v>#N/A</v>
      </c>
      <c r="AO146" s="714" t="e">
        <v>#N/A</v>
      </c>
      <c r="AP146" s="714" t="e">
        <v>#N/A</v>
      </c>
      <c r="AQ146" s="709"/>
      <c r="AR146" s="599"/>
      <c r="AT146" s="612"/>
    </row>
    <row r="147" spans="1:46" hidden="1">
      <c r="A147" s="682">
        <v>0</v>
      </c>
      <c r="B147" s="682">
        <v>0</v>
      </c>
      <c r="C147" s="682">
        <v>0</v>
      </c>
      <c r="D147" s="599"/>
      <c r="E147" s="679" t="e">
        <v>#N/A</v>
      </c>
      <c r="F147" s="679" t="e">
        <v>#N/A</v>
      </c>
      <c r="G147" s="679" t="e">
        <v>#N/A</v>
      </c>
      <c r="H147" s="679" t="e">
        <v>#N/A</v>
      </c>
      <c r="I147" s="679" t="e">
        <v>#N/A</v>
      </c>
      <c r="J147" s="679" t="e">
        <v>#N/A</v>
      </c>
      <c r="K147" s="679" t="e">
        <v>#N/A</v>
      </c>
      <c r="L147" s="679" t="e">
        <v>#N/A</v>
      </c>
      <c r="M147" s="599"/>
      <c r="N147" s="680" t="s">
        <v>1533</v>
      </c>
      <c r="O147" s="599"/>
      <c r="P147" s="675"/>
      <c r="Q147" s="675"/>
      <c r="R147" s="675"/>
      <c r="S147" s="675"/>
      <c r="T147" s="675"/>
      <c r="U147" s="675"/>
      <c r="V147" s="675"/>
      <c r="W147" s="675"/>
      <c r="X147" s="599"/>
      <c r="Y147" s="675"/>
      <c r="Z147" s="675"/>
      <c r="AA147" s="675"/>
      <c r="AB147" s="675"/>
      <c r="AC147" s="675"/>
      <c r="AD147" s="675"/>
      <c r="AE147" s="675"/>
      <c r="AF147" s="675"/>
      <c r="AG147" s="599"/>
      <c r="AH147" s="686"/>
      <c r="AI147" s="675"/>
      <c r="AJ147" s="675"/>
      <c r="AK147" s="675"/>
      <c r="AL147" s="675"/>
      <c r="AM147" s="675"/>
      <c r="AN147" s="675"/>
      <c r="AO147" s="675"/>
      <c r="AP147" s="675"/>
      <c r="AQ147" s="709"/>
      <c r="AR147" s="599"/>
      <c r="AT147" s="612"/>
    </row>
    <row r="148" spans="1:46" hidden="1">
      <c r="A148" s="689">
        <v>0</v>
      </c>
      <c r="B148" s="689">
        <v>0</v>
      </c>
      <c r="C148" s="689">
        <v>0</v>
      </c>
      <c r="D148" s="599"/>
      <c r="E148" s="690" t="e">
        <v>#N/A</v>
      </c>
      <c r="F148" s="690" t="e">
        <v>#N/A</v>
      </c>
      <c r="G148" s="690" t="e">
        <v>#N/A</v>
      </c>
      <c r="H148" s="690" t="e">
        <v>#N/A</v>
      </c>
      <c r="I148" s="690" t="e">
        <v>#N/A</v>
      </c>
      <c r="J148" s="690" t="e">
        <v>#N/A</v>
      </c>
      <c r="K148" s="690" t="e">
        <v>#N/A</v>
      </c>
      <c r="L148" s="690" t="e">
        <v>#N/A</v>
      </c>
      <c r="M148" s="599"/>
      <c r="N148" s="712" t="s">
        <v>1670</v>
      </c>
      <c r="O148" s="599"/>
      <c r="P148" s="692" t="e">
        <v>#N/A</v>
      </c>
      <c r="Q148" s="692" t="e">
        <v>#N/A</v>
      </c>
      <c r="R148" s="692" t="e">
        <v>#N/A</v>
      </c>
      <c r="S148" s="692" t="e">
        <v>#N/A</v>
      </c>
      <c r="T148" s="692" t="e">
        <v>#N/A</v>
      </c>
      <c r="U148" s="692" t="e">
        <v>#N/A</v>
      </c>
      <c r="V148" s="692" t="e">
        <v>#N/A</v>
      </c>
      <c r="W148" s="692" t="e">
        <v>#N/A</v>
      </c>
      <c r="X148" s="599"/>
      <c r="Y148" s="692">
        <v>0</v>
      </c>
      <c r="Z148" s="692">
        <v>0</v>
      </c>
      <c r="AA148" s="692">
        <v>0</v>
      </c>
      <c r="AB148" s="692">
        <v>0</v>
      </c>
      <c r="AC148" s="692">
        <v>0</v>
      </c>
      <c r="AD148" s="692">
        <v>0</v>
      </c>
      <c r="AE148" s="692">
        <v>0</v>
      </c>
      <c r="AF148" s="692">
        <v>0</v>
      </c>
      <c r="AG148" s="599"/>
      <c r="AH148" s="713" t="e">
        <v>#N/A</v>
      </c>
      <c r="AI148" s="714" t="e">
        <v>#N/A</v>
      </c>
      <c r="AJ148" s="714" t="e">
        <v>#N/A</v>
      </c>
      <c r="AK148" s="714" t="e">
        <v>#N/A</v>
      </c>
      <c r="AL148" s="714" t="e">
        <v>#N/A</v>
      </c>
      <c r="AM148" s="714" t="e">
        <v>#N/A</v>
      </c>
      <c r="AN148" s="714" t="e">
        <v>#N/A</v>
      </c>
      <c r="AO148" s="714" t="e">
        <v>#N/A</v>
      </c>
      <c r="AP148" s="714" t="e">
        <v>#N/A</v>
      </c>
      <c r="AQ148" s="709"/>
      <c r="AT148" s="612"/>
    </row>
    <row r="149" spans="1:46" hidden="1">
      <c r="A149" s="682">
        <v>0</v>
      </c>
      <c r="B149" s="682">
        <v>0</v>
      </c>
      <c r="C149" s="682">
        <v>0</v>
      </c>
      <c r="D149" s="599"/>
      <c r="E149" s="679" t="e">
        <v>#N/A</v>
      </c>
      <c r="F149" s="679" t="e">
        <v>#N/A</v>
      </c>
      <c r="G149" s="679" t="e">
        <v>#N/A</v>
      </c>
      <c r="H149" s="679" t="e">
        <v>#N/A</v>
      </c>
      <c r="I149" s="679" t="e">
        <v>#N/A</v>
      </c>
      <c r="J149" s="679" t="e">
        <v>#N/A</v>
      </c>
      <c r="K149" s="679" t="e">
        <v>#N/A</v>
      </c>
      <c r="L149" s="679" t="e">
        <v>#N/A</v>
      </c>
      <c r="M149" s="599"/>
      <c r="N149" s="680" t="s">
        <v>1533</v>
      </c>
      <c r="O149" s="599"/>
      <c r="P149" s="675"/>
      <c r="Q149" s="675"/>
      <c r="R149" s="675"/>
      <c r="S149" s="675"/>
      <c r="T149" s="675"/>
      <c r="U149" s="675"/>
      <c r="V149" s="675"/>
      <c r="W149" s="675"/>
      <c r="X149" s="599"/>
      <c r="Y149" s="675"/>
      <c r="Z149" s="675"/>
      <c r="AA149" s="675"/>
      <c r="AB149" s="675"/>
      <c r="AC149" s="675"/>
      <c r="AD149" s="675"/>
      <c r="AE149" s="675"/>
      <c r="AF149" s="675"/>
      <c r="AG149" s="599"/>
      <c r="AH149" s="686"/>
      <c r="AI149" s="675"/>
      <c r="AJ149" s="675"/>
      <c r="AK149" s="675"/>
      <c r="AL149" s="675"/>
      <c r="AM149" s="675"/>
      <c r="AN149" s="675"/>
      <c r="AO149" s="675"/>
      <c r="AP149" s="675"/>
      <c r="AQ149" s="709"/>
      <c r="AT149" s="612"/>
    </row>
    <row r="150" spans="1:46" hidden="1">
      <c r="A150" s="689">
        <v>0</v>
      </c>
      <c r="B150" s="689">
        <v>0</v>
      </c>
      <c r="C150" s="689">
        <v>0</v>
      </c>
      <c r="D150" s="599"/>
      <c r="E150" s="690" t="e">
        <v>#N/A</v>
      </c>
      <c r="F150" s="690" t="e">
        <v>#N/A</v>
      </c>
      <c r="G150" s="690" t="e">
        <v>#N/A</v>
      </c>
      <c r="H150" s="690" t="e">
        <v>#N/A</v>
      </c>
      <c r="I150" s="690" t="e">
        <v>#N/A</v>
      </c>
      <c r="J150" s="690" t="e">
        <v>#N/A</v>
      </c>
      <c r="K150" s="690" t="e">
        <v>#N/A</v>
      </c>
      <c r="L150" s="690" t="e">
        <v>#N/A</v>
      </c>
      <c r="M150" s="599"/>
      <c r="N150" s="712" t="s">
        <v>1672</v>
      </c>
      <c r="O150" s="599"/>
      <c r="P150" s="692" t="e">
        <v>#N/A</v>
      </c>
      <c r="Q150" s="692" t="e">
        <v>#N/A</v>
      </c>
      <c r="R150" s="692" t="e">
        <v>#N/A</v>
      </c>
      <c r="S150" s="692" t="e">
        <v>#N/A</v>
      </c>
      <c r="T150" s="692" t="e">
        <v>#N/A</v>
      </c>
      <c r="U150" s="692" t="e">
        <v>#N/A</v>
      </c>
      <c r="V150" s="692" t="e">
        <v>#N/A</v>
      </c>
      <c r="W150" s="692" t="e">
        <v>#N/A</v>
      </c>
      <c r="X150" s="599"/>
      <c r="Y150" s="692">
        <v>0</v>
      </c>
      <c r="Z150" s="692">
        <v>0</v>
      </c>
      <c r="AA150" s="692">
        <v>0</v>
      </c>
      <c r="AB150" s="692">
        <v>0</v>
      </c>
      <c r="AC150" s="692">
        <v>0</v>
      </c>
      <c r="AD150" s="692">
        <v>0</v>
      </c>
      <c r="AE150" s="692">
        <v>0</v>
      </c>
      <c r="AF150" s="692">
        <v>0</v>
      </c>
      <c r="AG150" s="599"/>
      <c r="AH150" s="713" t="e">
        <v>#N/A</v>
      </c>
      <c r="AI150" s="714" t="e">
        <v>#N/A</v>
      </c>
      <c r="AJ150" s="714" t="e">
        <v>#N/A</v>
      </c>
      <c r="AK150" s="714" t="e">
        <v>#N/A</v>
      </c>
      <c r="AL150" s="714" t="e">
        <v>#N/A</v>
      </c>
      <c r="AM150" s="714" t="e">
        <v>#N/A</v>
      </c>
      <c r="AN150" s="714" t="e">
        <v>#N/A</v>
      </c>
      <c r="AO150" s="714" t="e">
        <v>#N/A</v>
      </c>
      <c r="AP150" s="714" t="e">
        <v>#N/A</v>
      </c>
      <c r="AQ150" s="709"/>
      <c r="AT150" s="612"/>
    </row>
    <row r="151" spans="1:46" hidden="1">
      <c r="A151" s="682">
        <v>0</v>
      </c>
      <c r="B151" s="682">
        <v>0</v>
      </c>
      <c r="C151" s="682">
        <v>0</v>
      </c>
      <c r="D151" s="599"/>
      <c r="E151" s="679" t="e">
        <v>#N/A</v>
      </c>
      <c r="F151" s="679" t="e">
        <v>#N/A</v>
      </c>
      <c r="G151" s="679" t="e">
        <v>#N/A</v>
      </c>
      <c r="H151" s="679" t="e">
        <v>#N/A</v>
      </c>
      <c r="I151" s="679" t="e">
        <v>#N/A</v>
      </c>
      <c r="J151" s="679" t="e">
        <v>#N/A</v>
      </c>
      <c r="K151" s="679" t="e">
        <v>#N/A</v>
      </c>
      <c r="L151" s="679" t="e">
        <v>#N/A</v>
      </c>
      <c r="M151" s="599"/>
      <c r="N151" s="680" t="s">
        <v>1533</v>
      </c>
      <c r="O151" s="599"/>
      <c r="P151" s="675"/>
      <c r="Q151" s="675"/>
      <c r="R151" s="675"/>
      <c r="S151" s="675"/>
      <c r="T151" s="675"/>
      <c r="U151" s="675"/>
      <c r="V151" s="675"/>
      <c r="W151" s="675"/>
      <c r="X151" s="599"/>
      <c r="Y151" s="675"/>
      <c r="Z151" s="675"/>
      <c r="AA151" s="675"/>
      <c r="AB151" s="675"/>
      <c r="AC151" s="675"/>
      <c r="AD151" s="675"/>
      <c r="AE151" s="675"/>
      <c r="AF151" s="675"/>
      <c r="AG151" s="599"/>
      <c r="AH151" s="686"/>
      <c r="AI151" s="675"/>
      <c r="AJ151" s="675"/>
      <c r="AK151" s="675"/>
      <c r="AL151" s="675"/>
      <c r="AM151" s="675"/>
      <c r="AN151" s="675"/>
      <c r="AO151" s="675"/>
      <c r="AP151" s="675"/>
      <c r="AQ151" s="709"/>
      <c r="AT151" s="612"/>
    </row>
    <row r="152" spans="1:46" ht="15" hidden="1" customHeight="1">
      <c r="A152" s="689">
        <v>0</v>
      </c>
      <c r="B152" s="689">
        <v>0</v>
      </c>
      <c r="C152" s="689">
        <v>0</v>
      </c>
      <c r="D152" s="599"/>
      <c r="E152" s="690" t="e">
        <v>#N/A</v>
      </c>
      <c r="F152" s="690" t="e">
        <v>#N/A</v>
      </c>
      <c r="G152" s="690" t="e">
        <v>#N/A</v>
      </c>
      <c r="H152" s="690" t="e">
        <v>#N/A</v>
      </c>
      <c r="I152" s="690" t="e">
        <v>#N/A</v>
      </c>
      <c r="J152" s="690" t="e">
        <v>#N/A</v>
      </c>
      <c r="K152" s="690" t="e">
        <v>#N/A</v>
      </c>
      <c r="L152" s="690" t="e">
        <v>#N/A</v>
      </c>
      <c r="M152" s="599"/>
      <c r="N152" s="712" t="s">
        <v>1674</v>
      </c>
      <c r="O152" s="599"/>
      <c r="P152" s="692" t="e">
        <v>#N/A</v>
      </c>
      <c r="Q152" s="692" t="e">
        <v>#N/A</v>
      </c>
      <c r="R152" s="692" t="e">
        <v>#N/A</v>
      </c>
      <c r="S152" s="692" t="e">
        <v>#N/A</v>
      </c>
      <c r="T152" s="692" t="e">
        <v>#N/A</v>
      </c>
      <c r="U152" s="692" t="e">
        <v>#N/A</v>
      </c>
      <c r="V152" s="692" t="e">
        <v>#N/A</v>
      </c>
      <c r="W152" s="692" t="e">
        <v>#N/A</v>
      </c>
      <c r="X152" s="599"/>
      <c r="Y152" s="692">
        <v>0</v>
      </c>
      <c r="Z152" s="692">
        <v>0</v>
      </c>
      <c r="AA152" s="692">
        <v>0</v>
      </c>
      <c r="AB152" s="692">
        <v>0</v>
      </c>
      <c r="AC152" s="692">
        <v>0</v>
      </c>
      <c r="AD152" s="692">
        <v>0</v>
      </c>
      <c r="AE152" s="692">
        <v>0</v>
      </c>
      <c r="AF152" s="692">
        <v>0</v>
      </c>
      <c r="AG152" s="599"/>
      <c r="AH152" s="713" t="e">
        <v>#N/A</v>
      </c>
      <c r="AI152" s="714" t="e">
        <v>#N/A</v>
      </c>
      <c r="AJ152" s="714" t="e">
        <v>#N/A</v>
      </c>
      <c r="AK152" s="714" t="e">
        <v>#N/A</v>
      </c>
      <c r="AL152" s="714" t="e">
        <v>#N/A</v>
      </c>
      <c r="AM152" s="714" t="e">
        <v>#N/A</v>
      </c>
      <c r="AN152" s="714" t="e">
        <v>#N/A</v>
      </c>
      <c r="AO152" s="714" t="e">
        <v>#N/A</v>
      </c>
      <c r="AP152" s="714" t="e">
        <v>#N/A</v>
      </c>
      <c r="AQ152" s="709"/>
      <c r="AT152" s="612"/>
    </row>
    <row r="153" spans="1:46" ht="15" hidden="1" customHeight="1">
      <c r="A153" s="694"/>
      <c r="B153" s="695"/>
      <c r="C153" s="695"/>
      <c r="D153" s="695"/>
      <c r="E153" s="695"/>
      <c r="F153" s="695"/>
      <c r="G153" s="695"/>
      <c r="H153" s="695"/>
      <c r="I153" s="695"/>
      <c r="J153" s="695"/>
      <c r="K153" s="695"/>
      <c r="L153" s="695"/>
      <c r="M153" s="695"/>
      <c r="N153" s="695"/>
      <c r="O153" s="695"/>
      <c r="P153" s="695"/>
      <c r="Q153" s="695"/>
      <c r="R153" s="695"/>
      <c r="S153" s="695"/>
      <c r="T153" s="695"/>
      <c r="U153" s="695"/>
      <c r="V153" s="695"/>
      <c r="W153" s="695"/>
      <c r="X153" s="695"/>
      <c r="Y153" s="695"/>
      <c r="Z153" s="695"/>
      <c r="AA153" s="695"/>
      <c r="AB153" s="695"/>
      <c r="AC153" s="695"/>
      <c r="AD153" s="695"/>
      <c r="AE153" s="695"/>
      <c r="AF153" s="695"/>
      <c r="AG153" s="695"/>
      <c r="AH153" s="695"/>
      <c r="AI153" s="695"/>
      <c r="AJ153" s="695"/>
      <c r="AK153" s="695"/>
      <c r="AL153" s="695"/>
      <c r="AM153" s="695"/>
      <c r="AN153" s="695"/>
      <c r="AO153" s="695"/>
      <c r="AP153" s="695"/>
      <c r="AQ153" s="696" t="s">
        <v>1536</v>
      </c>
      <c r="AT153" s="612"/>
    </row>
    <row r="154" spans="1:46" ht="15" hidden="1" customHeight="1">
      <c r="A154" s="697" t="s">
        <v>1526</v>
      </c>
      <c r="B154" s="698" t="s">
        <v>1527</v>
      </c>
      <c r="C154" s="699" t="s">
        <v>1528</v>
      </c>
      <c r="E154" s="700">
        <v>1</v>
      </c>
      <c r="F154" s="700">
        <v>2</v>
      </c>
      <c r="G154" s="700">
        <v>3</v>
      </c>
      <c r="H154" s="700">
        <v>4</v>
      </c>
      <c r="I154" s="700">
        <v>5</v>
      </c>
      <c r="J154" s="700">
        <v>6</v>
      </c>
      <c r="K154" s="700">
        <v>7</v>
      </c>
      <c r="L154" s="700">
        <v>8</v>
      </c>
      <c r="M154" s="516"/>
      <c r="N154" s="701">
        <v>60</v>
      </c>
      <c r="O154" s="516"/>
      <c r="P154" s="1548" t="s">
        <v>1529</v>
      </c>
      <c r="Q154" s="1548"/>
      <c r="R154" s="1548"/>
      <c r="S154" s="1548"/>
      <c r="T154" s="1548"/>
      <c r="U154" s="1548"/>
      <c r="V154" s="1548"/>
      <c r="W154" s="1548"/>
      <c r="Y154" s="1555" t="s">
        <v>1530</v>
      </c>
      <c r="Z154" s="1555"/>
      <c r="AA154" s="1555"/>
      <c r="AB154" s="1555"/>
      <c r="AC154" s="1555"/>
      <c r="AD154" s="1555"/>
      <c r="AE154" s="1555"/>
      <c r="AF154" s="1555"/>
      <c r="AI154" s="1550" t="s">
        <v>1532</v>
      </c>
      <c r="AJ154" s="1550"/>
      <c r="AK154" s="1550"/>
      <c r="AL154" s="1550"/>
      <c r="AM154" s="1550"/>
      <c r="AN154" s="1550"/>
      <c r="AO154" s="1550"/>
      <c r="AP154" s="1550"/>
      <c r="AQ154" s="702"/>
      <c r="AT154" s="612"/>
    </row>
    <row r="155" spans="1:46" ht="15" hidden="1" customHeight="1">
      <c r="A155" s="668">
        <v>0</v>
      </c>
      <c r="B155" s="668">
        <v>0</v>
      </c>
      <c r="C155" s="668">
        <v>0</v>
      </c>
      <c r="E155" s="669" t="e">
        <v>#N/A</v>
      </c>
      <c r="F155" s="669" t="e">
        <v>#N/A</v>
      </c>
      <c r="G155" s="669" t="e">
        <v>#N/A</v>
      </c>
      <c r="H155" s="669" t="e">
        <v>#N/A</v>
      </c>
      <c r="I155" s="669" t="e">
        <v>#N/A</v>
      </c>
      <c r="J155" s="669" t="e">
        <v>#N/A</v>
      </c>
      <c r="K155" s="669" t="e">
        <v>#N/A</v>
      </c>
      <c r="L155" s="669" t="e">
        <v>#N/A</v>
      </c>
      <c r="N155" s="670" t="s">
        <v>1706</v>
      </c>
      <c r="P155" s="671" t="e">
        <v>#N/A</v>
      </c>
      <c r="Q155" s="671" t="e">
        <v>#N/A</v>
      </c>
      <c r="R155" s="671" t="e">
        <v>#N/A</v>
      </c>
      <c r="S155" s="671" t="e">
        <v>#N/A</v>
      </c>
      <c r="T155" s="671" t="e">
        <v>#N/A</v>
      </c>
      <c r="U155" s="671" t="e">
        <v>#N/A</v>
      </c>
      <c r="V155" s="671" t="e">
        <v>#N/A</v>
      </c>
      <c r="W155" s="671" t="e">
        <v>#N/A</v>
      </c>
      <c r="Y155" s="672"/>
      <c r="Z155" s="673"/>
      <c r="AA155" s="673"/>
      <c r="AB155" s="673"/>
      <c r="AC155" s="673"/>
      <c r="AD155" s="673"/>
      <c r="AE155" s="673"/>
      <c r="AF155" s="674"/>
      <c r="AI155" s="675"/>
      <c r="AJ155" s="675"/>
      <c r="AK155" s="675"/>
      <c r="AL155" s="675"/>
      <c r="AM155" s="675"/>
      <c r="AN155" s="675"/>
      <c r="AO155" s="675"/>
      <c r="AP155" s="675"/>
      <c r="AQ155" s="702"/>
      <c r="AT155" s="612"/>
    </row>
    <row r="156" spans="1:46" ht="15" hidden="1" customHeight="1">
      <c r="A156" s="668">
        <v>0</v>
      </c>
      <c r="B156" s="668">
        <v>0</v>
      </c>
      <c r="C156" s="668">
        <v>0</v>
      </c>
      <c r="E156" s="669" t="e">
        <v>#N/A</v>
      </c>
      <c r="F156" s="669" t="e">
        <v>#N/A</v>
      </c>
      <c r="G156" s="669" t="e">
        <v>#N/A</v>
      </c>
      <c r="H156" s="669" t="e">
        <v>#N/A</v>
      </c>
      <c r="I156" s="669" t="e">
        <v>#N/A</v>
      </c>
      <c r="J156" s="669" t="e">
        <v>#N/A</v>
      </c>
      <c r="K156" s="669" t="e">
        <v>#N/A</v>
      </c>
      <c r="L156" s="669" t="e">
        <v>#N/A</v>
      </c>
      <c r="N156" s="670" t="s">
        <v>1707</v>
      </c>
      <c r="P156" s="671" t="e">
        <v>#N/A</v>
      </c>
      <c r="Q156" s="671" t="e">
        <v>#N/A</v>
      </c>
      <c r="R156" s="671" t="e">
        <v>#N/A</v>
      </c>
      <c r="S156" s="671" t="e">
        <v>#N/A</v>
      </c>
      <c r="T156" s="671" t="e">
        <v>#N/A</v>
      </c>
      <c r="U156" s="671" t="e">
        <v>#N/A</v>
      </c>
      <c r="V156" s="671" t="e">
        <v>#N/A</v>
      </c>
      <c r="W156" s="671" t="e">
        <v>#N/A</v>
      </c>
      <c r="Y156" s="676"/>
      <c r="Z156" s="677"/>
      <c r="AA156" s="677"/>
      <c r="AB156" s="677"/>
      <c r="AC156" s="677"/>
      <c r="AD156" s="677"/>
      <c r="AE156" s="677"/>
      <c r="AF156" s="678"/>
      <c r="AI156" s="671" t="e">
        <v>#N/A</v>
      </c>
      <c r="AJ156" s="671" t="e">
        <v>#N/A</v>
      </c>
      <c r="AK156" s="671" t="e">
        <v>#N/A</v>
      </c>
      <c r="AL156" s="671" t="e">
        <v>#N/A</v>
      </c>
      <c r="AM156" s="671" t="e">
        <v>#N/A</v>
      </c>
      <c r="AN156" s="671" t="e">
        <v>#N/A</v>
      </c>
      <c r="AO156" s="671" t="e">
        <v>#N/A</v>
      </c>
      <c r="AP156" s="671" t="e">
        <v>#N/A</v>
      </c>
      <c r="AQ156" s="702"/>
      <c r="AT156" s="612"/>
    </row>
    <row r="157" spans="1:46" ht="15" hidden="1" customHeight="1">
      <c r="A157" s="668">
        <v>0</v>
      </c>
      <c r="B157" s="668">
        <v>0</v>
      </c>
      <c r="C157" s="668">
        <v>0</v>
      </c>
      <c r="E157" s="679" t="e">
        <v>#N/A</v>
      </c>
      <c r="F157" s="679" t="e">
        <v>#N/A</v>
      </c>
      <c r="G157" s="679" t="e">
        <v>#N/A</v>
      </c>
      <c r="H157" s="679" t="e">
        <v>#N/A</v>
      </c>
      <c r="I157" s="679" t="e">
        <v>#N/A</v>
      </c>
      <c r="J157" s="679" t="e">
        <v>#N/A</v>
      </c>
      <c r="K157" s="679" t="e">
        <v>#N/A</v>
      </c>
      <c r="L157" s="679" t="e">
        <v>#N/A</v>
      </c>
      <c r="N157" s="680" t="s">
        <v>1533</v>
      </c>
      <c r="P157" s="675"/>
      <c r="Q157" s="675"/>
      <c r="R157" s="675"/>
      <c r="S157" s="675"/>
      <c r="T157" s="675"/>
      <c r="U157" s="675"/>
      <c r="V157" s="675"/>
      <c r="W157" s="675"/>
      <c r="Y157" s="676"/>
      <c r="Z157" s="677"/>
      <c r="AA157" s="677"/>
      <c r="AB157" s="677"/>
      <c r="AC157" s="677"/>
      <c r="AD157" s="677"/>
      <c r="AE157" s="677"/>
      <c r="AF157" s="678"/>
      <c r="AI157" s="675"/>
      <c r="AJ157" s="675"/>
      <c r="AK157" s="675"/>
      <c r="AL157" s="675"/>
      <c r="AM157" s="675"/>
      <c r="AN157" s="675"/>
      <c r="AO157" s="675"/>
      <c r="AP157" s="675"/>
      <c r="AQ157" s="702"/>
      <c r="AT157" s="612"/>
    </row>
    <row r="158" spans="1:46" hidden="1">
      <c r="A158" s="668">
        <v>0</v>
      </c>
      <c r="B158" s="668">
        <v>0</v>
      </c>
      <c r="C158" s="668">
        <v>0</v>
      </c>
      <c r="E158" s="669" t="e">
        <v>#N/A</v>
      </c>
      <c r="F158" s="669" t="e">
        <v>#N/A</v>
      </c>
      <c r="G158" s="669" t="e">
        <v>#N/A</v>
      </c>
      <c r="H158" s="669" t="e">
        <v>#N/A</v>
      </c>
      <c r="I158" s="669" t="e">
        <v>#N/A</v>
      </c>
      <c r="J158" s="669" t="e">
        <v>#N/A</v>
      </c>
      <c r="K158" s="669" t="e">
        <v>#N/A</v>
      </c>
      <c r="L158" s="669" t="e">
        <v>#N/A</v>
      </c>
      <c r="N158" s="670" t="s">
        <v>1708</v>
      </c>
      <c r="P158" s="671" t="e">
        <v>#N/A</v>
      </c>
      <c r="Q158" s="671" t="e">
        <v>#N/A</v>
      </c>
      <c r="R158" s="671" t="e">
        <v>#N/A</v>
      </c>
      <c r="S158" s="671" t="e">
        <v>#N/A</v>
      </c>
      <c r="T158" s="671" t="e">
        <v>#N/A</v>
      </c>
      <c r="U158" s="671" t="e">
        <v>#N/A</v>
      </c>
      <c r="V158" s="671" t="e">
        <v>#N/A</v>
      </c>
      <c r="W158" s="671" t="e">
        <v>#N/A</v>
      </c>
      <c r="Y158" s="676"/>
      <c r="Z158" s="677"/>
      <c r="AA158" s="677"/>
      <c r="AB158" s="677"/>
      <c r="AC158" s="677"/>
      <c r="AD158" s="677"/>
      <c r="AE158" s="677"/>
      <c r="AF158" s="678"/>
      <c r="AI158" s="671" t="e">
        <v>#N/A</v>
      </c>
      <c r="AJ158" s="671" t="e">
        <v>#N/A</v>
      </c>
      <c r="AK158" s="671" t="e">
        <v>#N/A</v>
      </c>
      <c r="AL158" s="671" t="e">
        <v>#N/A</v>
      </c>
      <c r="AM158" s="671" t="e">
        <v>#N/A</v>
      </c>
      <c r="AN158" s="671" t="e">
        <v>#N/A</v>
      </c>
      <c r="AO158" s="671" t="e">
        <v>#N/A</v>
      </c>
      <c r="AP158" s="671" t="e">
        <v>#N/A</v>
      </c>
      <c r="AQ158" s="702"/>
      <c r="AT158" s="612"/>
    </row>
    <row r="159" spans="1:46" hidden="1">
      <c r="A159" s="668">
        <v>0</v>
      </c>
      <c r="B159" s="668">
        <v>0</v>
      </c>
      <c r="C159" s="668">
        <v>0</v>
      </c>
      <c r="E159" s="679" t="e">
        <v>#N/A</v>
      </c>
      <c r="F159" s="679" t="e">
        <v>#N/A</v>
      </c>
      <c r="G159" s="679" t="e">
        <v>#N/A</v>
      </c>
      <c r="H159" s="679" t="e">
        <v>#N/A</v>
      </c>
      <c r="I159" s="679" t="e">
        <v>#N/A</v>
      </c>
      <c r="J159" s="679" t="e">
        <v>#N/A</v>
      </c>
      <c r="K159" s="679" t="e">
        <v>#N/A</v>
      </c>
      <c r="L159" s="679" t="e">
        <v>#N/A</v>
      </c>
      <c r="N159" s="680" t="s">
        <v>1533</v>
      </c>
      <c r="P159" s="675"/>
      <c r="Q159" s="675"/>
      <c r="R159" s="675"/>
      <c r="S159" s="675"/>
      <c r="T159" s="675"/>
      <c r="U159" s="675"/>
      <c r="V159" s="675"/>
      <c r="W159" s="675"/>
      <c r="Y159" s="676"/>
      <c r="Z159" s="677"/>
      <c r="AA159" s="677"/>
      <c r="AB159" s="677"/>
      <c r="AC159" s="677"/>
      <c r="AD159" s="677"/>
      <c r="AE159" s="677"/>
      <c r="AF159" s="678"/>
      <c r="AI159" s="675"/>
      <c r="AJ159" s="675"/>
      <c r="AK159" s="675"/>
      <c r="AL159" s="675"/>
      <c r="AM159" s="675"/>
      <c r="AN159" s="675"/>
      <c r="AO159" s="675"/>
      <c r="AP159" s="675"/>
      <c r="AQ159" s="702"/>
      <c r="AT159" s="612"/>
    </row>
    <row r="160" spans="1:46" hidden="1">
      <c r="A160" s="668">
        <v>0</v>
      </c>
      <c r="B160" s="668">
        <v>0</v>
      </c>
      <c r="C160" s="668">
        <v>0</v>
      </c>
      <c r="E160" s="669" t="e">
        <v>#N/A</v>
      </c>
      <c r="F160" s="669" t="e">
        <v>#N/A</v>
      </c>
      <c r="G160" s="669" t="e">
        <v>#N/A</v>
      </c>
      <c r="H160" s="669" t="e">
        <v>#N/A</v>
      </c>
      <c r="I160" s="669" t="e">
        <v>#N/A</v>
      </c>
      <c r="J160" s="669" t="e">
        <v>#N/A</v>
      </c>
      <c r="K160" s="669" t="e">
        <v>#N/A</v>
      </c>
      <c r="L160" s="669" t="e">
        <v>#N/A</v>
      </c>
      <c r="N160" s="670" t="s">
        <v>1509</v>
      </c>
      <c r="P160" s="671" t="e">
        <v>#N/A</v>
      </c>
      <c r="Q160" s="671" t="e">
        <v>#N/A</v>
      </c>
      <c r="R160" s="671" t="e">
        <v>#N/A</v>
      </c>
      <c r="S160" s="671" t="e">
        <v>#N/A</v>
      </c>
      <c r="T160" s="671" t="e">
        <v>#N/A</v>
      </c>
      <c r="U160" s="671" t="e">
        <v>#N/A</v>
      </c>
      <c r="V160" s="671" t="e">
        <v>#N/A</v>
      </c>
      <c r="W160" s="671" t="e">
        <v>#N/A</v>
      </c>
      <c r="Y160" s="671">
        <v>0</v>
      </c>
      <c r="Z160" s="671">
        <v>0</v>
      </c>
      <c r="AA160" s="671">
        <v>0</v>
      </c>
      <c r="AB160" s="671">
        <v>0</v>
      </c>
      <c r="AC160" s="671">
        <v>0</v>
      </c>
      <c r="AD160" s="671">
        <v>0</v>
      </c>
      <c r="AE160" s="671">
        <v>0</v>
      </c>
      <c r="AF160" s="671">
        <v>0</v>
      </c>
      <c r="AI160" s="671" t="e">
        <v>#N/A</v>
      </c>
      <c r="AJ160" s="671" t="e">
        <v>#N/A</v>
      </c>
      <c r="AK160" s="671" t="e">
        <v>#N/A</v>
      </c>
      <c r="AL160" s="671" t="e">
        <v>#N/A</v>
      </c>
      <c r="AM160" s="671" t="e">
        <v>#N/A</v>
      </c>
      <c r="AN160" s="671" t="e">
        <v>#N/A</v>
      </c>
      <c r="AO160" s="671" t="e">
        <v>#N/A</v>
      </c>
      <c r="AP160" s="671" t="e">
        <v>#N/A</v>
      </c>
      <c r="AQ160" s="702"/>
      <c r="AT160" s="612"/>
    </row>
    <row r="161" spans="1:47" hidden="1">
      <c r="A161" s="668">
        <v>0</v>
      </c>
      <c r="B161" s="668">
        <v>0</v>
      </c>
      <c r="C161" s="668">
        <v>0</v>
      </c>
      <c r="E161" s="679" t="e">
        <v>#N/A</v>
      </c>
      <c r="F161" s="679" t="e">
        <v>#N/A</v>
      </c>
      <c r="G161" s="679" t="e">
        <v>#N/A</v>
      </c>
      <c r="H161" s="679" t="e">
        <v>#N/A</v>
      </c>
      <c r="I161" s="679" t="e">
        <v>#N/A</v>
      </c>
      <c r="J161" s="679" t="e">
        <v>#N/A</v>
      </c>
      <c r="K161" s="679" t="e">
        <v>#N/A</v>
      </c>
      <c r="L161" s="679" t="e">
        <v>#N/A</v>
      </c>
      <c r="N161" s="680" t="s">
        <v>1533</v>
      </c>
      <c r="P161" s="675"/>
      <c r="Q161" s="675"/>
      <c r="R161" s="675"/>
      <c r="S161" s="675"/>
      <c r="T161" s="675"/>
      <c r="U161" s="675"/>
      <c r="V161" s="675"/>
      <c r="W161" s="675"/>
      <c r="Y161" s="675"/>
      <c r="Z161" s="675"/>
      <c r="AA161" s="675"/>
      <c r="AB161" s="675"/>
      <c r="AC161" s="675"/>
      <c r="AD161" s="675"/>
      <c r="AE161" s="675"/>
      <c r="AF161" s="675"/>
      <c r="AI161" s="675"/>
      <c r="AJ161" s="675"/>
      <c r="AK161" s="675"/>
      <c r="AL161" s="675"/>
      <c r="AM161" s="675"/>
      <c r="AN161" s="675"/>
      <c r="AO161" s="675"/>
      <c r="AP161" s="675"/>
      <c r="AQ161" s="702"/>
      <c r="AT161" s="612"/>
    </row>
    <row r="162" spans="1:47" hidden="1">
      <c r="A162" s="668">
        <v>0</v>
      </c>
      <c r="B162" s="668">
        <v>0</v>
      </c>
      <c r="C162" s="668">
        <v>0</v>
      </c>
      <c r="E162" s="669" t="e">
        <v>#N/A</v>
      </c>
      <c r="F162" s="669" t="e">
        <v>#N/A</v>
      </c>
      <c r="G162" s="669" t="e">
        <v>#N/A</v>
      </c>
      <c r="H162" s="669" t="e">
        <v>#N/A</v>
      </c>
      <c r="I162" s="669" t="e">
        <v>#N/A</v>
      </c>
      <c r="J162" s="669" t="e">
        <v>#N/A</v>
      </c>
      <c r="K162" s="669" t="e">
        <v>#N/A</v>
      </c>
      <c r="L162" s="669" t="e">
        <v>#N/A</v>
      </c>
      <c r="N162" s="670" t="s">
        <v>1385</v>
      </c>
      <c r="P162" s="671" t="e">
        <v>#N/A</v>
      </c>
      <c r="Q162" s="671" t="e">
        <v>#N/A</v>
      </c>
      <c r="R162" s="671" t="e">
        <v>#N/A</v>
      </c>
      <c r="S162" s="671" t="e">
        <v>#N/A</v>
      </c>
      <c r="T162" s="671" t="e">
        <v>#N/A</v>
      </c>
      <c r="U162" s="671" t="e">
        <v>#N/A</v>
      </c>
      <c r="V162" s="671" t="e">
        <v>#N/A</v>
      </c>
      <c r="W162" s="671" t="e">
        <v>#N/A</v>
      </c>
      <c r="Y162" s="671">
        <v>0</v>
      </c>
      <c r="Z162" s="671">
        <v>0</v>
      </c>
      <c r="AA162" s="671">
        <v>0</v>
      </c>
      <c r="AB162" s="671">
        <v>0</v>
      </c>
      <c r="AC162" s="671">
        <v>0</v>
      </c>
      <c r="AD162" s="671">
        <v>0</v>
      </c>
      <c r="AE162" s="671">
        <v>0</v>
      </c>
      <c r="AF162" s="671">
        <v>0</v>
      </c>
      <c r="AI162" s="671" t="e">
        <v>#N/A</v>
      </c>
      <c r="AJ162" s="671" t="e">
        <v>#N/A</v>
      </c>
      <c r="AK162" s="671" t="e">
        <v>#N/A</v>
      </c>
      <c r="AL162" s="671" t="e">
        <v>#N/A</v>
      </c>
      <c r="AM162" s="671" t="e">
        <v>#N/A</v>
      </c>
      <c r="AN162" s="671" t="e">
        <v>#N/A</v>
      </c>
      <c r="AO162" s="671" t="e">
        <v>#N/A</v>
      </c>
      <c r="AP162" s="671" t="e">
        <v>#N/A</v>
      </c>
      <c r="AQ162" s="702"/>
      <c r="AT162" s="612"/>
    </row>
    <row r="163" spans="1:47" s="599" customFormat="1" hidden="1">
      <c r="A163" s="668">
        <v>0</v>
      </c>
      <c r="B163" s="668">
        <v>0</v>
      </c>
      <c r="C163" s="668">
        <v>0</v>
      </c>
      <c r="D163" s="597"/>
      <c r="E163" s="679" t="e">
        <v>#N/A</v>
      </c>
      <c r="F163" s="679" t="e">
        <v>#N/A</v>
      </c>
      <c r="G163" s="679" t="e">
        <v>#N/A</v>
      </c>
      <c r="H163" s="679" t="e">
        <v>#N/A</v>
      </c>
      <c r="I163" s="679" t="e">
        <v>#N/A</v>
      </c>
      <c r="J163" s="679" t="e">
        <v>#N/A</v>
      </c>
      <c r="K163" s="679" t="e">
        <v>#N/A</v>
      </c>
      <c r="L163" s="679" t="e">
        <v>#N/A</v>
      </c>
      <c r="M163" s="597"/>
      <c r="N163" s="680" t="s">
        <v>1533</v>
      </c>
      <c r="O163" s="597"/>
      <c r="P163" s="675"/>
      <c r="Q163" s="675"/>
      <c r="R163" s="675"/>
      <c r="S163" s="675"/>
      <c r="T163" s="675"/>
      <c r="U163" s="675"/>
      <c r="V163" s="675"/>
      <c r="W163" s="675"/>
      <c r="X163" s="597"/>
      <c r="Y163" s="675"/>
      <c r="Z163" s="675"/>
      <c r="AA163" s="675"/>
      <c r="AB163" s="675"/>
      <c r="AC163" s="675"/>
      <c r="AD163" s="675"/>
      <c r="AE163" s="675"/>
      <c r="AF163" s="675"/>
      <c r="AG163" s="597"/>
      <c r="AH163" s="597"/>
      <c r="AI163" s="675"/>
      <c r="AJ163" s="675"/>
      <c r="AK163" s="675"/>
      <c r="AL163" s="675"/>
      <c r="AM163" s="675"/>
      <c r="AN163" s="675"/>
      <c r="AO163" s="675"/>
      <c r="AP163" s="675"/>
      <c r="AQ163" s="702"/>
      <c r="AR163" s="597"/>
      <c r="AT163" s="612"/>
      <c r="AU163" s="597"/>
    </row>
    <row r="164" spans="1:47" s="599" customFormat="1" ht="15" hidden="1" customHeight="1">
      <c r="A164" s="668">
        <v>0</v>
      </c>
      <c r="B164" s="668">
        <v>0</v>
      </c>
      <c r="C164" s="668">
        <v>0</v>
      </c>
      <c r="D164" s="597"/>
      <c r="E164" s="669" t="e">
        <v>#N/A</v>
      </c>
      <c r="F164" s="669" t="e">
        <v>#N/A</v>
      </c>
      <c r="G164" s="669" t="e">
        <v>#N/A</v>
      </c>
      <c r="H164" s="669" t="e">
        <v>#N/A</v>
      </c>
      <c r="I164" s="669" t="e">
        <v>#N/A</v>
      </c>
      <c r="J164" s="669" t="e">
        <v>#N/A</v>
      </c>
      <c r="K164" s="669" t="e">
        <v>#N/A</v>
      </c>
      <c r="L164" s="669" t="e">
        <v>#N/A</v>
      </c>
      <c r="M164" s="597"/>
      <c r="N164" s="670" t="s">
        <v>1389</v>
      </c>
      <c r="O164" s="597"/>
      <c r="P164" s="671" t="e">
        <v>#N/A</v>
      </c>
      <c r="Q164" s="671" t="e">
        <v>#N/A</v>
      </c>
      <c r="R164" s="671" t="e">
        <v>#N/A</v>
      </c>
      <c r="S164" s="671" t="e">
        <v>#N/A</v>
      </c>
      <c r="T164" s="671" t="e">
        <v>#N/A</v>
      </c>
      <c r="U164" s="671" t="e">
        <v>#N/A</v>
      </c>
      <c r="V164" s="671" t="e">
        <v>#N/A</v>
      </c>
      <c r="W164" s="671" t="e">
        <v>#N/A</v>
      </c>
      <c r="X164" s="597"/>
      <c r="Y164" s="671">
        <v>0</v>
      </c>
      <c r="Z164" s="671">
        <v>0</v>
      </c>
      <c r="AA164" s="671">
        <v>0</v>
      </c>
      <c r="AB164" s="671">
        <v>0</v>
      </c>
      <c r="AC164" s="671">
        <v>0</v>
      </c>
      <c r="AD164" s="671">
        <v>0</v>
      </c>
      <c r="AE164" s="671">
        <v>0</v>
      </c>
      <c r="AF164" s="671">
        <v>0</v>
      </c>
      <c r="AG164" s="597"/>
      <c r="AH164" s="597"/>
      <c r="AI164" s="671" t="e">
        <v>#N/A</v>
      </c>
      <c r="AJ164" s="671" t="e">
        <v>#N/A</v>
      </c>
      <c r="AK164" s="671" t="e">
        <v>#N/A</v>
      </c>
      <c r="AL164" s="671" t="e">
        <v>#N/A</v>
      </c>
      <c r="AM164" s="671" t="e">
        <v>#N/A</v>
      </c>
      <c r="AN164" s="671" t="e">
        <v>#N/A</v>
      </c>
      <c r="AO164" s="671" t="e">
        <v>#N/A</v>
      </c>
      <c r="AP164" s="671" t="e">
        <v>#N/A</v>
      </c>
      <c r="AQ164" s="702"/>
      <c r="AR164" s="597"/>
      <c r="AT164" s="612"/>
      <c r="AU164" s="597"/>
    </row>
    <row r="165" spans="1:47" s="599" customFormat="1" ht="15" hidden="1" customHeight="1">
      <c r="A165" s="682">
        <v>0</v>
      </c>
      <c r="B165" s="682">
        <v>0</v>
      </c>
      <c r="C165" s="682">
        <v>0</v>
      </c>
      <c r="D165" s="597"/>
      <c r="E165" s="679" t="e">
        <v>#N/A</v>
      </c>
      <c r="F165" s="679" t="e">
        <v>#N/A</v>
      </c>
      <c r="G165" s="679" t="e">
        <v>#N/A</v>
      </c>
      <c r="H165" s="679" t="e">
        <v>#N/A</v>
      </c>
      <c r="I165" s="679" t="e">
        <v>#N/A</v>
      </c>
      <c r="J165" s="679" t="e">
        <v>#N/A</v>
      </c>
      <c r="K165" s="679" t="e">
        <v>#N/A</v>
      </c>
      <c r="L165" s="679" t="e">
        <v>#N/A</v>
      </c>
      <c r="M165" s="597"/>
      <c r="N165" s="680" t="s">
        <v>1533</v>
      </c>
      <c r="O165" s="597"/>
      <c r="P165" s="675"/>
      <c r="Q165" s="675"/>
      <c r="R165" s="675"/>
      <c r="S165" s="675"/>
      <c r="T165" s="675"/>
      <c r="U165" s="675"/>
      <c r="V165" s="675"/>
      <c r="W165" s="675"/>
      <c r="X165" s="597"/>
      <c r="Y165" s="675"/>
      <c r="Z165" s="675"/>
      <c r="AA165" s="675"/>
      <c r="AB165" s="675"/>
      <c r="AC165" s="675"/>
      <c r="AD165" s="675"/>
      <c r="AE165" s="675"/>
      <c r="AF165" s="675"/>
      <c r="AG165" s="597"/>
      <c r="AH165" s="597"/>
      <c r="AI165" s="675"/>
      <c r="AJ165" s="675"/>
      <c r="AK165" s="675"/>
      <c r="AL165" s="675"/>
      <c r="AM165" s="675"/>
      <c r="AN165" s="675"/>
      <c r="AO165" s="675"/>
      <c r="AP165" s="675"/>
      <c r="AQ165" s="702"/>
      <c r="AR165" s="597"/>
      <c r="AT165" s="612"/>
      <c r="AU165" s="597"/>
    </row>
    <row r="166" spans="1:47" s="599" customFormat="1" ht="15" hidden="1" customHeight="1">
      <c r="A166" s="682">
        <v>0</v>
      </c>
      <c r="B166" s="682">
        <v>0</v>
      </c>
      <c r="C166" s="682">
        <v>0</v>
      </c>
      <c r="D166" s="597"/>
      <c r="E166" s="669" t="e">
        <v>#N/A</v>
      </c>
      <c r="F166" s="669" t="e">
        <v>#N/A</v>
      </c>
      <c r="G166" s="669" t="e">
        <v>#N/A</v>
      </c>
      <c r="H166" s="669" t="e">
        <v>#N/A</v>
      </c>
      <c r="I166" s="669" t="e">
        <v>#N/A</v>
      </c>
      <c r="J166" s="669" t="e">
        <v>#N/A</v>
      </c>
      <c r="K166" s="669" t="e">
        <v>#N/A</v>
      </c>
      <c r="L166" s="669" t="e">
        <v>#N/A</v>
      </c>
      <c r="M166" s="597"/>
      <c r="N166" s="683" t="s">
        <v>1429</v>
      </c>
      <c r="O166" s="597"/>
      <c r="P166" s="686" t="e">
        <v>#N/A</v>
      </c>
      <c r="Q166" s="686" t="e">
        <v>#N/A</v>
      </c>
      <c r="R166" s="686" t="e">
        <v>#N/A</v>
      </c>
      <c r="S166" s="686" t="e">
        <v>#N/A</v>
      </c>
      <c r="T166" s="686" t="e">
        <v>#N/A</v>
      </c>
      <c r="U166" s="686" t="e">
        <v>#N/A</v>
      </c>
      <c r="V166" s="686" t="e">
        <v>#N/A</v>
      </c>
      <c r="W166" s="686" t="e">
        <v>#N/A</v>
      </c>
      <c r="X166" s="597"/>
      <c r="Y166" s="686">
        <v>0</v>
      </c>
      <c r="Z166" s="686">
        <v>0</v>
      </c>
      <c r="AA166" s="686">
        <v>0</v>
      </c>
      <c r="AB166" s="686">
        <v>0</v>
      </c>
      <c r="AC166" s="686">
        <v>0</v>
      </c>
      <c r="AD166" s="686">
        <v>0</v>
      </c>
      <c r="AE166" s="686">
        <v>0</v>
      </c>
      <c r="AF166" s="686">
        <v>0</v>
      </c>
      <c r="AG166" s="597"/>
      <c r="AH166" s="597"/>
      <c r="AI166" s="671" t="e">
        <v>#N/A</v>
      </c>
      <c r="AJ166" s="671" t="e">
        <v>#N/A</v>
      </c>
      <c r="AK166" s="671" t="e">
        <v>#N/A</v>
      </c>
      <c r="AL166" s="671" t="e">
        <v>#N/A</v>
      </c>
      <c r="AM166" s="671" t="e">
        <v>#N/A</v>
      </c>
      <c r="AN166" s="671" t="e">
        <v>#N/A</v>
      </c>
      <c r="AO166" s="671" t="e">
        <v>#N/A</v>
      </c>
      <c r="AP166" s="671" t="e">
        <v>#N/A</v>
      </c>
      <c r="AQ166" s="702"/>
      <c r="AT166" s="612"/>
      <c r="AU166" s="597"/>
    </row>
    <row r="167" spans="1:47" ht="15" hidden="1" customHeight="1">
      <c r="A167" s="682">
        <v>0</v>
      </c>
      <c r="B167" s="682">
        <v>0</v>
      </c>
      <c r="C167" s="682">
        <v>0</v>
      </c>
      <c r="E167" s="679" t="e">
        <v>#N/A</v>
      </c>
      <c r="F167" s="679" t="e">
        <v>#N/A</v>
      </c>
      <c r="G167" s="679" t="e">
        <v>#N/A</v>
      </c>
      <c r="H167" s="679" t="e">
        <v>#N/A</v>
      </c>
      <c r="I167" s="679" t="e">
        <v>#N/A</v>
      </c>
      <c r="J167" s="679" t="e">
        <v>#N/A</v>
      </c>
      <c r="K167" s="679" t="e">
        <v>#N/A</v>
      </c>
      <c r="L167" s="679" t="e">
        <v>#N/A</v>
      </c>
      <c r="N167" s="680" t="s">
        <v>1533</v>
      </c>
      <c r="P167" s="675"/>
      <c r="Q167" s="675"/>
      <c r="R167" s="675"/>
      <c r="S167" s="675"/>
      <c r="T167" s="675"/>
      <c r="U167" s="675"/>
      <c r="V167" s="675"/>
      <c r="W167" s="675"/>
      <c r="Y167" s="675"/>
      <c r="Z167" s="675"/>
      <c r="AA167" s="675"/>
      <c r="AB167" s="675"/>
      <c r="AC167" s="675"/>
      <c r="AD167" s="675"/>
      <c r="AE167" s="675"/>
      <c r="AF167" s="675"/>
      <c r="AI167" s="675"/>
      <c r="AJ167" s="675"/>
      <c r="AK167" s="675"/>
      <c r="AL167" s="675"/>
      <c r="AM167" s="675"/>
      <c r="AN167" s="675"/>
      <c r="AO167" s="675"/>
      <c r="AP167" s="675"/>
      <c r="AQ167" s="702"/>
      <c r="AR167" s="599"/>
      <c r="AT167" s="612"/>
    </row>
    <row r="168" spans="1:47" hidden="1">
      <c r="A168" s="682">
        <v>0</v>
      </c>
      <c r="B168" s="682">
        <v>0</v>
      </c>
      <c r="C168" s="682">
        <v>0</v>
      </c>
      <c r="E168" s="684" t="e">
        <v>#N/A</v>
      </c>
      <c r="F168" s="684" t="e">
        <v>#N/A</v>
      </c>
      <c r="G168" s="684" t="e">
        <v>#N/A</v>
      </c>
      <c r="H168" s="684" t="e">
        <v>#N/A</v>
      </c>
      <c r="I168" s="684" t="e">
        <v>#N/A</v>
      </c>
      <c r="J168" s="684" t="e">
        <v>#N/A</v>
      </c>
      <c r="K168" s="684" t="e">
        <v>#N/A</v>
      </c>
      <c r="L168" s="684" t="e">
        <v>#N/A</v>
      </c>
      <c r="N168" s="683" t="s">
        <v>1431</v>
      </c>
      <c r="P168" s="686" t="e">
        <v>#N/A</v>
      </c>
      <c r="Q168" s="686" t="e">
        <v>#N/A</v>
      </c>
      <c r="R168" s="686" t="e">
        <v>#N/A</v>
      </c>
      <c r="S168" s="686" t="e">
        <v>#N/A</v>
      </c>
      <c r="T168" s="686" t="e">
        <v>#N/A</v>
      </c>
      <c r="U168" s="686" t="e">
        <v>#N/A</v>
      </c>
      <c r="V168" s="686" t="e">
        <v>#N/A</v>
      </c>
      <c r="W168" s="686" t="e">
        <v>#N/A</v>
      </c>
      <c r="Y168" s="686">
        <v>0</v>
      </c>
      <c r="Z168" s="686">
        <v>0</v>
      </c>
      <c r="AA168" s="686">
        <v>0</v>
      </c>
      <c r="AB168" s="686">
        <v>0</v>
      </c>
      <c r="AC168" s="686">
        <v>0</v>
      </c>
      <c r="AD168" s="686">
        <v>0</v>
      </c>
      <c r="AE168" s="686">
        <v>0</v>
      </c>
      <c r="AF168" s="686">
        <v>0</v>
      </c>
      <c r="AI168" s="671" t="e">
        <v>#N/A</v>
      </c>
      <c r="AJ168" s="671" t="e">
        <v>#N/A</v>
      </c>
      <c r="AK168" s="671" t="e">
        <v>#N/A</v>
      </c>
      <c r="AL168" s="671" t="e">
        <v>#N/A</v>
      </c>
      <c r="AM168" s="671" t="e">
        <v>#N/A</v>
      </c>
      <c r="AN168" s="671" t="e">
        <v>#N/A</v>
      </c>
      <c r="AO168" s="671" t="e">
        <v>#N/A</v>
      </c>
      <c r="AP168" s="671" t="e">
        <v>#N/A</v>
      </c>
      <c r="AQ168" s="702"/>
      <c r="AR168" s="599"/>
      <c r="AT168" s="612"/>
    </row>
    <row r="169" spans="1:47" hidden="1">
      <c r="A169" s="682">
        <v>0</v>
      </c>
      <c r="B169" s="682">
        <v>0</v>
      </c>
      <c r="C169" s="682">
        <v>0</v>
      </c>
      <c r="E169" s="679" t="e">
        <v>#N/A</v>
      </c>
      <c r="F169" s="679" t="e">
        <v>#N/A</v>
      </c>
      <c r="G169" s="679" t="e">
        <v>#N/A</v>
      </c>
      <c r="H169" s="679" t="e">
        <v>#N/A</v>
      </c>
      <c r="I169" s="679" t="e">
        <v>#N/A</v>
      </c>
      <c r="J169" s="679" t="e">
        <v>#N/A</v>
      </c>
      <c r="K169" s="679" t="e">
        <v>#N/A</v>
      </c>
      <c r="L169" s="679" t="e">
        <v>#N/A</v>
      </c>
      <c r="N169" s="680" t="s">
        <v>1533</v>
      </c>
      <c r="P169" s="675"/>
      <c r="Q169" s="675"/>
      <c r="R169" s="675"/>
      <c r="S169" s="675"/>
      <c r="T169" s="675"/>
      <c r="U169" s="675"/>
      <c r="V169" s="675"/>
      <c r="W169" s="675"/>
      <c r="Y169" s="675"/>
      <c r="Z169" s="675"/>
      <c r="AA169" s="675"/>
      <c r="AB169" s="675"/>
      <c r="AC169" s="675"/>
      <c r="AD169" s="675"/>
      <c r="AE169" s="675"/>
      <c r="AF169" s="675"/>
      <c r="AI169" s="675"/>
      <c r="AJ169" s="675"/>
      <c r="AK169" s="675"/>
      <c r="AL169" s="675"/>
      <c r="AM169" s="675"/>
      <c r="AN169" s="675"/>
      <c r="AO169" s="675"/>
      <c r="AP169" s="675"/>
      <c r="AQ169" s="702"/>
      <c r="AR169" s="599"/>
      <c r="AT169" s="612"/>
    </row>
    <row r="170" spans="1:47" hidden="1">
      <c r="A170" s="682">
        <v>0</v>
      </c>
      <c r="B170" s="682">
        <v>0</v>
      </c>
      <c r="C170" s="682">
        <v>0</v>
      </c>
      <c r="E170" s="684" t="e">
        <v>#N/A</v>
      </c>
      <c r="F170" s="684" t="e">
        <v>#N/A</v>
      </c>
      <c r="G170" s="684" t="e">
        <v>#N/A</v>
      </c>
      <c r="H170" s="684" t="e">
        <v>#N/A</v>
      </c>
      <c r="I170" s="684" t="e">
        <v>#N/A</v>
      </c>
      <c r="J170" s="684" t="e">
        <v>#N/A</v>
      </c>
      <c r="K170" s="684" t="e">
        <v>#N/A</v>
      </c>
      <c r="L170" s="684" t="e">
        <v>#N/A</v>
      </c>
      <c r="N170" s="683" t="s">
        <v>1433</v>
      </c>
      <c r="P170" s="686" t="e">
        <v>#N/A</v>
      </c>
      <c r="Q170" s="686" t="e">
        <v>#N/A</v>
      </c>
      <c r="R170" s="686" t="e">
        <v>#N/A</v>
      </c>
      <c r="S170" s="686" t="e">
        <v>#N/A</v>
      </c>
      <c r="T170" s="686" t="e">
        <v>#N/A</v>
      </c>
      <c r="U170" s="686" t="e">
        <v>#N/A</v>
      </c>
      <c r="V170" s="686" t="e">
        <v>#N/A</v>
      </c>
      <c r="W170" s="686" t="e">
        <v>#N/A</v>
      </c>
      <c r="X170" s="599"/>
      <c r="Y170" s="686">
        <v>0</v>
      </c>
      <c r="Z170" s="686">
        <v>0</v>
      </c>
      <c r="AA170" s="686">
        <v>0</v>
      </c>
      <c r="AB170" s="686">
        <v>0</v>
      </c>
      <c r="AC170" s="686">
        <v>0</v>
      </c>
      <c r="AD170" s="686">
        <v>0</v>
      </c>
      <c r="AE170" s="686">
        <v>0</v>
      </c>
      <c r="AF170" s="686">
        <v>0</v>
      </c>
      <c r="AI170" s="671" t="e">
        <v>#N/A</v>
      </c>
      <c r="AJ170" s="671" t="e">
        <v>#N/A</v>
      </c>
      <c r="AK170" s="671" t="e">
        <v>#N/A</v>
      </c>
      <c r="AL170" s="671" t="e">
        <v>#N/A</v>
      </c>
      <c r="AM170" s="671" t="e">
        <v>#N/A</v>
      </c>
      <c r="AN170" s="671" t="e">
        <v>#N/A</v>
      </c>
      <c r="AO170" s="671" t="e">
        <v>#N/A</v>
      </c>
      <c r="AP170" s="671" t="e">
        <v>#N/A</v>
      </c>
      <c r="AQ170" s="702"/>
      <c r="AT170" s="612"/>
    </row>
    <row r="171" spans="1:47" hidden="1">
      <c r="A171" s="710">
        <v>0</v>
      </c>
      <c r="B171" s="710">
        <v>0</v>
      </c>
      <c r="C171" s="710">
        <v>0</v>
      </c>
      <c r="D171" s="599"/>
      <c r="E171" s="679" t="e">
        <v>#N/A</v>
      </c>
      <c r="F171" s="679" t="e">
        <v>#N/A</v>
      </c>
      <c r="G171" s="679" t="e">
        <v>#N/A</v>
      </c>
      <c r="H171" s="679" t="e">
        <v>#N/A</v>
      </c>
      <c r="I171" s="679" t="e">
        <v>#N/A</v>
      </c>
      <c r="J171" s="679" t="e">
        <v>#N/A</v>
      </c>
      <c r="K171" s="679" t="e">
        <v>#N/A</v>
      </c>
      <c r="L171" s="679" t="e">
        <v>#N/A</v>
      </c>
      <c r="M171" s="599"/>
      <c r="N171" s="680" t="s">
        <v>1533</v>
      </c>
      <c r="O171" s="599"/>
      <c r="P171" s="675"/>
      <c r="Q171" s="675"/>
      <c r="R171" s="675"/>
      <c r="S171" s="675"/>
      <c r="T171" s="675"/>
      <c r="U171" s="675"/>
      <c r="V171" s="675"/>
      <c r="W171" s="675"/>
      <c r="X171" s="599"/>
      <c r="Y171" s="675"/>
      <c r="Z171" s="675"/>
      <c r="AA171" s="675"/>
      <c r="AB171" s="675"/>
      <c r="AC171" s="675"/>
      <c r="AD171" s="675"/>
      <c r="AE171" s="675"/>
      <c r="AF171" s="675"/>
      <c r="AG171" s="599"/>
      <c r="AH171" s="599"/>
      <c r="AI171" s="675"/>
      <c r="AJ171" s="675"/>
      <c r="AK171" s="675"/>
      <c r="AL171" s="675"/>
      <c r="AM171" s="675"/>
      <c r="AN171" s="675"/>
      <c r="AO171" s="675"/>
      <c r="AP171" s="675"/>
      <c r="AQ171" s="703"/>
      <c r="AT171" s="612"/>
    </row>
    <row r="172" spans="1:47" ht="15" hidden="1" customHeight="1">
      <c r="A172" s="682">
        <v>0</v>
      </c>
      <c r="B172" s="682">
        <v>0</v>
      </c>
      <c r="C172" s="682">
        <v>0</v>
      </c>
      <c r="D172" s="599"/>
      <c r="E172" s="688" t="e">
        <v>#N/A</v>
      </c>
      <c r="F172" s="688" t="e">
        <v>#N/A</v>
      </c>
      <c r="G172" s="688" t="e">
        <v>#N/A</v>
      </c>
      <c r="H172" s="688" t="e">
        <v>#N/A</v>
      </c>
      <c r="I172" s="688" t="e">
        <v>#N/A</v>
      </c>
      <c r="J172" s="688" t="e">
        <v>#N/A</v>
      </c>
      <c r="K172" s="688" t="e">
        <v>#N/A</v>
      </c>
      <c r="L172" s="688" t="e">
        <v>#N/A</v>
      </c>
      <c r="M172" s="599"/>
      <c r="N172" s="704" t="s">
        <v>1435</v>
      </c>
      <c r="O172" s="599"/>
      <c r="P172" s="686" t="e">
        <v>#N/A</v>
      </c>
      <c r="Q172" s="686" t="e">
        <v>#N/A</v>
      </c>
      <c r="R172" s="686" t="e">
        <v>#N/A</v>
      </c>
      <c r="S172" s="686" t="e">
        <v>#N/A</v>
      </c>
      <c r="T172" s="686" t="e">
        <v>#N/A</v>
      </c>
      <c r="U172" s="686" t="e">
        <v>#N/A</v>
      </c>
      <c r="V172" s="686" t="e">
        <v>#N/A</v>
      </c>
      <c r="W172" s="686" t="e">
        <v>#N/A</v>
      </c>
      <c r="X172" s="599"/>
      <c r="Y172" s="686">
        <v>0</v>
      </c>
      <c r="Z172" s="686">
        <v>0</v>
      </c>
      <c r="AA172" s="686">
        <v>0</v>
      </c>
      <c r="AB172" s="686">
        <v>0</v>
      </c>
      <c r="AC172" s="686">
        <v>0</v>
      </c>
      <c r="AD172" s="686">
        <v>0</v>
      </c>
      <c r="AE172" s="686">
        <v>0</v>
      </c>
      <c r="AF172" s="686">
        <v>0</v>
      </c>
      <c r="AG172" s="599"/>
      <c r="AH172" s="599"/>
      <c r="AI172" s="686" t="e">
        <v>#N/A</v>
      </c>
      <c r="AJ172" s="686" t="e">
        <v>#N/A</v>
      </c>
      <c r="AK172" s="686" t="e">
        <v>#N/A</v>
      </c>
      <c r="AL172" s="686" t="e">
        <v>#N/A</v>
      </c>
      <c r="AM172" s="686" t="e">
        <v>#N/A</v>
      </c>
      <c r="AN172" s="686" t="e">
        <v>#N/A</v>
      </c>
      <c r="AO172" s="686" t="e">
        <v>#N/A</v>
      </c>
      <c r="AP172" s="686" t="e">
        <v>#N/A</v>
      </c>
      <c r="AQ172" s="703"/>
      <c r="AT172" s="612"/>
    </row>
    <row r="173" spans="1:47" hidden="1">
      <c r="A173" s="682">
        <v>0</v>
      </c>
      <c r="B173" s="682">
        <v>0</v>
      </c>
      <c r="C173" s="682">
        <v>0</v>
      </c>
      <c r="D173" s="599"/>
      <c r="E173" s="679" t="e">
        <v>#N/A</v>
      </c>
      <c r="F173" s="679" t="e">
        <v>#N/A</v>
      </c>
      <c r="G173" s="679" t="e">
        <v>#N/A</v>
      </c>
      <c r="H173" s="679" t="e">
        <v>#N/A</v>
      </c>
      <c r="I173" s="679" t="e">
        <v>#N/A</v>
      </c>
      <c r="J173" s="679" t="e">
        <v>#N/A</v>
      </c>
      <c r="K173" s="679" t="e">
        <v>#N/A</v>
      </c>
      <c r="L173" s="679" t="e">
        <v>#N/A</v>
      </c>
      <c r="M173" s="599"/>
      <c r="N173" s="680" t="s">
        <v>1533</v>
      </c>
      <c r="O173" s="599"/>
      <c r="P173" s="675"/>
      <c r="Q173" s="675"/>
      <c r="R173" s="675"/>
      <c r="S173" s="675"/>
      <c r="T173" s="675"/>
      <c r="U173" s="675"/>
      <c r="V173" s="675"/>
      <c r="W173" s="675"/>
      <c r="X173" s="599"/>
      <c r="Y173" s="675"/>
      <c r="Z173" s="675"/>
      <c r="AA173" s="675"/>
      <c r="AB173" s="675"/>
      <c r="AC173" s="675"/>
      <c r="AD173" s="675"/>
      <c r="AE173" s="675"/>
      <c r="AF173" s="675"/>
      <c r="AG173" s="599"/>
      <c r="AH173" s="599"/>
      <c r="AI173" s="675"/>
      <c r="AJ173" s="675"/>
      <c r="AK173" s="675"/>
      <c r="AL173" s="675"/>
      <c r="AM173" s="675"/>
      <c r="AN173" s="675"/>
      <c r="AO173" s="675"/>
      <c r="AP173" s="675"/>
      <c r="AQ173" s="703"/>
      <c r="AT173" s="612"/>
    </row>
    <row r="174" spans="1:47" ht="15" hidden="1" customHeight="1">
      <c r="A174" s="682">
        <v>0</v>
      </c>
      <c r="B174" s="682">
        <v>0</v>
      </c>
      <c r="C174" s="682">
        <v>0</v>
      </c>
      <c r="D174" s="599"/>
      <c r="E174" s="688" t="e">
        <v>#N/A</v>
      </c>
      <c r="F174" s="688" t="e">
        <v>#N/A</v>
      </c>
      <c r="G174" s="688" t="e">
        <v>#N/A</v>
      </c>
      <c r="H174" s="688" t="e">
        <v>#N/A</v>
      </c>
      <c r="I174" s="688" t="e">
        <v>#N/A</v>
      </c>
      <c r="J174" s="688" t="e">
        <v>#N/A</v>
      </c>
      <c r="K174" s="688" t="e">
        <v>#N/A</v>
      </c>
      <c r="L174" s="688" t="e">
        <v>#N/A</v>
      </c>
      <c r="M174" s="599"/>
      <c r="N174" s="704" t="s">
        <v>1437</v>
      </c>
      <c r="O174" s="599"/>
      <c r="P174" s="686" t="e">
        <v>#N/A</v>
      </c>
      <c r="Q174" s="686" t="e">
        <v>#N/A</v>
      </c>
      <c r="R174" s="686" t="e">
        <v>#N/A</v>
      </c>
      <c r="S174" s="686" t="e">
        <v>#N/A</v>
      </c>
      <c r="T174" s="686" t="e">
        <v>#N/A</v>
      </c>
      <c r="U174" s="686" t="e">
        <v>#N/A</v>
      </c>
      <c r="V174" s="686" t="e">
        <v>#N/A</v>
      </c>
      <c r="W174" s="686" t="e">
        <v>#N/A</v>
      </c>
      <c r="X174" s="599"/>
      <c r="Y174" s="686">
        <v>0</v>
      </c>
      <c r="Z174" s="686">
        <v>0</v>
      </c>
      <c r="AA174" s="686">
        <v>0</v>
      </c>
      <c r="AB174" s="686">
        <v>0</v>
      </c>
      <c r="AC174" s="686">
        <v>0</v>
      </c>
      <c r="AD174" s="686">
        <v>0</v>
      </c>
      <c r="AE174" s="686">
        <v>0</v>
      </c>
      <c r="AF174" s="686">
        <v>0</v>
      </c>
      <c r="AG174" s="599"/>
      <c r="AH174" s="599"/>
      <c r="AI174" s="686" t="e">
        <v>#N/A</v>
      </c>
      <c r="AJ174" s="686" t="e">
        <v>#N/A</v>
      </c>
      <c r="AK174" s="686" t="e">
        <v>#N/A</v>
      </c>
      <c r="AL174" s="686" t="e">
        <v>#N/A</v>
      </c>
      <c r="AM174" s="686" t="e">
        <v>#N/A</v>
      </c>
      <c r="AN174" s="686" t="e">
        <v>#N/A</v>
      </c>
      <c r="AO174" s="686" t="e">
        <v>#N/A</v>
      </c>
      <c r="AP174" s="686" t="e">
        <v>#N/A</v>
      </c>
      <c r="AQ174" s="703"/>
      <c r="AT174" s="612"/>
    </row>
    <row r="175" spans="1:47" hidden="1">
      <c r="A175" s="682">
        <v>0</v>
      </c>
      <c r="B175" s="682">
        <v>0</v>
      </c>
      <c r="C175" s="682">
        <v>0</v>
      </c>
      <c r="D175" s="599"/>
      <c r="E175" s="679" t="e">
        <v>#N/A</v>
      </c>
      <c r="F175" s="679" t="e">
        <v>#N/A</v>
      </c>
      <c r="G175" s="679" t="e">
        <v>#N/A</v>
      </c>
      <c r="H175" s="679" t="e">
        <v>#N/A</v>
      </c>
      <c r="I175" s="679" t="e">
        <v>#N/A</v>
      </c>
      <c r="J175" s="679" t="e">
        <v>#N/A</v>
      </c>
      <c r="K175" s="679" t="e">
        <v>#N/A</v>
      </c>
      <c r="L175" s="679" t="e">
        <v>#N/A</v>
      </c>
      <c r="M175" s="599"/>
      <c r="N175" s="680" t="s">
        <v>1533</v>
      </c>
      <c r="O175" s="599"/>
      <c r="P175" s="675"/>
      <c r="Q175" s="675"/>
      <c r="R175" s="675"/>
      <c r="S175" s="675"/>
      <c r="T175" s="675"/>
      <c r="U175" s="675"/>
      <c r="V175" s="675"/>
      <c r="W175" s="675"/>
      <c r="X175" s="599"/>
      <c r="Y175" s="675"/>
      <c r="Z175" s="675"/>
      <c r="AA175" s="675"/>
      <c r="AB175" s="675"/>
      <c r="AC175" s="675"/>
      <c r="AD175" s="675"/>
      <c r="AE175" s="675"/>
      <c r="AF175" s="675"/>
      <c r="AG175" s="599"/>
      <c r="AH175" s="599"/>
      <c r="AI175" s="675"/>
      <c r="AJ175" s="675"/>
      <c r="AK175" s="675"/>
      <c r="AL175" s="675"/>
      <c r="AM175" s="675"/>
      <c r="AN175" s="675"/>
      <c r="AO175" s="675"/>
      <c r="AP175" s="675"/>
      <c r="AQ175" s="703"/>
      <c r="AT175" s="612"/>
    </row>
    <row r="176" spans="1:47" ht="15" hidden="1" customHeight="1">
      <c r="A176" s="689">
        <v>0</v>
      </c>
      <c r="B176" s="689">
        <v>0</v>
      </c>
      <c r="C176" s="689">
        <v>0</v>
      </c>
      <c r="D176" s="599"/>
      <c r="E176" s="690" t="e">
        <v>#N/A</v>
      </c>
      <c r="F176" s="690" t="e">
        <v>#N/A</v>
      </c>
      <c r="G176" s="690" t="e">
        <v>#N/A</v>
      </c>
      <c r="H176" s="690" t="e">
        <v>#N/A</v>
      </c>
      <c r="I176" s="690" t="e">
        <v>#N/A</v>
      </c>
      <c r="J176" s="690" t="e">
        <v>#N/A</v>
      </c>
      <c r="K176" s="690" t="e">
        <v>#N/A</v>
      </c>
      <c r="L176" s="690" t="e">
        <v>#N/A</v>
      </c>
      <c r="M176" s="599"/>
      <c r="N176" s="705" t="s">
        <v>1669</v>
      </c>
      <c r="O176" s="599"/>
      <c r="P176" s="692" t="e">
        <v>#N/A</v>
      </c>
      <c r="Q176" s="692" t="e">
        <v>#N/A</v>
      </c>
      <c r="R176" s="692" t="e">
        <v>#N/A</v>
      </c>
      <c r="S176" s="692" t="e">
        <v>#N/A</v>
      </c>
      <c r="T176" s="692" t="e">
        <v>#N/A</v>
      </c>
      <c r="U176" s="692" t="e">
        <v>#N/A</v>
      </c>
      <c r="V176" s="692" t="e">
        <v>#N/A</v>
      </c>
      <c r="W176" s="692" t="e">
        <v>#N/A</v>
      </c>
      <c r="X176" s="599"/>
      <c r="Y176" s="692">
        <v>0</v>
      </c>
      <c r="Z176" s="692">
        <v>0</v>
      </c>
      <c r="AA176" s="692">
        <v>0</v>
      </c>
      <c r="AB176" s="692">
        <v>0</v>
      </c>
      <c r="AC176" s="692">
        <v>0</v>
      </c>
      <c r="AD176" s="692">
        <v>0</v>
      </c>
      <c r="AE176" s="692">
        <v>0</v>
      </c>
      <c r="AF176" s="692">
        <v>0</v>
      </c>
      <c r="AG176" s="599"/>
      <c r="AH176" s="599"/>
      <c r="AI176" s="692" t="e">
        <v>#N/A</v>
      </c>
      <c r="AJ176" s="692" t="e">
        <v>#N/A</v>
      </c>
      <c r="AK176" s="692" t="e">
        <v>#N/A</v>
      </c>
      <c r="AL176" s="692" t="e">
        <v>#N/A</v>
      </c>
      <c r="AM176" s="692" t="e">
        <v>#N/A</v>
      </c>
      <c r="AN176" s="692" t="e">
        <v>#N/A</v>
      </c>
      <c r="AO176" s="692" t="e">
        <v>#N/A</v>
      </c>
      <c r="AP176" s="692" t="e">
        <v>#N/A</v>
      </c>
      <c r="AQ176" s="703"/>
      <c r="AT176" s="612"/>
    </row>
    <row r="177" spans="1:46" hidden="1">
      <c r="A177" s="682">
        <v>0</v>
      </c>
      <c r="B177" s="682">
        <v>0</v>
      </c>
      <c r="C177" s="682">
        <v>0</v>
      </c>
      <c r="D177" s="599"/>
      <c r="E177" s="679" t="e">
        <v>#N/A</v>
      </c>
      <c r="F177" s="679" t="e">
        <v>#N/A</v>
      </c>
      <c r="G177" s="679" t="e">
        <v>#N/A</v>
      </c>
      <c r="H177" s="679" t="e">
        <v>#N/A</v>
      </c>
      <c r="I177" s="679" t="e">
        <v>#N/A</v>
      </c>
      <c r="J177" s="679" t="e">
        <v>#N/A</v>
      </c>
      <c r="K177" s="679" t="e">
        <v>#N/A</v>
      </c>
      <c r="L177" s="679" t="e">
        <v>#N/A</v>
      </c>
      <c r="M177" s="599"/>
      <c r="N177" s="680" t="s">
        <v>1533</v>
      </c>
      <c r="O177" s="599"/>
      <c r="P177" s="675"/>
      <c r="Q177" s="675"/>
      <c r="R177" s="675"/>
      <c r="S177" s="675"/>
      <c r="T177" s="675"/>
      <c r="U177" s="675"/>
      <c r="V177" s="675"/>
      <c r="W177" s="675"/>
      <c r="X177" s="599"/>
      <c r="Y177" s="675"/>
      <c r="Z177" s="675"/>
      <c r="AA177" s="675"/>
      <c r="AB177" s="675"/>
      <c r="AC177" s="675"/>
      <c r="AD177" s="675"/>
      <c r="AE177" s="675"/>
      <c r="AF177" s="675"/>
      <c r="AG177" s="599"/>
      <c r="AH177" s="599"/>
      <c r="AI177" s="675"/>
      <c r="AJ177" s="675"/>
      <c r="AK177" s="675"/>
      <c r="AL177" s="675"/>
      <c r="AM177" s="675"/>
      <c r="AN177" s="675"/>
      <c r="AO177" s="675"/>
      <c r="AP177" s="675"/>
      <c r="AQ177" s="703"/>
      <c r="AT177" s="612"/>
    </row>
    <row r="178" spans="1:46" hidden="1">
      <c r="A178" s="689">
        <v>0</v>
      </c>
      <c r="B178" s="689">
        <v>0</v>
      </c>
      <c r="C178" s="689">
        <v>0</v>
      </c>
      <c r="D178" s="599"/>
      <c r="E178" s="690" t="e">
        <v>#N/A</v>
      </c>
      <c r="F178" s="690" t="e">
        <v>#N/A</v>
      </c>
      <c r="G178" s="690" t="e">
        <v>#N/A</v>
      </c>
      <c r="H178" s="690" t="e">
        <v>#N/A</v>
      </c>
      <c r="I178" s="690" t="e">
        <v>#N/A</v>
      </c>
      <c r="J178" s="690" t="e">
        <v>#N/A</v>
      </c>
      <c r="K178" s="690" t="e">
        <v>#N/A</v>
      </c>
      <c r="L178" s="690" t="e">
        <v>#N/A</v>
      </c>
      <c r="M178" s="599"/>
      <c r="N178" s="705" t="s">
        <v>1670</v>
      </c>
      <c r="O178" s="599"/>
      <c r="P178" s="692" t="e">
        <v>#N/A</v>
      </c>
      <c r="Q178" s="692" t="e">
        <v>#N/A</v>
      </c>
      <c r="R178" s="692" t="e">
        <v>#N/A</v>
      </c>
      <c r="S178" s="692" t="e">
        <v>#N/A</v>
      </c>
      <c r="T178" s="692" t="e">
        <v>#N/A</v>
      </c>
      <c r="U178" s="692" t="e">
        <v>#N/A</v>
      </c>
      <c r="V178" s="692" t="e">
        <v>#N/A</v>
      </c>
      <c r="W178" s="692" t="e">
        <v>#N/A</v>
      </c>
      <c r="X178" s="599"/>
      <c r="Y178" s="692">
        <v>0</v>
      </c>
      <c r="Z178" s="692">
        <v>0</v>
      </c>
      <c r="AA178" s="692">
        <v>0</v>
      </c>
      <c r="AB178" s="692">
        <v>0</v>
      </c>
      <c r="AC178" s="692">
        <v>0</v>
      </c>
      <c r="AD178" s="692">
        <v>0</v>
      </c>
      <c r="AE178" s="692">
        <v>0</v>
      </c>
      <c r="AF178" s="692">
        <v>0</v>
      </c>
      <c r="AG178" s="599"/>
      <c r="AH178" s="599"/>
      <c r="AI178" s="692" t="e">
        <v>#N/A</v>
      </c>
      <c r="AJ178" s="692" t="e">
        <v>#N/A</v>
      </c>
      <c r="AK178" s="692" t="e">
        <v>#N/A</v>
      </c>
      <c r="AL178" s="692" t="e">
        <v>#N/A</v>
      </c>
      <c r="AM178" s="692" t="e">
        <v>#N/A</v>
      </c>
      <c r="AN178" s="692" t="e">
        <v>#N/A</v>
      </c>
      <c r="AO178" s="692" t="e">
        <v>#N/A</v>
      </c>
      <c r="AP178" s="692" t="e">
        <v>#N/A</v>
      </c>
      <c r="AQ178" s="703"/>
      <c r="AT178" s="612"/>
    </row>
    <row r="179" spans="1:46" hidden="1">
      <c r="A179" s="682">
        <v>0</v>
      </c>
      <c r="B179" s="682">
        <v>0</v>
      </c>
      <c r="C179" s="682">
        <v>0</v>
      </c>
      <c r="D179" s="599"/>
      <c r="E179" s="679" t="e">
        <v>#N/A</v>
      </c>
      <c r="F179" s="679" t="e">
        <v>#N/A</v>
      </c>
      <c r="G179" s="679" t="e">
        <v>#N/A</v>
      </c>
      <c r="H179" s="679" t="e">
        <v>#N/A</v>
      </c>
      <c r="I179" s="679" t="e">
        <v>#N/A</v>
      </c>
      <c r="J179" s="679" t="e">
        <v>#N/A</v>
      </c>
      <c r="K179" s="679" t="e">
        <v>#N/A</v>
      </c>
      <c r="L179" s="679" t="e">
        <v>#N/A</v>
      </c>
      <c r="M179" s="599"/>
      <c r="N179" s="680" t="s">
        <v>1533</v>
      </c>
      <c r="O179" s="599"/>
      <c r="P179" s="675"/>
      <c r="Q179" s="675"/>
      <c r="R179" s="675"/>
      <c r="S179" s="675"/>
      <c r="T179" s="675"/>
      <c r="U179" s="675"/>
      <c r="V179" s="675"/>
      <c r="W179" s="675"/>
      <c r="X179" s="599"/>
      <c r="Y179" s="675"/>
      <c r="Z179" s="675"/>
      <c r="AA179" s="675"/>
      <c r="AB179" s="675"/>
      <c r="AC179" s="675"/>
      <c r="AD179" s="675"/>
      <c r="AE179" s="675"/>
      <c r="AF179" s="675"/>
      <c r="AG179" s="599"/>
      <c r="AH179" s="599"/>
      <c r="AI179" s="675"/>
      <c r="AJ179" s="675"/>
      <c r="AK179" s="675"/>
      <c r="AL179" s="675"/>
      <c r="AM179" s="675"/>
      <c r="AN179" s="675"/>
      <c r="AO179" s="675"/>
      <c r="AP179" s="675"/>
      <c r="AQ179" s="703"/>
      <c r="AT179" s="612"/>
    </row>
    <row r="180" spans="1:46" hidden="1">
      <c r="A180" s="689">
        <v>0</v>
      </c>
      <c r="B180" s="689">
        <v>0</v>
      </c>
      <c r="C180" s="689">
        <v>0</v>
      </c>
      <c r="D180" s="599"/>
      <c r="E180" s="690" t="e">
        <v>#N/A</v>
      </c>
      <c r="F180" s="690" t="e">
        <v>#N/A</v>
      </c>
      <c r="G180" s="690" t="e">
        <v>#N/A</v>
      </c>
      <c r="H180" s="690" t="e">
        <v>#N/A</v>
      </c>
      <c r="I180" s="690" t="e">
        <v>#N/A</v>
      </c>
      <c r="J180" s="690" t="e">
        <v>#N/A</v>
      </c>
      <c r="K180" s="690" t="e">
        <v>#N/A</v>
      </c>
      <c r="L180" s="690" t="e">
        <v>#N/A</v>
      </c>
      <c r="M180" s="599"/>
      <c r="N180" s="705" t="s">
        <v>1672</v>
      </c>
      <c r="O180" s="599"/>
      <c r="P180" s="692" t="e">
        <v>#N/A</v>
      </c>
      <c r="Q180" s="692" t="e">
        <v>#N/A</v>
      </c>
      <c r="R180" s="692" t="e">
        <v>#N/A</v>
      </c>
      <c r="S180" s="692" t="e">
        <v>#N/A</v>
      </c>
      <c r="T180" s="692" t="e">
        <v>#N/A</v>
      </c>
      <c r="U180" s="692" t="e">
        <v>#N/A</v>
      </c>
      <c r="V180" s="692" t="e">
        <v>#N/A</v>
      </c>
      <c r="W180" s="692" t="e">
        <v>#N/A</v>
      </c>
      <c r="X180" s="599"/>
      <c r="Y180" s="692">
        <v>0</v>
      </c>
      <c r="Z180" s="692">
        <v>0</v>
      </c>
      <c r="AA180" s="692">
        <v>0</v>
      </c>
      <c r="AB180" s="692">
        <v>0</v>
      </c>
      <c r="AC180" s="692">
        <v>0</v>
      </c>
      <c r="AD180" s="692">
        <v>0</v>
      </c>
      <c r="AE180" s="692">
        <v>0</v>
      </c>
      <c r="AF180" s="692">
        <v>0</v>
      </c>
      <c r="AG180" s="599"/>
      <c r="AH180" s="599"/>
      <c r="AI180" s="692" t="e">
        <v>#N/A</v>
      </c>
      <c r="AJ180" s="692" t="e">
        <v>#N/A</v>
      </c>
      <c r="AK180" s="692" t="e">
        <v>#N/A</v>
      </c>
      <c r="AL180" s="692" t="e">
        <v>#N/A</v>
      </c>
      <c r="AM180" s="692" t="e">
        <v>#N/A</v>
      </c>
      <c r="AN180" s="692" t="e">
        <v>#N/A</v>
      </c>
      <c r="AO180" s="692" t="e">
        <v>#N/A</v>
      </c>
      <c r="AP180" s="692" t="e">
        <v>#N/A</v>
      </c>
      <c r="AQ180" s="703"/>
      <c r="AT180" s="612"/>
    </row>
    <row r="181" spans="1:46" hidden="1">
      <c r="A181" s="682">
        <v>0</v>
      </c>
      <c r="B181" s="682">
        <v>0</v>
      </c>
      <c r="C181" s="682">
        <v>0</v>
      </c>
      <c r="D181" s="599"/>
      <c r="E181" s="679" t="e">
        <v>#N/A</v>
      </c>
      <c r="F181" s="679" t="e">
        <v>#N/A</v>
      </c>
      <c r="G181" s="679" t="e">
        <v>#N/A</v>
      </c>
      <c r="H181" s="679" t="e">
        <v>#N/A</v>
      </c>
      <c r="I181" s="679" t="e">
        <v>#N/A</v>
      </c>
      <c r="J181" s="679" t="e">
        <v>#N/A</v>
      </c>
      <c r="K181" s="679" t="e">
        <v>#N/A</v>
      </c>
      <c r="L181" s="679" t="e">
        <v>#N/A</v>
      </c>
      <c r="M181" s="599"/>
      <c r="N181" s="680" t="s">
        <v>1533</v>
      </c>
      <c r="O181" s="599"/>
      <c r="P181" s="675"/>
      <c r="Q181" s="675"/>
      <c r="R181" s="675"/>
      <c r="S181" s="675"/>
      <c r="T181" s="675"/>
      <c r="U181" s="675"/>
      <c r="V181" s="675"/>
      <c r="W181" s="675"/>
      <c r="X181" s="599"/>
      <c r="Y181" s="675"/>
      <c r="Z181" s="675"/>
      <c r="AA181" s="675"/>
      <c r="AB181" s="675"/>
      <c r="AC181" s="675"/>
      <c r="AD181" s="675"/>
      <c r="AE181" s="675"/>
      <c r="AF181" s="675"/>
      <c r="AG181" s="599"/>
      <c r="AH181" s="599"/>
      <c r="AI181" s="675"/>
      <c r="AJ181" s="675"/>
      <c r="AK181" s="675"/>
      <c r="AL181" s="675"/>
      <c r="AM181" s="675"/>
      <c r="AN181" s="675"/>
      <c r="AO181" s="675"/>
      <c r="AP181" s="675"/>
      <c r="AQ181" s="703"/>
      <c r="AT181" s="612"/>
    </row>
    <row r="182" spans="1:46" hidden="1">
      <c r="A182" s="689">
        <v>0</v>
      </c>
      <c r="B182" s="689">
        <v>0</v>
      </c>
      <c r="C182" s="689">
        <v>0</v>
      </c>
      <c r="D182" s="599"/>
      <c r="E182" s="690" t="e">
        <v>#N/A</v>
      </c>
      <c r="F182" s="690" t="e">
        <v>#N/A</v>
      </c>
      <c r="G182" s="690" t="e">
        <v>#N/A</v>
      </c>
      <c r="H182" s="690" t="e">
        <v>#N/A</v>
      </c>
      <c r="I182" s="690" t="e">
        <v>#N/A</v>
      </c>
      <c r="J182" s="690" t="e">
        <v>#N/A</v>
      </c>
      <c r="K182" s="690" t="e">
        <v>#N/A</v>
      </c>
      <c r="L182" s="690" t="e">
        <v>#N/A</v>
      </c>
      <c r="M182" s="599"/>
      <c r="N182" s="705" t="s">
        <v>1674</v>
      </c>
      <c r="O182" s="599"/>
      <c r="P182" s="692" t="e">
        <v>#N/A</v>
      </c>
      <c r="Q182" s="692" t="e">
        <v>#N/A</v>
      </c>
      <c r="R182" s="692" t="e">
        <v>#N/A</v>
      </c>
      <c r="S182" s="692" t="e">
        <v>#N/A</v>
      </c>
      <c r="T182" s="692" t="e">
        <v>#N/A</v>
      </c>
      <c r="U182" s="692" t="e">
        <v>#N/A</v>
      </c>
      <c r="V182" s="692" t="e">
        <v>#N/A</v>
      </c>
      <c r="W182" s="692" t="e">
        <v>#N/A</v>
      </c>
      <c r="X182" s="599"/>
      <c r="Y182" s="692">
        <v>0</v>
      </c>
      <c r="Z182" s="692">
        <v>0</v>
      </c>
      <c r="AA182" s="692">
        <v>0</v>
      </c>
      <c r="AB182" s="692">
        <v>0</v>
      </c>
      <c r="AC182" s="692">
        <v>0</v>
      </c>
      <c r="AD182" s="692">
        <v>0</v>
      </c>
      <c r="AE182" s="692">
        <v>0</v>
      </c>
      <c r="AF182" s="692">
        <v>0</v>
      </c>
      <c r="AG182" s="599"/>
      <c r="AH182" s="599"/>
      <c r="AI182" s="692" t="e">
        <v>#N/A</v>
      </c>
      <c r="AJ182" s="692" t="e">
        <v>#N/A</v>
      </c>
      <c r="AK182" s="692" t="e">
        <v>#N/A</v>
      </c>
      <c r="AL182" s="692" t="e">
        <v>#N/A</v>
      </c>
      <c r="AM182" s="692" t="e">
        <v>#N/A</v>
      </c>
      <c r="AN182" s="692" t="e">
        <v>#N/A</v>
      </c>
      <c r="AO182" s="692" t="e">
        <v>#N/A</v>
      </c>
      <c r="AP182" s="692" t="e">
        <v>#N/A</v>
      </c>
      <c r="AQ182" s="703"/>
      <c r="AT182" s="612"/>
    </row>
    <row r="183" spans="1:46" hidden="1">
      <c r="A183" s="694"/>
      <c r="B183" s="695"/>
      <c r="C183" s="695"/>
      <c r="D183" s="695"/>
      <c r="E183" s="695"/>
      <c r="F183" s="695"/>
      <c r="G183" s="695"/>
      <c r="H183" s="695"/>
      <c r="I183" s="695"/>
      <c r="J183" s="695"/>
      <c r="K183" s="695"/>
      <c r="L183" s="695"/>
      <c r="M183" s="695"/>
      <c r="N183" s="695"/>
      <c r="O183" s="695"/>
      <c r="P183" s="695"/>
      <c r="Q183" s="695"/>
      <c r="R183" s="695"/>
      <c r="S183" s="695"/>
      <c r="T183" s="695"/>
      <c r="U183" s="695"/>
      <c r="V183" s="695"/>
      <c r="W183" s="695"/>
      <c r="X183" s="695"/>
      <c r="Y183" s="695"/>
      <c r="Z183" s="695"/>
      <c r="AA183" s="695"/>
      <c r="AB183" s="695"/>
      <c r="AC183" s="695"/>
      <c r="AD183" s="695"/>
      <c r="AE183" s="695"/>
      <c r="AF183" s="695"/>
      <c r="AG183" s="695"/>
      <c r="AH183" s="695"/>
      <c r="AI183" s="695"/>
      <c r="AJ183" s="695"/>
      <c r="AK183" s="695"/>
      <c r="AL183" s="695"/>
      <c r="AM183" s="695"/>
      <c r="AN183" s="695"/>
      <c r="AO183" s="695"/>
      <c r="AP183" s="695"/>
      <c r="AQ183" s="696" t="s">
        <v>1536</v>
      </c>
      <c r="AT183" s="612"/>
    </row>
    <row r="184" spans="1:46" ht="15.75" hidden="1">
      <c r="A184" s="697" t="s">
        <v>1526</v>
      </c>
      <c r="B184" s="698" t="s">
        <v>1527</v>
      </c>
      <c r="C184" s="699" t="s">
        <v>1528</v>
      </c>
      <c r="E184" s="700">
        <v>1</v>
      </c>
      <c r="F184" s="700">
        <v>2</v>
      </c>
      <c r="G184" s="700">
        <v>3</v>
      </c>
      <c r="H184" s="700">
        <v>4</v>
      </c>
      <c r="I184" s="700">
        <v>5</v>
      </c>
      <c r="J184" s="700">
        <v>6</v>
      </c>
      <c r="K184" s="700">
        <v>7</v>
      </c>
      <c r="L184" s="700">
        <v>8</v>
      </c>
      <c r="M184" s="516"/>
      <c r="N184" s="701">
        <v>80</v>
      </c>
      <c r="O184" s="516"/>
      <c r="P184" s="1548" t="s">
        <v>1529</v>
      </c>
      <c r="Q184" s="1548"/>
      <c r="R184" s="1548"/>
      <c r="S184" s="1548"/>
      <c r="T184" s="1548"/>
      <c r="U184" s="1548"/>
      <c r="V184" s="1548"/>
      <c r="W184" s="1548"/>
      <c r="Y184" s="1549" t="s">
        <v>1530</v>
      </c>
      <c r="Z184" s="1549"/>
      <c r="AA184" s="1549"/>
      <c r="AB184" s="1549"/>
      <c r="AC184" s="1549"/>
      <c r="AD184" s="1549"/>
      <c r="AE184" s="1549"/>
      <c r="AF184" s="1549"/>
      <c r="AI184" s="1550" t="s">
        <v>1532</v>
      </c>
      <c r="AJ184" s="1550"/>
      <c r="AK184" s="1550"/>
      <c r="AL184" s="1550"/>
      <c r="AM184" s="1550"/>
      <c r="AN184" s="1550"/>
      <c r="AO184" s="1550"/>
      <c r="AP184" s="1550"/>
      <c r="AQ184" s="702"/>
      <c r="AT184" s="612"/>
    </row>
    <row r="185" spans="1:46" hidden="1">
      <c r="A185" s="682">
        <v>0</v>
      </c>
      <c r="B185" s="682">
        <v>0</v>
      </c>
      <c r="C185" s="682">
        <v>0</v>
      </c>
      <c r="E185" s="669" t="e">
        <v>#N/A</v>
      </c>
      <c r="F185" s="669" t="e">
        <v>#N/A</v>
      </c>
      <c r="G185" s="669" t="e">
        <v>#N/A</v>
      </c>
      <c r="H185" s="669" t="e">
        <v>#N/A</v>
      </c>
      <c r="I185" s="669" t="e">
        <v>#N/A</v>
      </c>
      <c r="J185" s="669" t="e">
        <v>#N/A</v>
      </c>
      <c r="K185" s="669" t="e">
        <v>#N/A</v>
      </c>
      <c r="L185" s="669" t="e">
        <v>#N/A</v>
      </c>
      <c r="N185" s="670" t="s">
        <v>1715</v>
      </c>
      <c r="P185" s="671" t="e">
        <v>#N/A</v>
      </c>
      <c r="Q185" s="671" t="e">
        <v>#N/A</v>
      </c>
      <c r="R185" s="671" t="e">
        <v>#N/A</v>
      </c>
      <c r="S185" s="671" t="e">
        <v>#N/A</v>
      </c>
      <c r="T185" s="671" t="e">
        <v>#N/A</v>
      </c>
      <c r="U185" s="671" t="e">
        <v>#N/A</v>
      </c>
      <c r="V185" s="671" t="e">
        <v>#N/A</v>
      </c>
      <c r="W185" s="671" t="e">
        <v>#N/A</v>
      </c>
      <c r="Y185" s="672"/>
      <c r="Z185" s="673"/>
      <c r="AA185" s="673"/>
      <c r="AB185" s="673"/>
      <c r="AC185" s="673"/>
      <c r="AD185" s="673"/>
      <c r="AE185" s="673"/>
      <c r="AF185" s="674"/>
      <c r="AI185" s="675"/>
      <c r="AJ185" s="675"/>
      <c r="AK185" s="675"/>
      <c r="AL185" s="675"/>
      <c r="AM185" s="675"/>
      <c r="AN185" s="675"/>
      <c r="AO185" s="675"/>
      <c r="AP185" s="675"/>
      <c r="AQ185" s="702"/>
      <c r="AT185" s="612"/>
    </row>
    <row r="186" spans="1:46" hidden="1">
      <c r="A186" s="682">
        <v>0</v>
      </c>
      <c r="B186" s="682">
        <v>0</v>
      </c>
      <c r="C186" s="682">
        <v>0</v>
      </c>
      <c r="E186" s="669" t="e">
        <v>#N/A</v>
      </c>
      <c r="F186" s="669" t="e">
        <v>#N/A</v>
      </c>
      <c r="G186" s="669" t="e">
        <v>#N/A</v>
      </c>
      <c r="H186" s="669" t="e">
        <v>#N/A</v>
      </c>
      <c r="I186" s="669" t="e">
        <v>#N/A</v>
      </c>
      <c r="J186" s="669" t="e">
        <v>#N/A</v>
      </c>
      <c r="K186" s="669" t="e">
        <v>#N/A</v>
      </c>
      <c r="L186" s="669" t="e">
        <v>#N/A</v>
      </c>
      <c r="N186" s="670" t="s">
        <v>1716</v>
      </c>
      <c r="P186" s="671" t="e">
        <v>#N/A</v>
      </c>
      <c r="Q186" s="671" t="e">
        <v>#N/A</v>
      </c>
      <c r="R186" s="671" t="e">
        <v>#N/A</v>
      </c>
      <c r="S186" s="671" t="e">
        <v>#N/A</v>
      </c>
      <c r="T186" s="671" t="e">
        <v>#N/A</v>
      </c>
      <c r="U186" s="671" t="e">
        <v>#N/A</v>
      </c>
      <c r="V186" s="671" t="e">
        <v>#N/A</v>
      </c>
      <c r="W186" s="671" t="e">
        <v>#N/A</v>
      </c>
      <c r="Y186" s="676"/>
      <c r="Z186" s="677"/>
      <c r="AA186" s="677"/>
      <c r="AB186" s="677"/>
      <c r="AC186" s="677"/>
      <c r="AD186" s="677"/>
      <c r="AE186" s="677"/>
      <c r="AF186" s="678"/>
      <c r="AI186" s="671" t="e">
        <v>#N/A</v>
      </c>
      <c r="AJ186" s="671" t="e">
        <v>#N/A</v>
      </c>
      <c r="AK186" s="671" t="e">
        <v>#N/A</v>
      </c>
      <c r="AL186" s="671" t="e">
        <v>#N/A</v>
      </c>
      <c r="AM186" s="671" t="e">
        <v>#N/A</v>
      </c>
      <c r="AN186" s="671" t="e">
        <v>#N/A</v>
      </c>
      <c r="AO186" s="671" t="e">
        <v>#N/A</v>
      </c>
      <c r="AP186" s="671" t="e">
        <v>#N/A</v>
      </c>
      <c r="AQ186" s="702"/>
      <c r="AT186" s="612"/>
    </row>
    <row r="187" spans="1:46" hidden="1">
      <c r="A187" s="682">
        <v>0</v>
      </c>
      <c r="B187" s="682">
        <v>0</v>
      </c>
      <c r="C187" s="682">
        <v>0</v>
      </c>
      <c r="E187" s="679" t="e">
        <v>#N/A</v>
      </c>
      <c r="F187" s="679" t="e">
        <v>#N/A</v>
      </c>
      <c r="G187" s="679" t="e">
        <v>#N/A</v>
      </c>
      <c r="H187" s="679" t="e">
        <v>#N/A</v>
      </c>
      <c r="I187" s="679" t="e">
        <v>#N/A</v>
      </c>
      <c r="J187" s="679" t="e">
        <v>#N/A</v>
      </c>
      <c r="K187" s="679" t="e">
        <v>#N/A</v>
      </c>
      <c r="L187" s="679" t="e">
        <v>#N/A</v>
      </c>
      <c r="N187" s="680" t="s">
        <v>1533</v>
      </c>
      <c r="P187" s="675"/>
      <c r="Q187" s="675"/>
      <c r="R187" s="675"/>
      <c r="S187" s="675"/>
      <c r="T187" s="675"/>
      <c r="U187" s="675"/>
      <c r="V187" s="675"/>
      <c r="W187" s="675"/>
      <c r="Y187" s="676"/>
      <c r="Z187" s="677"/>
      <c r="AA187" s="677"/>
      <c r="AB187" s="677"/>
      <c r="AC187" s="677"/>
      <c r="AD187" s="677"/>
      <c r="AE187" s="677"/>
      <c r="AF187" s="678"/>
      <c r="AI187" s="675"/>
      <c r="AJ187" s="675"/>
      <c r="AK187" s="675"/>
      <c r="AL187" s="675"/>
      <c r="AM187" s="675"/>
      <c r="AN187" s="675"/>
      <c r="AO187" s="675"/>
      <c r="AP187" s="675"/>
      <c r="AQ187" s="702"/>
      <c r="AT187" s="612"/>
    </row>
    <row r="188" spans="1:46" hidden="1">
      <c r="A188" s="682">
        <v>0</v>
      </c>
      <c r="B188" s="682">
        <v>0</v>
      </c>
      <c r="C188" s="682">
        <v>0</v>
      </c>
      <c r="E188" s="669" t="e">
        <v>#N/A</v>
      </c>
      <c r="F188" s="669" t="e">
        <v>#N/A</v>
      </c>
      <c r="G188" s="669" t="e">
        <v>#N/A</v>
      </c>
      <c r="H188" s="669" t="e">
        <v>#N/A</v>
      </c>
      <c r="I188" s="669" t="e">
        <v>#N/A</v>
      </c>
      <c r="J188" s="669" t="e">
        <v>#N/A</v>
      </c>
      <c r="K188" s="669" t="e">
        <v>#N/A</v>
      </c>
      <c r="L188" s="669" t="e">
        <v>#N/A</v>
      </c>
      <c r="N188" s="670" t="s">
        <v>1717</v>
      </c>
      <c r="P188" s="671" t="e">
        <v>#N/A</v>
      </c>
      <c r="Q188" s="671" t="e">
        <v>#N/A</v>
      </c>
      <c r="R188" s="671" t="e">
        <v>#N/A</v>
      </c>
      <c r="S188" s="671" t="e">
        <v>#N/A</v>
      </c>
      <c r="T188" s="671" t="e">
        <v>#N/A</v>
      </c>
      <c r="U188" s="671" t="e">
        <v>#N/A</v>
      </c>
      <c r="V188" s="671" t="e">
        <v>#N/A</v>
      </c>
      <c r="W188" s="671" t="e">
        <v>#N/A</v>
      </c>
      <c r="Y188" s="676"/>
      <c r="Z188" s="677"/>
      <c r="AA188" s="677"/>
      <c r="AB188" s="677"/>
      <c r="AC188" s="677"/>
      <c r="AD188" s="677"/>
      <c r="AE188" s="677"/>
      <c r="AF188" s="678"/>
      <c r="AI188" s="671" t="e">
        <v>#N/A</v>
      </c>
      <c r="AJ188" s="671" t="e">
        <v>#N/A</v>
      </c>
      <c r="AK188" s="671" t="e">
        <v>#N/A</v>
      </c>
      <c r="AL188" s="671" t="e">
        <v>#N/A</v>
      </c>
      <c r="AM188" s="671" t="e">
        <v>#N/A</v>
      </c>
      <c r="AN188" s="671" t="e">
        <v>#N/A</v>
      </c>
      <c r="AO188" s="671" t="e">
        <v>#N/A</v>
      </c>
      <c r="AP188" s="671" t="e">
        <v>#N/A</v>
      </c>
      <c r="AQ188" s="702"/>
      <c r="AT188" s="612"/>
    </row>
    <row r="189" spans="1:46" hidden="1">
      <c r="A189" s="682">
        <v>0</v>
      </c>
      <c r="B189" s="682">
        <v>0</v>
      </c>
      <c r="C189" s="682">
        <v>0</v>
      </c>
      <c r="E189" s="679" t="e">
        <v>#N/A</v>
      </c>
      <c r="F189" s="679" t="e">
        <v>#N/A</v>
      </c>
      <c r="G189" s="679" t="e">
        <v>#N/A</v>
      </c>
      <c r="H189" s="679" t="e">
        <v>#N/A</v>
      </c>
      <c r="I189" s="679" t="e">
        <v>#N/A</v>
      </c>
      <c r="J189" s="679" t="e">
        <v>#N/A</v>
      </c>
      <c r="K189" s="679" t="e">
        <v>#N/A</v>
      </c>
      <c r="L189" s="679" t="e">
        <v>#N/A</v>
      </c>
      <c r="N189" s="680" t="s">
        <v>1533</v>
      </c>
      <c r="P189" s="675"/>
      <c r="Q189" s="675"/>
      <c r="R189" s="675"/>
      <c r="S189" s="675"/>
      <c r="T189" s="675"/>
      <c r="U189" s="675"/>
      <c r="V189" s="675"/>
      <c r="W189" s="675"/>
      <c r="Y189" s="676"/>
      <c r="Z189" s="677"/>
      <c r="AA189" s="677"/>
      <c r="AB189" s="677"/>
      <c r="AC189" s="677"/>
      <c r="AD189" s="677"/>
      <c r="AE189" s="677"/>
      <c r="AF189" s="678"/>
      <c r="AI189" s="675"/>
      <c r="AJ189" s="675"/>
      <c r="AK189" s="675"/>
      <c r="AL189" s="675"/>
      <c r="AM189" s="675"/>
      <c r="AN189" s="675"/>
      <c r="AO189" s="675"/>
      <c r="AP189" s="675"/>
      <c r="AQ189" s="702"/>
      <c r="AT189" s="612"/>
    </row>
    <row r="190" spans="1:46" hidden="1">
      <c r="A190" s="682">
        <v>0</v>
      </c>
      <c r="B190" s="682">
        <v>0</v>
      </c>
      <c r="C190" s="682">
        <v>0</v>
      </c>
      <c r="E190" s="669" t="e">
        <v>#N/A</v>
      </c>
      <c r="F190" s="669" t="e">
        <v>#N/A</v>
      </c>
      <c r="G190" s="669" t="e">
        <v>#N/A</v>
      </c>
      <c r="H190" s="669" t="e">
        <v>#N/A</v>
      </c>
      <c r="I190" s="669" t="e">
        <v>#N/A</v>
      </c>
      <c r="J190" s="669" t="e">
        <v>#N/A</v>
      </c>
      <c r="K190" s="669" t="e">
        <v>#N/A</v>
      </c>
      <c r="L190" s="669" t="e">
        <v>#N/A</v>
      </c>
      <c r="N190" s="681" t="s">
        <v>1509</v>
      </c>
      <c r="P190" s="671" t="e">
        <v>#N/A</v>
      </c>
      <c r="Q190" s="671" t="e">
        <v>#N/A</v>
      </c>
      <c r="R190" s="671" t="e">
        <v>#N/A</v>
      </c>
      <c r="S190" s="671" t="e">
        <v>#N/A</v>
      </c>
      <c r="T190" s="671" t="e">
        <v>#N/A</v>
      </c>
      <c r="U190" s="671" t="e">
        <v>#N/A</v>
      </c>
      <c r="V190" s="671" t="e">
        <v>#N/A</v>
      </c>
      <c r="W190" s="671" t="e">
        <v>#N/A</v>
      </c>
      <c r="Y190" s="671">
        <v>0</v>
      </c>
      <c r="Z190" s="671">
        <v>0</v>
      </c>
      <c r="AA190" s="671">
        <v>0</v>
      </c>
      <c r="AB190" s="671">
        <v>0</v>
      </c>
      <c r="AC190" s="671">
        <v>0</v>
      </c>
      <c r="AD190" s="671">
        <v>0</v>
      </c>
      <c r="AE190" s="671">
        <v>0</v>
      </c>
      <c r="AF190" s="671">
        <v>0</v>
      </c>
      <c r="AI190" s="671" t="e">
        <v>#N/A</v>
      </c>
      <c r="AJ190" s="671" t="e">
        <v>#N/A</v>
      </c>
      <c r="AK190" s="671" t="e">
        <v>#N/A</v>
      </c>
      <c r="AL190" s="671" t="e">
        <v>#N/A</v>
      </c>
      <c r="AM190" s="671" t="e">
        <v>#N/A</v>
      </c>
      <c r="AN190" s="671" t="e">
        <v>#N/A</v>
      </c>
      <c r="AO190" s="671" t="e">
        <v>#N/A</v>
      </c>
      <c r="AP190" s="671" t="e">
        <v>#N/A</v>
      </c>
      <c r="AQ190" s="702"/>
      <c r="AT190" s="612"/>
    </row>
    <row r="191" spans="1:46" hidden="1">
      <c r="A191" s="682">
        <v>0</v>
      </c>
      <c r="B191" s="682">
        <v>0</v>
      </c>
      <c r="C191" s="682">
        <v>0</v>
      </c>
      <c r="E191" s="679" t="e">
        <v>#N/A</v>
      </c>
      <c r="F191" s="679" t="e">
        <v>#N/A</v>
      </c>
      <c r="G191" s="679" t="e">
        <v>#N/A</v>
      </c>
      <c r="H191" s="679" t="e">
        <v>#N/A</v>
      </c>
      <c r="I191" s="679" t="e">
        <v>#N/A</v>
      </c>
      <c r="J191" s="679" t="e">
        <v>#N/A</v>
      </c>
      <c r="K191" s="679" t="e">
        <v>#N/A</v>
      </c>
      <c r="L191" s="679" t="e">
        <v>#N/A</v>
      </c>
      <c r="N191" s="680" t="s">
        <v>1533</v>
      </c>
      <c r="P191" s="675"/>
      <c r="Q191" s="675"/>
      <c r="R191" s="675"/>
      <c r="S191" s="675"/>
      <c r="T191" s="675"/>
      <c r="U191" s="675"/>
      <c r="V191" s="675"/>
      <c r="W191" s="675"/>
      <c r="Y191" s="675"/>
      <c r="Z191" s="675"/>
      <c r="AA191" s="675"/>
      <c r="AB191" s="675"/>
      <c r="AC191" s="675"/>
      <c r="AD191" s="675"/>
      <c r="AE191" s="675"/>
      <c r="AF191" s="675"/>
      <c r="AI191" s="675"/>
      <c r="AJ191" s="675"/>
      <c r="AK191" s="675"/>
      <c r="AL191" s="675"/>
      <c r="AM191" s="675"/>
      <c r="AN191" s="675"/>
      <c r="AO191" s="675"/>
      <c r="AP191" s="675"/>
      <c r="AQ191" s="702"/>
      <c r="AT191" s="612"/>
    </row>
    <row r="192" spans="1:46" hidden="1">
      <c r="A192" s="682">
        <v>0</v>
      </c>
      <c r="B192" s="682">
        <v>0</v>
      </c>
      <c r="C192" s="682">
        <v>0</v>
      </c>
      <c r="E192" s="669" t="e">
        <v>#N/A</v>
      </c>
      <c r="F192" s="669" t="e">
        <v>#N/A</v>
      </c>
      <c r="G192" s="669" t="e">
        <v>#N/A</v>
      </c>
      <c r="H192" s="669" t="e">
        <v>#N/A</v>
      </c>
      <c r="I192" s="669" t="e">
        <v>#N/A</v>
      </c>
      <c r="J192" s="669" t="e">
        <v>#N/A</v>
      </c>
      <c r="K192" s="669" t="e">
        <v>#N/A</v>
      </c>
      <c r="L192" s="669" t="e">
        <v>#N/A</v>
      </c>
      <c r="N192" s="681" t="s">
        <v>1534</v>
      </c>
      <c r="P192" s="671" t="e">
        <v>#N/A</v>
      </c>
      <c r="Q192" s="671" t="e">
        <v>#N/A</v>
      </c>
      <c r="R192" s="671" t="e">
        <v>#N/A</v>
      </c>
      <c r="S192" s="671" t="e">
        <v>#N/A</v>
      </c>
      <c r="T192" s="671" t="e">
        <v>#N/A</v>
      </c>
      <c r="U192" s="671" t="e">
        <v>#N/A</v>
      </c>
      <c r="V192" s="671" t="e">
        <v>#N/A</v>
      </c>
      <c r="W192" s="671" t="e">
        <v>#N/A</v>
      </c>
      <c r="Y192" s="671">
        <v>0</v>
      </c>
      <c r="Z192" s="671">
        <v>0</v>
      </c>
      <c r="AA192" s="671">
        <v>0</v>
      </c>
      <c r="AB192" s="671">
        <v>0</v>
      </c>
      <c r="AC192" s="671">
        <v>0</v>
      </c>
      <c r="AD192" s="671">
        <v>0</v>
      </c>
      <c r="AE192" s="671">
        <v>0</v>
      </c>
      <c r="AF192" s="671">
        <v>0</v>
      </c>
      <c r="AI192" s="671" t="e">
        <v>#N/A</v>
      </c>
      <c r="AJ192" s="671" t="e">
        <v>#N/A</v>
      </c>
      <c r="AK192" s="671" t="e">
        <v>#N/A</v>
      </c>
      <c r="AL192" s="671" t="e">
        <v>#N/A</v>
      </c>
      <c r="AM192" s="671" t="e">
        <v>#N/A</v>
      </c>
      <c r="AN192" s="671" t="e">
        <v>#N/A</v>
      </c>
      <c r="AO192" s="671" t="e">
        <v>#N/A</v>
      </c>
      <c r="AP192" s="671" t="e">
        <v>#N/A</v>
      </c>
      <c r="AQ192" s="702"/>
      <c r="AT192" s="612"/>
    </row>
    <row r="193" spans="1:46" hidden="1">
      <c r="A193" s="682">
        <v>0</v>
      </c>
      <c r="B193" s="682">
        <v>0</v>
      </c>
      <c r="C193" s="682">
        <v>0</v>
      </c>
      <c r="E193" s="679" t="e">
        <v>#N/A</v>
      </c>
      <c r="F193" s="679" t="e">
        <v>#N/A</v>
      </c>
      <c r="G193" s="679" t="e">
        <v>#N/A</v>
      </c>
      <c r="H193" s="679" t="e">
        <v>#N/A</v>
      </c>
      <c r="I193" s="679" t="e">
        <v>#N/A</v>
      </c>
      <c r="J193" s="679" t="e">
        <v>#N/A</v>
      </c>
      <c r="K193" s="679" t="e">
        <v>#N/A</v>
      </c>
      <c r="L193" s="679" t="e">
        <v>#N/A</v>
      </c>
      <c r="N193" s="680" t="s">
        <v>1533</v>
      </c>
      <c r="P193" s="675"/>
      <c r="Q193" s="675"/>
      <c r="R193" s="675"/>
      <c r="S193" s="675"/>
      <c r="T193" s="675"/>
      <c r="U193" s="675"/>
      <c r="V193" s="675"/>
      <c r="W193" s="675"/>
      <c r="Y193" s="675"/>
      <c r="Z193" s="675"/>
      <c r="AA193" s="675"/>
      <c r="AB193" s="675"/>
      <c r="AC193" s="675"/>
      <c r="AD193" s="675"/>
      <c r="AE193" s="675"/>
      <c r="AF193" s="675"/>
      <c r="AI193" s="675"/>
      <c r="AJ193" s="675"/>
      <c r="AK193" s="675"/>
      <c r="AL193" s="675"/>
      <c r="AM193" s="675"/>
      <c r="AN193" s="675"/>
      <c r="AO193" s="675"/>
      <c r="AP193" s="675"/>
      <c r="AQ193" s="702"/>
      <c r="AT193" s="612"/>
    </row>
    <row r="194" spans="1:46" hidden="1">
      <c r="A194" s="682">
        <v>0</v>
      </c>
      <c r="B194" s="682">
        <v>0</v>
      </c>
      <c r="C194" s="682">
        <v>0</v>
      </c>
      <c r="E194" s="669" t="e">
        <v>#N/A</v>
      </c>
      <c r="F194" s="669" t="e">
        <v>#N/A</v>
      </c>
      <c r="G194" s="669" t="e">
        <v>#N/A</v>
      </c>
      <c r="H194" s="669" t="e">
        <v>#N/A</v>
      </c>
      <c r="I194" s="669" t="e">
        <v>#N/A</v>
      </c>
      <c r="J194" s="669" t="e">
        <v>#N/A</v>
      </c>
      <c r="K194" s="669" t="e">
        <v>#N/A</v>
      </c>
      <c r="L194" s="669" t="e">
        <v>#N/A</v>
      </c>
      <c r="N194" s="681" t="s">
        <v>1389</v>
      </c>
      <c r="P194" s="671" t="e">
        <v>#N/A</v>
      </c>
      <c r="Q194" s="671" t="e">
        <v>#N/A</v>
      </c>
      <c r="R194" s="671" t="e">
        <v>#N/A</v>
      </c>
      <c r="S194" s="671" t="e">
        <v>#N/A</v>
      </c>
      <c r="T194" s="671" t="e">
        <v>#N/A</v>
      </c>
      <c r="U194" s="671" t="e">
        <v>#N/A</v>
      </c>
      <c r="V194" s="671" t="e">
        <v>#N/A</v>
      </c>
      <c r="W194" s="671" t="e">
        <v>#N/A</v>
      </c>
      <c r="Y194" s="671">
        <v>0</v>
      </c>
      <c r="Z194" s="671">
        <v>0</v>
      </c>
      <c r="AA194" s="671">
        <v>0</v>
      </c>
      <c r="AB194" s="671">
        <v>0</v>
      </c>
      <c r="AC194" s="671">
        <v>0</v>
      </c>
      <c r="AD194" s="671">
        <v>0</v>
      </c>
      <c r="AE194" s="671">
        <v>0</v>
      </c>
      <c r="AF194" s="671">
        <v>0</v>
      </c>
      <c r="AI194" s="671" t="e">
        <v>#N/A</v>
      </c>
      <c r="AJ194" s="671" t="e">
        <v>#N/A</v>
      </c>
      <c r="AK194" s="671" t="e">
        <v>#N/A</v>
      </c>
      <c r="AL194" s="671" t="e">
        <v>#N/A</v>
      </c>
      <c r="AM194" s="671" t="e">
        <v>#N/A</v>
      </c>
      <c r="AN194" s="671" t="e">
        <v>#N/A</v>
      </c>
      <c r="AO194" s="671" t="e">
        <v>#N/A</v>
      </c>
      <c r="AP194" s="671" t="e">
        <v>#N/A</v>
      </c>
      <c r="AQ194" s="702"/>
      <c r="AT194" s="612"/>
    </row>
    <row r="195" spans="1:46" hidden="1">
      <c r="A195" s="682">
        <v>0</v>
      </c>
      <c r="B195" s="682">
        <v>0</v>
      </c>
      <c r="C195" s="682">
        <v>0</v>
      </c>
      <c r="E195" s="679" t="e">
        <v>#N/A</v>
      </c>
      <c r="F195" s="679" t="e">
        <v>#N/A</v>
      </c>
      <c r="G195" s="679" t="e">
        <v>#N/A</v>
      </c>
      <c r="H195" s="679" t="e">
        <v>#N/A</v>
      </c>
      <c r="I195" s="679" t="e">
        <v>#N/A</v>
      </c>
      <c r="J195" s="679" t="e">
        <v>#N/A</v>
      </c>
      <c r="K195" s="679" t="e">
        <v>#N/A</v>
      </c>
      <c r="L195" s="679" t="e">
        <v>#N/A</v>
      </c>
      <c r="N195" s="680" t="s">
        <v>1533</v>
      </c>
      <c r="P195" s="675"/>
      <c r="Q195" s="675"/>
      <c r="R195" s="675"/>
      <c r="S195" s="675"/>
      <c r="T195" s="675"/>
      <c r="U195" s="675"/>
      <c r="V195" s="675"/>
      <c r="W195" s="675"/>
      <c r="Y195" s="675"/>
      <c r="Z195" s="675"/>
      <c r="AA195" s="675"/>
      <c r="AB195" s="675"/>
      <c r="AC195" s="675"/>
      <c r="AD195" s="675"/>
      <c r="AE195" s="675"/>
      <c r="AF195" s="675"/>
      <c r="AI195" s="675"/>
      <c r="AJ195" s="675"/>
      <c r="AK195" s="675"/>
      <c r="AL195" s="675"/>
      <c r="AM195" s="675"/>
      <c r="AN195" s="675"/>
      <c r="AO195" s="675"/>
      <c r="AP195" s="675"/>
      <c r="AQ195" s="702"/>
      <c r="AT195" s="612"/>
    </row>
    <row r="196" spans="1:46" hidden="1">
      <c r="A196" s="682">
        <v>0</v>
      </c>
      <c r="B196" s="682">
        <v>0</v>
      </c>
      <c r="C196" s="682">
        <v>0</v>
      </c>
      <c r="E196" s="669" t="e">
        <v>#N/A</v>
      </c>
      <c r="F196" s="669" t="e">
        <v>#N/A</v>
      </c>
      <c r="G196" s="669" t="e">
        <v>#N/A</v>
      </c>
      <c r="H196" s="669" t="e">
        <v>#N/A</v>
      </c>
      <c r="I196" s="669" t="e">
        <v>#N/A</v>
      </c>
      <c r="J196" s="669" t="e">
        <v>#N/A</v>
      </c>
      <c r="K196" s="669" t="e">
        <v>#N/A</v>
      </c>
      <c r="L196" s="669" t="e">
        <v>#N/A</v>
      </c>
      <c r="N196" s="683" t="s">
        <v>1429</v>
      </c>
      <c r="P196" s="671" t="e">
        <v>#N/A</v>
      </c>
      <c r="Q196" s="671" t="e">
        <v>#N/A</v>
      </c>
      <c r="R196" s="671" t="e">
        <v>#N/A</v>
      </c>
      <c r="S196" s="671" t="e">
        <v>#N/A</v>
      </c>
      <c r="T196" s="671" t="e">
        <v>#N/A</v>
      </c>
      <c r="U196" s="671" t="e">
        <v>#N/A</v>
      </c>
      <c r="V196" s="671" t="e">
        <v>#N/A</v>
      </c>
      <c r="W196" s="671" t="e">
        <v>#N/A</v>
      </c>
      <c r="Y196" s="671">
        <v>0</v>
      </c>
      <c r="Z196" s="671">
        <v>0</v>
      </c>
      <c r="AA196" s="671">
        <v>0</v>
      </c>
      <c r="AB196" s="671">
        <v>0</v>
      </c>
      <c r="AC196" s="671">
        <v>0</v>
      </c>
      <c r="AD196" s="671">
        <v>0</v>
      </c>
      <c r="AE196" s="671">
        <v>0</v>
      </c>
      <c r="AF196" s="671">
        <v>0</v>
      </c>
      <c r="AI196" s="671" t="e">
        <v>#N/A</v>
      </c>
      <c r="AJ196" s="671" t="e">
        <v>#N/A</v>
      </c>
      <c r="AK196" s="671" t="e">
        <v>#N/A</v>
      </c>
      <c r="AL196" s="671" t="e">
        <v>#N/A</v>
      </c>
      <c r="AM196" s="671" t="e">
        <v>#N/A</v>
      </c>
      <c r="AN196" s="671" t="e">
        <v>#N/A</v>
      </c>
      <c r="AO196" s="671" t="e">
        <v>#N/A</v>
      </c>
      <c r="AP196" s="671" t="e">
        <v>#N/A</v>
      </c>
      <c r="AQ196" s="702"/>
      <c r="AT196" s="612"/>
    </row>
    <row r="197" spans="1:46" hidden="1">
      <c r="A197" s="682">
        <v>0</v>
      </c>
      <c r="B197" s="682">
        <v>0</v>
      </c>
      <c r="C197" s="682">
        <v>0</v>
      </c>
      <c r="E197" s="679" t="e">
        <v>#N/A</v>
      </c>
      <c r="F197" s="679" t="e">
        <v>#N/A</v>
      </c>
      <c r="G197" s="679" t="e">
        <v>#N/A</v>
      </c>
      <c r="H197" s="679" t="e">
        <v>#N/A</v>
      </c>
      <c r="I197" s="679" t="e">
        <v>#N/A</v>
      </c>
      <c r="J197" s="679" t="e">
        <v>#N/A</v>
      </c>
      <c r="K197" s="679" t="e">
        <v>#N/A</v>
      </c>
      <c r="L197" s="679" t="e">
        <v>#N/A</v>
      </c>
      <c r="N197" s="680" t="s">
        <v>1533</v>
      </c>
      <c r="P197" s="675"/>
      <c r="Q197" s="675"/>
      <c r="R197" s="675"/>
      <c r="S197" s="675"/>
      <c r="T197" s="675"/>
      <c r="U197" s="675"/>
      <c r="V197" s="675"/>
      <c r="W197" s="675"/>
      <c r="Y197" s="675"/>
      <c r="Z197" s="675"/>
      <c r="AA197" s="675"/>
      <c r="AB197" s="675"/>
      <c r="AC197" s="675"/>
      <c r="AD197" s="675"/>
      <c r="AE197" s="675"/>
      <c r="AF197" s="675"/>
      <c r="AI197" s="675"/>
      <c r="AJ197" s="675"/>
      <c r="AK197" s="675"/>
      <c r="AL197" s="675"/>
      <c r="AM197" s="675"/>
      <c r="AN197" s="675"/>
      <c r="AO197" s="675"/>
      <c r="AP197" s="675"/>
      <c r="AQ197" s="702"/>
      <c r="AT197" s="612"/>
    </row>
    <row r="198" spans="1:46" hidden="1">
      <c r="A198" s="682">
        <v>0</v>
      </c>
      <c r="B198" s="682">
        <v>0</v>
      </c>
      <c r="C198" s="682">
        <v>0</v>
      </c>
      <c r="E198" s="684" t="e">
        <v>#N/A</v>
      </c>
      <c r="F198" s="684" t="e">
        <v>#N/A</v>
      </c>
      <c r="G198" s="684" t="e">
        <v>#N/A</v>
      </c>
      <c r="H198" s="684" t="e">
        <v>#N/A</v>
      </c>
      <c r="I198" s="684" t="e">
        <v>#N/A</v>
      </c>
      <c r="J198" s="684" t="e">
        <v>#N/A</v>
      </c>
      <c r="K198" s="684" t="e">
        <v>#N/A</v>
      </c>
      <c r="L198" s="684" t="e">
        <v>#N/A</v>
      </c>
      <c r="N198" s="683" t="s">
        <v>1431</v>
      </c>
      <c r="P198" s="671" t="e">
        <v>#N/A</v>
      </c>
      <c r="Q198" s="671" t="e">
        <v>#N/A</v>
      </c>
      <c r="R198" s="671" t="e">
        <v>#N/A</v>
      </c>
      <c r="S198" s="671" t="e">
        <v>#N/A</v>
      </c>
      <c r="T198" s="671" t="e">
        <v>#N/A</v>
      </c>
      <c r="U198" s="671" t="e">
        <v>#N/A</v>
      </c>
      <c r="V198" s="671" t="e">
        <v>#N/A</v>
      </c>
      <c r="W198" s="671" t="e">
        <v>#N/A</v>
      </c>
      <c r="Y198" s="671">
        <v>0</v>
      </c>
      <c r="Z198" s="671">
        <v>0</v>
      </c>
      <c r="AA198" s="671">
        <v>0</v>
      </c>
      <c r="AB198" s="671">
        <v>0</v>
      </c>
      <c r="AC198" s="671">
        <v>0</v>
      </c>
      <c r="AD198" s="671">
        <v>0</v>
      </c>
      <c r="AE198" s="671">
        <v>0</v>
      </c>
      <c r="AF198" s="671">
        <v>0</v>
      </c>
      <c r="AI198" s="671" t="e">
        <v>#N/A</v>
      </c>
      <c r="AJ198" s="671" t="e">
        <v>#N/A</v>
      </c>
      <c r="AK198" s="671" t="e">
        <v>#N/A</v>
      </c>
      <c r="AL198" s="671" t="e">
        <v>#N/A</v>
      </c>
      <c r="AM198" s="671" t="e">
        <v>#N/A</v>
      </c>
      <c r="AN198" s="671" t="e">
        <v>#N/A</v>
      </c>
      <c r="AO198" s="671" t="e">
        <v>#N/A</v>
      </c>
      <c r="AP198" s="671" t="e">
        <v>#N/A</v>
      </c>
      <c r="AQ198" s="702"/>
      <c r="AT198" s="612"/>
    </row>
    <row r="199" spans="1:46" hidden="1">
      <c r="A199" s="682">
        <v>0</v>
      </c>
      <c r="B199" s="682">
        <v>0</v>
      </c>
      <c r="C199" s="682">
        <v>0</v>
      </c>
      <c r="E199" s="679" t="e">
        <v>#N/A</v>
      </c>
      <c r="F199" s="679" t="e">
        <v>#N/A</v>
      </c>
      <c r="G199" s="679" t="e">
        <v>#N/A</v>
      </c>
      <c r="H199" s="679" t="e">
        <v>#N/A</v>
      </c>
      <c r="I199" s="679" t="e">
        <v>#N/A</v>
      </c>
      <c r="J199" s="679" t="e">
        <v>#N/A</v>
      </c>
      <c r="K199" s="679" t="e">
        <v>#N/A</v>
      </c>
      <c r="L199" s="679" t="e">
        <v>#N/A</v>
      </c>
      <c r="N199" s="680" t="s">
        <v>1533</v>
      </c>
      <c r="P199" s="675"/>
      <c r="Q199" s="675"/>
      <c r="R199" s="675"/>
      <c r="S199" s="675"/>
      <c r="T199" s="675"/>
      <c r="U199" s="675"/>
      <c r="V199" s="675"/>
      <c r="W199" s="675"/>
      <c r="Y199" s="675"/>
      <c r="Z199" s="675"/>
      <c r="AA199" s="675"/>
      <c r="AB199" s="675"/>
      <c r="AC199" s="675"/>
      <c r="AD199" s="675"/>
      <c r="AE199" s="675"/>
      <c r="AF199" s="675"/>
      <c r="AI199" s="675"/>
      <c r="AJ199" s="675"/>
      <c r="AK199" s="675"/>
      <c r="AL199" s="675"/>
      <c r="AM199" s="675"/>
      <c r="AN199" s="675"/>
      <c r="AO199" s="675"/>
      <c r="AP199" s="675"/>
      <c r="AQ199" s="702"/>
      <c r="AT199" s="612"/>
    </row>
    <row r="200" spans="1:46" hidden="1">
      <c r="A200" s="682">
        <v>0</v>
      </c>
      <c r="B200" s="682">
        <v>0</v>
      </c>
      <c r="C200" s="682">
        <v>0</v>
      </c>
      <c r="E200" s="684" t="e">
        <v>#N/A</v>
      </c>
      <c r="F200" s="684" t="e">
        <v>#N/A</v>
      </c>
      <c r="G200" s="684" t="e">
        <v>#N/A</v>
      </c>
      <c r="H200" s="684" t="e">
        <v>#N/A</v>
      </c>
      <c r="I200" s="684" t="e">
        <v>#N/A</v>
      </c>
      <c r="J200" s="684" t="e">
        <v>#N/A</v>
      </c>
      <c r="K200" s="684" t="e">
        <v>#N/A</v>
      </c>
      <c r="L200" s="684" t="e">
        <v>#N/A</v>
      </c>
      <c r="N200" s="683" t="s">
        <v>1433</v>
      </c>
      <c r="P200" s="671" t="e">
        <v>#N/A</v>
      </c>
      <c r="Q200" s="671" t="e">
        <v>#N/A</v>
      </c>
      <c r="R200" s="671" t="e">
        <v>#N/A</v>
      </c>
      <c r="S200" s="671" t="e">
        <v>#N/A</v>
      </c>
      <c r="T200" s="671" t="e">
        <v>#N/A</v>
      </c>
      <c r="U200" s="671" t="e">
        <v>#N/A</v>
      </c>
      <c r="V200" s="671" t="e">
        <v>#N/A</v>
      </c>
      <c r="W200" s="671" t="e">
        <v>#N/A</v>
      </c>
      <c r="Y200" s="671">
        <v>0</v>
      </c>
      <c r="Z200" s="671">
        <v>0</v>
      </c>
      <c r="AA200" s="671">
        <v>0</v>
      </c>
      <c r="AB200" s="671">
        <v>0</v>
      </c>
      <c r="AC200" s="671">
        <v>0</v>
      </c>
      <c r="AD200" s="671">
        <v>0</v>
      </c>
      <c r="AE200" s="671">
        <v>0</v>
      </c>
      <c r="AF200" s="671">
        <v>0</v>
      </c>
      <c r="AI200" s="671" t="e">
        <v>#N/A</v>
      </c>
      <c r="AJ200" s="671" t="e">
        <v>#N/A</v>
      </c>
      <c r="AK200" s="671" t="e">
        <v>#N/A</v>
      </c>
      <c r="AL200" s="671" t="e">
        <v>#N/A</v>
      </c>
      <c r="AM200" s="671" t="e">
        <v>#N/A</v>
      </c>
      <c r="AN200" s="671" t="e">
        <v>#N/A</v>
      </c>
      <c r="AO200" s="671" t="e">
        <v>#N/A</v>
      </c>
      <c r="AP200" s="671" t="e">
        <v>#N/A</v>
      </c>
      <c r="AQ200" s="702"/>
      <c r="AT200" s="612"/>
    </row>
    <row r="201" spans="1:46" hidden="1">
      <c r="A201" s="710">
        <v>0</v>
      </c>
      <c r="B201" s="710">
        <v>0</v>
      </c>
      <c r="C201" s="710">
        <v>0</v>
      </c>
      <c r="D201" s="599"/>
      <c r="E201" s="679" t="e">
        <v>#N/A</v>
      </c>
      <c r="F201" s="679" t="e">
        <v>#N/A</v>
      </c>
      <c r="G201" s="679" t="e">
        <v>#N/A</v>
      </c>
      <c r="H201" s="679" t="e">
        <v>#N/A</v>
      </c>
      <c r="I201" s="679" t="e">
        <v>#N/A</v>
      </c>
      <c r="J201" s="679" t="e">
        <v>#N/A</v>
      </c>
      <c r="K201" s="679" t="e">
        <v>#N/A</v>
      </c>
      <c r="L201" s="679" t="e">
        <v>#N/A</v>
      </c>
      <c r="M201" s="599"/>
      <c r="N201" s="680" t="s">
        <v>1533</v>
      </c>
      <c r="O201" s="599"/>
      <c r="P201" s="675"/>
      <c r="Q201" s="675"/>
      <c r="R201" s="675"/>
      <c r="S201" s="675"/>
      <c r="T201" s="675"/>
      <c r="U201" s="675"/>
      <c r="V201" s="675"/>
      <c r="W201" s="675"/>
      <c r="X201" s="599"/>
      <c r="Y201" s="675"/>
      <c r="Z201" s="675"/>
      <c r="AA201" s="675"/>
      <c r="AB201" s="675"/>
      <c r="AC201" s="675"/>
      <c r="AD201" s="675"/>
      <c r="AE201" s="675"/>
      <c r="AF201" s="675"/>
      <c r="AG201" s="599"/>
      <c r="AH201" s="599"/>
      <c r="AI201" s="675"/>
      <c r="AJ201" s="675"/>
      <c r="AK201" s="675"/>
      <c r="AL201" s="675"/>
      <c r="AM201" s="675"/>
      <c r="AN201" s="675"/>
      <c r="AO201" s="675"/>
      <c r="AP201" s="675"/>
      <c r="AQ201" s="703"/>
      <c r="AT201" s="612"/>
    </row>
    <row r="202" spans="1:46" hidden="1">
      <c r="A202" s="682">
        <v>0</v>
      </c>
      <c r="B202" s="682">
        <v>0</v>
      </c>
      <c r="C202" s="682">
        <v>0</v>
      </c>
      <c r="D202" s="599"/>
      <c r="E202" s="688" t="e">
        <v>#N/A</v>
      </c>
      <c r="F202" s="688" t="e">
        <v>#N/A</v>
      </c>
      <c r="G202" s="688" t="e">
        <v>#N/A</v>
      </c>
      <c r="H202" s="688" t="e">
        <v>#N/A</v>
      </c>
      <c r="I202" s="688" t="e">
        <v>#N/A</v>
      </c>
      <c r="J202" s="688" t="e">
        <v>#N/A</v>
      </c>
      <c r="K202" s="688" t="e">
        <v>#N/A</v>
      </c>
      <c r="L202" s="688" t="e">
        <v>#N/A</v>
      </c>
      <c r="M202" s="599"/>
      <c r="N202" s="704" t="s">
        <v>1692</v>
      </c>
      <c r="O202" s="599"/>
      <c r="P202" s="686" t="e">
        <v>#N/A</v>
      </c>
      <c r="Q202" s="686" t="e">
        <v>#N/A</v>
      </c>
      <c r="R202" s="686" t="e">
        <v>#N/A</v>
      </c>
      <c r="S202" s="686" t="e">
        <v>#N/A</v>
      </c>
      <c r="T202" s="686" t="e">
        <v>#N/A</v>
      </c>
      <c r="U202" s="686" t="e">
        <v>#N/A</v>
      </c>
      <c r="V202" s="686" t="e">
        <v>#N/A</v>
      </c>
      <c r="W202" s="686" t="e">
        <v>#N/A</v>
      </c>
      <c r="X202" s="599"/>
      <c r="Y202" s="686">
        <v>0</v>
      </c>
      <c r="Z202" s="686">
        <v>0</v>
      </c>
      <c r="AA202" s="686">
        <v>0</v>
      </c>
      <c r="AB202" s="686">
        <v>0</v>
      </c>
      <c r="AC202" s="686">
        <v>0</v>
      </c>
      <c r="AD202" s="686">
        <v>0</v>
      </c>
      <c r="AE202" s="686">
        <v>0</v>
      </c>
      <c r="AF202" s="686">
        <v>0</v>
      </c>
      <c r="AG202" s="599"/>
      <c r="AH202" s="599"/>
      <c r="AI202" s="686" t="e">
        <v>#N/A</v>
      </c>
      <c r="AJ202" s="686" t="e">
        <v>#N/A</v>
      </c>
      <c r="AK202" s="686" t="e">
        <v>#N/A</v>
      </c>
      <c r="AL202" s="686" t="e">
        <v>#N/A</v>
      </c>
      <c r="AM202" s="686" t="e">
        <v>#N/A</v>
      </c>
      <c r="AN202" s="686" t="e">
        <v>#N/A</v>
      </c>
      <c r="AO202" s="686" t="e">
        <v>#N/A</v>
      </c>
      <c r="AP202" s="686" t="e">
        <v>#N/A</v>
      </c>
      <c r="AQ202" s="703"/>
      <c r="AT202" s="612"/>
    </row>
    <row r="203" spans="1:46" hidden="1">
      <c r="A203" s="682">
        <v>0</v>
      </c>
      <c r="B203" s="682">
        <v>0</v>
      </c>
      <c r="C203" s="682">
        <v>0</v>
      </c>
      <c r="D203" s="599"/>
      <c r="E203" s="679" t="e">
        <v>#N/A</v>
      </c>
      <c r="F203" s="679" t="e">
        <v>#N/A</v>
      </c>
      <c r="G203" s="679" t="e">
        <v>#N/A</v>
      </c>
      <c r="H203" s="679" t="e">
        <v>#N/A</v>
      </c>
      <c r="I203" s="679" t="e">
        <v>#N/A</v>
      </c>
      <c r="J203" s="679" t="e">
        <v>#N/A</v>
      </c>
      <c r="K203" s="679" t="e">
        <v>#N/A</v>
      </c>
      <c r="L203" s="679" t="e">
        <v>#N/A</v>
      </c>
      <c r="M203" s="599"/>
      <c r="N203" s="680" t="s">
        <v>1533</v>
      </c>
      <c r="O203" s="599"/>
      <c r="P203" s="675"/>
      <c r="Q203" s="675"/>
      <c r="R203" s="675"/>
      <c r="S203" s="675"/>
      <c r="T203" s="675"/>
      <c r="U203" s="675"/>
      <c r="V203" s="675"/>
      <c r="W203" s="675"/>
      <c r="X203" s="599"/>
      <c r="Y203" s="675"/>
      <c r="Z203" s="675"/>
      <c r="AA203" s="675"/>
      <c r="AB203" s="675"/>
      <c r="AC203" s="675"/>
      <c r="AD203" s="675"/>
      <c r="AE203" s="675"/>
      <c r="AF203" s="675"/>
      <c r="AG203" s="599"/>
      <c r="AH203" s="599"/>
      <c r="AI203" s="675"/>
      <c r="AJ203" s="675"/>
      <c r="AK203" s="675"/>
      <c r="AL203" s="675"/>
      <c r="AM203" s="675"/>
      <c r="AN203" s="675"/>
      <c r="AO203" s="675"/>
      <c r="AP203" s="675"/>
      <c r="AQ203" s="703"/>
      <c r="AT203" s="612"/>
    </row>
    <row r="204" spans="1:46" hidden="1">
      <c r="A204" s="682">
        <v>0</v>
      </c>
      <c r="B204" s="682">
        <v>0</v>
      </c>
      <c r="C204" s="682">
        <v>0</v>
      </c>
      <c r="D204" s="599"/>
      <c r="E204" s="688" t="e">
        <v>#N/A</v>
      </c>
      <c r="F204" s="688" t="e">
        <v>#N/A</v>
      </c>
      <c r="G204" s="688" t="e">
        <v>#N/A</v>
      </c>
      <c r="H204" s="688" t="e">
        <v>#N/A</v>
      </c>
      <c r="I204" s="688" t="e">
        <v>#N/A</v>
      </c>
      <c r="J204" s="688" t="e">
        <v>#N/A</v>
      </c>
      <c r="K204" s="688" t="e">
        <v>#N/A</v>
      </c>
      <c r="L204" s="688" t="e">
        <v>#N/A</v>
      </c>
      <c r="M204" s="599"/>
      <c r="N204" s="704" t="s">
        <v>1437</v>
      </c>
      <c r="O204" s="599"/>
      <c r="P204" s="686" t="e">
        <v>#N/A</v>
      </c>
      <c r="Q204" s="686" t="e">
        <v>#N/A</v>
      </c>
      <c r="R204" s="686" t="e">
        <v>#N/A</v>
      </c>
      <c r="S204" s="686" t="e">
        <v>#N/A</v>
      </c>
      <c r="T204" s="686" t="e">
        <v>#N/A</v>
      </c>
      <c r="U204" s="686" t="e">
        <v>#N/A</v>
      </c>
      <c r="V204" s="686" t="e">
        <v>#N/A</v>
      </c>
      <c r="W204" s="686" t="e">
        <v>#N/A</v>
      </c>
      <c r="X204" s="599"/>
      <c r="Y204" s="686">
        <v>0</v>
      </c>
      <c r="Z204" s="686">
        <v>0</v>
      </c>
      <c r="AA204" s="686">
        <v>0</v>
      </c>
      <c r="AB204" s="686">
        <v>0</v>
      </c>
      <c r="AC204" s="686">
        <v>0</v>
      </c>
      <c r="AD204" s="686">
        <v>0</v>
      </c>
      <c r="AE204" s="686">
        <v>0</v>
      </c>
      <c r="AF204" s="686">
        <v>0</v>
      </c>
      <c r="AG204" s="599"/>
      <c r="AH204" s="599"/>
      <c r="AI204" s="686" t="e">
        <v>#N/A</v>
      </c>
      <c r="AJ204" s="686" t="e">
        <v>#N/A</v>
      </c>
      <c r="AK204" s="686" t="e">
        <v>#N/A</v>
      </c>
      <c r="AL204" s="686" t="e">
        <v>#N/A</v>
      </c>
      <c r="AM204" s="686" t="e">
        <v>#N/A</v>
      </c>
      <c r="AN204" s="686" t="e">
        <v>#N/A</v>
      </c>
      <c r="AO204" s="686" t="e">
        <v>#N/A</v>
      </c>
      <c r="AP204" s="686" t="e">
        <v>#N/A</v>
      </c>
      <c r="AQ204" s="703"/>
      <c r="AT204" s="612"/>
    </row>
    <row r="205" spans="1:46" hidden="1">
      <c r="A205" s="682">
        <v>0</v>
      </c>
      <c r="B205" s="682">
        <v>0</v>
      </c>
      <c r="C205" s="682">
        <v>0</v>
      </c>
      <c r="D205" s="599"/>
      <c r="E205" s="679" t="e">
        <v>#N/A</v>
      </c>
      <c r="F205" s="679" t="e">
        <v>#N/A</v>
      </c>
      <c r="G205" s="679" t="e">
        <v>#N/A</v>
      </c>
      <c r="H205" s="679" t="e">
        <v>#N/A</v>
      </c>
      <c r="I205" s="679" t="e">
        <v>#N/A</v>
      </c>
      <c r="J205" s="679" t="e">
        <v>#N/A</v>
      </c>
      <c r="K205" s="679" t="e">
        <v>#N/A</v>
      </c>
      <c r="L205" s="679" t="e">
        <v>#N/A</v>
      </c>
      <c r="M205" s="599"/>
      <c r="N205" s="680" t="s">
        <v>1533</v>
      </c>
      <c r="O205" s="599"/>
      <c r="P205" s="675"/>
      <c r="Q205" s="675"/>
      <c r="R205" s="675"/>
      <c r="S205" s="675"/>
      <c r="T205" s="675"/>
      <c r="U205" s="675"/>
      <c r="V205" s="675"/>
      <c r="W205" s="675"/>
      <c r="X205" s="599"/>
      <c r="Y205" s="675"/>
      <c r="Z205" s="675"/>
      <c r="AA205" s="675"/>
      <c r="AB205" s="675"/>
      <c r="AC205" s="675"/>
      <c r="AD205" s="675"/>
      <c r="AE205" s="675"/>
      <c r="AF205" s="675"/>
      <c r="AG205" s="599"/>
      <c r="AH205" s="599"/>
      <c r="AI205" s="675"/>
      <c r="AJ205" s="675"/>
      <c r="AK205" s="675"/>
      <c r="AL205" s="675"/>
      <c r="AM205" s="675"/>
      <c r="AN205" s="675"/>
      <c r="AO205" s="675"/>
      <c r="AP205" s="675"/>
      <c r="AQ205" s="703"/>
      <c r="AT205" s="612"/>
    </row>
    <row r="206" spans="1:46" hidden="1">
      <c r="A206" s="689">
        <v>0</v>
      </c>
      <c r="B206" s="689">
        <v>0</v>
      </c>
      <c r="C206" s="689">
        <v>0</v>
      </c>
      <c r="D206" s="599"/>
      <c r="E206" s="690" t="e">
        <v>#N/A</v>
      </c>
      <c r="F206" s="690" t="e">
        <v>#N/A</v>
      </c>
      <c r="G206" s="690" t="e">
        <v>#N/A</v>
      </c>
      <c r="H206" s="690" t="e">
        <v>#N/A</v>
      </c>
      <c r="I206" s="690" t="e">
        <v>#N/A</v>
      </c>
      <c r="J206" s="690" t="e">
        <v>#N/A</v>
      </c>
      <c r="K206" s="690" t="e">
        <v>#N/A</v>
      </c>
      <c r="L206" s="690" t="e">
        <v>#N/A</v>
      </c>
      <c r="M206" s="599"/>
      <c r="N206" s="705" t="s">
        <v>1669</v>
      </c>
      <c r="O206" s="599"/>
      <c r="P206" s="692" t="e">
        <v>#N/A</v>
      </c>
      <c r="Q206" s="692" t="e">
        <v>#N/A</v>
      </c>
      <c r="R206" s="692" t="e">
        <v>#N/A</v>
      </c>
      <c r="S206" s="692" t="e">
        <v>#N/A</v>
      </c>
      <c r="T206" s="692" t="e">
        <v>#N/A</v>
      </c>
      <c r="U206" s="692" t="e">
        <v>#N/A</v>
      </c>
      <c r="V206" s="692" t="e">
        <v>#N/A</v>
      </c>
      <c r="W206" s="692" t="e">
        <v>#N/A</v>
      </c>
      <c r="X206" s="599"/>
      <c r="Y206" s="692">
        <v>0</v>
      </c>
      <c r="Z206" s="692">
        <v>0</v>
      </c>
      <c r="AA206" s="692">
        <v>0</v>
      </c>
      <c r="AB206" s="692">
        <v>0</v>
      </c>
      <c r="AC206" s="692">
        <v>0</v>
      </c>
      <c r="AD206" s="692">
        <v>0</v>
      </c>
      <c r="AE206" s="692">
        <v>0</v>
      </c>
      <c r="AF206" s="692">
        <v>0</v>
      </c>
      <c r="AG206" s="599"/>
      <c r="AH206" s="599"/>
      <c r="AI206" s="692" t="e">
        <v>#N/A</v>
      </c>
      <c r="AJ206" s="692" t="e">
        <v>#N/A</v>
      </c>
      <c r="AK206" s="692" t="e">
        <v>#N/A</v>
      </c>
      <c r="AL206" s="692" t="e">
        <v>#N/A</v>
      </c>
      <c r="AM206" s="692" t="e">
        <v>#N/A</v>
      </c>
      <c r="AN206" s="692" t="e">
        <v>#N/A</v>
      </c>
      <c r="AO206" s="692" t="e">
        <v>#N/A</v>
      </c>
      <c r="AP206" s="692" t="e">
        <v>#N/A</v>
      </c>
      <c r="AQ206" s="703"/>
      <c r="AT206" s="612"/>
    </row>
    <row r="207" spans="1:46" hidden="1">
      <c r="A207" s="682">
        <v>0</v>
      </c>
      <c r="B207" s="682">
        <v>0</v>
      </c>
      <c r="C207" s="682">
        <v>0</v>
      </c>
      <c r="D207" s="599"/>
      <c r="E207" s="679" t="e">
        <v>#N/A</v>
      </c>
      <c r="F207" s="679" t="e">
        <v>#N/A</v>
      </c>
      <c r="G207" s="679" t="e">
        <v>#N/A</v>
      </c>
      <c r="H207" s="679" t="e">
        <v>#N/A</v>
      </c>
      <c r="I207" s="679" t="e">
        <v>#N/A</v>
      </c>
      <c r="J207" s="679" t="e">
        <v>#N/A</v>
      </c>
      <c r="K207" s="679" t="e">
        <v>#N/A</v>
      </c>
      <c r="L207" s="679" t="e">
        <v>#N/A</v>
      </c>
      <c r="M207" s="599"/>
      <c r="N207" s="680" t="s">
        <v>1533</v>
      </c>
      <c r="O207" s="599"/>
      <c r="P207" s="675"/>
      <c r="Q207" s="675"/>
      <c r="R207" s="675"/>
      <c r="S207" s="675"/>
      <c r="T207" s="675"/>
      <c r="U207" s="675"/>
      <c r="V207" s="675"/>
      <c r="W207" s="675"/>
      <c r="X207" s="599"/>
      <c r="Y207" s="675"/>
      <c r="Z207" s="675"/>
      <c r="AA207" s="675"/>
      <c r="AB207" s="675"/>
      <c r="AC207" s="675"/>
      <c r="AD207" s="675"/>
      <c r="AE207" s="675"/>
      <c r="AF207" s="675"/>
      <c r="AG207" s="599"/>
      <c r="AH207" s="599"/>
      <c r="AI207" s="675"/>
      <c r="AJ207" s="675"/>
      <c r="AK207" s="675"/>
      <c r="AL207" s="675"/>
      <c r="AM207" s="675"/>
      <c r="AN207" s="675"/>
      <c r="AO207" s="675"/>
      <c r="AP207" s="675"/>
      <c r="AQ207" s="703"/>
      <c r="AT207" s="612"/>
    </row>
    <row r="208" spans="1:46" hidden="1">
      <c r="A208" s="689">
        <v>0</v>
      </c>
      <c r="B208" s="689">
        <v>0</v>
      </c>
      <c r="C208" s="689">
        <v>0</v>
      </c>
      <c r="D208" s="599"/>
      <c r="E208" s="690" t="e">
        <v>#N/A</v>
      </c>
      <c r="F208" s="690" t="e">
        <v>#N/A</v>
      </c>
      <c r="G208" s="690" t="e">
        <v>#N/A</v>
      </c>
      <c r="H208" s="690" t="e">
        <v>#N/A</v>
      </c>
      <c r="I208" s="690" t="e">
        <v>#N/A</v>
      </c>
      <c r="J208" s="690" t="e">
        <v>#N/A</v>
      </c>
      <c r="K208" s="690" t="e">
        <v>#N/A</v>
      </c>
      <c r="L208" s="690" t="e">
        <v>#N/A</v>
      </c>
      <c r="M208" s="599"/>
      <c r="N208" s="706" t="s">
        <v>1670</v>
      </c>
      <c r="O208" s="599"/>
      <c r="P208" s="692" t="e">
        <v>#N/A</v>
      </c>
      <c r="Q208" s="692" t="e">
        <v>#N/A</v>
      </c>
      <c r="R208" s="692" t="e">
        <v>#N/A</v>
      </c>
      <c r="S208" s="692" t="e">
        <v>#N/A</v>
      </c>
      <c r="T208" s="692" t="e">
        <v>#N/A</v>
      </c>
      <c r="U208" s="692" t="e">
        <v>#N/A</v>
      </c>
      <c r="V208" s="692" t="e">
        <v>#N/A</v>
      </c>
      <c r="W208" s="692" t="e">
        <v>#N/A</v>
      </c>
      <c r="X208" s="599"/>
      <c r="Y208" s="692">
        <v>0</v>
      </c>
      <c r="Z208" s="692">
        <v>0</v>
      </c>
      <c r="AA208" s="692">
        <v>0</v>
      </c>
      <c r="AB208" s="692">
        <v>0</v>
      </c>
      <c r="AC208" s="692">
        <v>0</v>
      </c>
      <c r="AD208" s="692">
        <v>0</v>
      </c>
      <c r="AE208" s="692">
        <v>0</v>
      </c>
      <c r="AF208" s="692">
        <v>0</v>
      </c>
      <c r="AG208" s="599"/>
      <c r="AH208" s="599"/>
      <c r="AI208" s="692" t="e">
        <v>#N/A</v>
      </c>
      <c r="AJ208" s="692" t="e">
        <v>#N/A</v>
      </c>
      <c r="AK208" s="692" t="e">
        <v>#N/A</v>
      </c>
      <c r="AL208" s="692" t="e">
        <v>#N/A</v>
      </c>
      <c r="AM208" s="692" t="e">
        <v>#N/A</v>
      </c>
      <c r="AN208" s="692" t="e">
        <v>#N/A</v>
      </c>
      <c r="AO208" s="692" t="e">
        <v>#N/A</v>
      </c>
      <c r="AP208" s="692" t="e">
        <v>#N/A</v>
      </c>
      <c r="AQ208" s="703"/>
      <c r="AT208" s="612"/>
    </row>
    <row r="209" spans="1:46" hidden="1">
      <c r="A209" s="682">
        <v>0</v>
      </c>
      <c r="B209" s="682">
        <v>0</v>
      </c>
      <c r="C209" s="682">
        <v>0</v>
      </c>
      <c r="D209" s="599"/>
      <c r="E209" s="679" t="e">
        <v>#N/A</v>
      </c>
      <c r="F209" s="679" t="e">
        <v>#N/A</v>
      </c>
      <c r="G209" s="679" t="e">
        <v>#N/A</v>
      </c>
      <c r="H209" s="679" t="e">
        <v>#N/A</v>
      </c>
      <c r="I209" s="679" t="e">
        <v>#N/A</v>
      </c>
      <c r="J209" s="679" t="e">
        <v>#N/A</v>
      </c>
      <c r="K209" s="679" t="e">
        <v>#N/A</v>
      </c>
      <c r="L209" s="679" t="e">
        <v>#N/A</v>
      </c>
      <c r="M209" s="599"/>
      <c r="N209" s="680" t="s">
        <v>1533</v>
      </c>
      <c r="O209" s="599"/>
      <c r="P209" s="675"/>
      <c r="Q209" s="675"/>
      <c r="R209" s="675"/>
      <c r="S209" s="675"/>
      <c r="T209" s="675"/>
      <c r="U209" s="675"/>
      <c r="V209" s="675"/>
      <c r="W209" s="675"/>
      <c r="X209" s="599"/>
      <c r="Y209" s="675"/>
      <c r="Z209" s="675"/>
      <c r="AA209" s="675"/>
      <c r="AB209" s="675"/>
      <c r="AC209" s="675"/>
      <c r="AD209" s="675"/>
      <c r="AE209" s="675"/>
      <c r="AF209" s="675"/>
      <c r="AG209" s="599"/>
      <c r="AH209" s="599"/>
      <c r="AI209" s="675"/>
      <c r="AJ209" s="675"/>
      <c r="AK209" s="675"/>
      <c r="AL209" s="675"/>
      <c r="AM209" s="675"/>
      <c r="AN209" s="675"/>
      <c r="AO209" s="675"/>
      <c r="AP209" s="675"/>
      <c r="AQ209" s="703"/>
      <c r="AT209" s="612"/>
    </row>
    <row r="210" spans="1:46" ht="15" hidden="1" customHeight="1">
      <c r="A210" s="689">
        <v>0</v>
      </c>
      <c r="B210" s="689">
        <v>0</v>
      </c>
      <c r="C210" s="689">
        <v>0</v>
      </c>
      <c r="D210" s="599"/>
      <c r="E210" s="690" t="e">
        <v>#N/A</v>
      </c>
      <c r="F210" s="690" t="e">
        <v>#N/A</v>
      </c>
      <c r="G210" s="690" t="e">
        <v>#N/A</v>
      </c>
      <c r="H210" s="690" t="e">
        <v>#N/A</v>
      </c>
      <c r="I210" s="690" t="e">
        <v>#N/A</v>
      </c>
      <c r="J210" s="690" t="e">
        <v>#N/A</v>
      </c>
      <c r="K210" s="690" t="e">
        <v>#N/A</v>
      </c>
      <c r="L210" s="690" t="e">
        <v>#N/A</v>
      </c>
      <c r="M210" s="599"/>
      <c r="N210" s="706" t="s">
        <v>1672</v>
      </c>
      <c r="O210" s="599"/>
      <c r="P210" s="692" t="e">
        <v>#N/A</v>
      </c>
      <c r="Q210" s="692" t="e">
        <v>#N/A</v>
      </c>
      <c r="R210" s="692" t="e">
        <v>#N/A</v>
      </c>
      <c r="S210" s="692" t="e">
        <v>#N/A</v>
      </c>
      <c r="T210" s="692" t="e">
        <v>#N/A</v>
      </c>
      <c r="U210" s="692" t="e">
        <v>#N/A</v>
      </c>
      <c r="V210" s="692" t="e">
        <v>#N/A</v>
      </c>
      <c r="W210" s="692" t="e">
        <v>#N/A</v>
      </c>
      <c r="X210" s="599"/>
      <c r="Y210" s="692">
        <v>0</v>
      </c>
      <c r="Z210" s="692">
        <v>0</v>
      </c>
      <c r="AA210" s="692">
        <v>0</v>
      </c>
      <c r="AB210" s="692">
        <v>0</v>
      </c>
      <c r="AC210" s="692">
        <v>0</v>
      </c>
      <c r="AD210" s="692">
        <v>0</v>
      </c>
      <c r="AE210" s="692">
        <v>0</v>
      </c>
      <c r="AF210" s="692">
        <v>0</v>
      </c>
      <c r="AG210" s="599"/>
      <c r="AH210" s="599"/>
      <c r="AI210" s="692" t="e">
        <v>#N/A</v>
      </c>
      <c r="AJ210" s="692" t="e">
        <v>#N/A</v>
      </c>
      <c r="AK210" s="692" t="e">
        <v>#N/A</v>
      </c>
      <c r="AL210" s="692" t="e">
        <v>#N/A</v>
      </c>
      <c r="AM210" s="692" t="e">
        <v>#N/A</v>
      </c>
      <c r="AN210" s="692" t="e">
        <v>#N/A</v>
      </c>
      <c r="AO210" s="692" t="e">
        <v>#N/A</v>
      </c>
      <c r="AP210" s="692" t="e">
        <v>#N/A</v>
      </c>
      <c r="AQ210" s="703"/>
      <c r="AT210" s="612"/>
    </row>
    <row r="211" spans="1:46" hidden="1">
      <c r="A211" s="682">
        <v>0</v>
      </c>
      <c r="B211" s="682">
        <v>0</v>
      </c>
      <c r="C211" s="682">
        <v>0</v>
      </c>
      <c r="D211" s="599"/>
      <c r="E211" s="679" t="e">
        <v>#N/A</v>
      </c>
      <c r="F211" s="679" t="e">
        <v>#N/A</v>
      </c>
      <c r="G211" s="679" t="e">
        <v>#N/A</v>
      </c>
      <c r="H211" s="679" t="e">
        <v>#N/A</v>
      </c>
      <c r="I211" s="679" t="e">
        <v>#N/A</v>
      </c>
      <c r="J211" s="679" t="e">
        <v>#N/A</v>
      </c>
      <c r="K211" s="679" t="e">
        <v>#N/A</v>
      </c>
      <c r="L211" s="679" t="e">
        <v>#N/A</v>
      </c>
      <c r="M211" s="599"/>
      <c r="N211" s="680" t="s">
        <v>1533</v>
      </c>
      <c r="O211" s="599"/>
      <c r="P211" s="675"/>
      <c r="Q211" s="675"/>
      <c r="R211" s="675"/>
      <c r="S211" s="675"/>
      <c r="T211" s="675"/>
      <c r="U211" s="675"/>
      <c r="V211" s="675"/>
      <c r="W211" s="675"/>
      <c r="X211" s="599"/>
      <c r="Y211" s="675"/>
      <c r="Z211" s="675"/>
      <c r="AA211" s="675"/>
      <c r="AB211" s="675"/>
      <c r="AC211" s="675"/>
      <c r="AD211" s="675"/>
      <c r="AE211" s="675"/>
      <c r="AF211" s="675"/>
      <c r="AG211" s="599"/>
      <c r="AH211" s="599"/>
      <c r="AI211" s="675"/>
      <c r="AJ211" s="675"/>
      <c r="AK211" s="675"/>
      <c r="AL211" s="675"/>
      <c r="AM211" s="675"/>
      <c r="AN211" s="675"/>
      <c r="AO211" s="675"/>
      <c r="AP211" s="675"/>
      <c r="AQ211" s="703"/>
      <c r="AT211" s="612"/>
    </row>
    <row r="212" spans="1:46" hidden="1">
      <c r="A212" s="689">
        <v>0</v>
      </c>
      <c r="B212" s="689">
        <v>0</v>
      </c>
      <c r="C212" s="689">
        <v>0</v>
      </c>
      <c r="D212" s="599"/>
      <c r="E212" s="690" t="e">
        <v>#N/A</v>
      </c>
      <c r="F212" s="690" t="e">
        <v>#N/A</v>
      </c>
      <c r="G212" s="690" t="e">
        <v>#N/A</v>
      </c>
      <c r="H212" s="690" t="e">
        <v>#N/A</v>
      </c>
      <c r="I212" s="690" t="e">
        <v>#N/A</v>
      </c>
      <c r="J212" s="690" t="e">
        <v>#N/A</v>
      </c>
      <c r="K212" s="690" t="e">
        <v>#N/A</v>
      </c>
      <c r="L212" s="690" t="e">
        <v>#N/A</v>
      </c>
      <c r="M212" s="599"/>
      <c r="N212" s="706" t="s">
        <v>1674</v>
      </c>
      <c r="O212" s="599"/>
      <c r="P212" s="692" t="e">
        <v>#N/A</v>
      </c>
      <c r="Q212" s="692" t="e">
        <v>#N/A</v>
      </c>
      <c r="R212" s="692" t="e">
        <v>#N/A</v>
      </c>
      <c r="S212" s="692" t="e">
        <v>#N/A</v>
      </c>
      <c r="T212" s="692" t="e">
        <v>#N/A</v>
      </c>
      <c r="U212" s="692" t="e">
        <v>#N/A</v>
      </c>
      <c r="V212" s="692" t="e">
        <v>#N/A</v>
      </c>
      <c r="W212" s="692" t="e">
        <v>#N/A</v>
      </c>
      <c r="X212" s="599"/>
      <c r="Y212" s="692">
        <v>0</v>
      </c>
      <c r="Z212" s="692">
        <v>0</v>
      </c>
      <c r="AA212" s="692">
        <v>0</v>
      </c>
      <c r="AB212" s="692">
        <v>0</v>
      </c>
      <c r="AC212" s="692">
        <v>0</v>
      </c>
      <c r="AD212" s="692">
        <v>0</v>
      </c>
      <c r="AE212" s="692">
        <v>0</v>
      </c>
      <c r="AF212" s="692">
        <v>0</v>
      </c>
      <c r="AG212" s="599"/>
      <c r="AH212" s="599"/>
      <c r="AI212" s="692" t="e">
        <v>#N/A</v>
      </c>
      <c r="AJ212" s="692" t="e">
        <v>#N/A</v>
      </c>
      <c r="AK212" s="692" t="e">
        <v>#N/A</v>
      </c>
      <c r="AL212" s="692" t="e">
        <v>#N/A</v>
      </c>
      <c r="AM212" s="692" t="e">
        <v>#N/A</v>
      </c>
      <c r="AN212" s="692" t="e">
        <v>#N/A</v>
      </c>
      <c r="AO212" s="692" t="e">
        <v>#N/A</v>
      </c>
      <c r="AP212" s="692" t="e">
        <v>#N/A</v>
      </c>
      <c r="AQ212" s="703"/>
      <c r="AT212" s="612"/>
    </row>
    <row r="213" spans="1:46" hidden="1">
      <c r="A213" s="715"/>
      <c r="B213" s="716"/>
      <c r="C213" s="716"/>
      <c r="D213" s="716"/>
      <c r="E213" s="716"/>
      <c r="F213" s="716"/>
      <c r="G213" s="716"/>
      <c r="H213" s="716"/>
      <c r="I213" s="716"/>
      <c r="J213" s="716"/>
      <c r="K213" s="716"/>
      <c r="L213" s="716"/>
      <c r="M213" s="695"/>
      <c r="N213" s="695"/>
      <c r="O213" s="695"/>
      <c r="P213" s="695"/>
      <c r="Q213" s="695"/>
      <c r="R213" s="695"/>
      <c r="S213" s="695"/>
      <c r="T213" s="695"/>
      <c r="U213" s="695"/>
      <c r="V213" s="695"/>
      <c r="W213" s="695"/>
      <c r="X213" s="695"/>
      <c r="Y213" s="695"/>
      <c r="Z213" s="695"/>
      <c r="AA213" s="695"/>
      <c r="AB213" s="695"/>
      <c r="AC213" s="695"/>
      <c r="AD213" s="695"/>
      <c r="AE213" s="695"/>
      <c r="AF213" s="695"/>
      <c r="AG213" s="695"/>
      <c r="AH213" s="695"/>
      <c r="AI213" s="695"/>
      <c r="AJ213" s="695"/>
      <c r="AK213" s="695"/>
      <c r="AL213" s="695"/>
      <c r="AM213" s="695"/>
      <c r="AN213" s="695"/>
      <c r="AO213" s="695"/>
      <c r="AP213" s="695"/>
      <c r="AQ213" s="696" t="s">
        <v>1536</v>
      </c>
      <c r="AT213" s="612"/>
    </row>
    <row r="214" spans="1:46" ht="15.75" hidden="1">
      <c r="A214" s="717"/>
      <c r="B214" s="718"/>
      <c r="C214" s="718"/>
      <c r="D214" s="718"/>
      <c r="E214" s="718"/>
      <c r="F214" s="718"/>
      <c r="G214" s="718"/>
      <c r="H214" s="718"/>
      <c r="I214" s="718"/>
      <c r="J214" s="718"/>
      <c r="K214" s="718"/>
      <c r="L214" s="719"/>
      <c r="N214" s="720" t="s">
        <v>1538</v>
      </c>
      <c r="P214" s="1552" t="s">
        <v>1538</v>
      </c>
      <c r="Q214" s="1552"/>
      <c r="R214" s="1552"/>
      <c r="S214" s="1552"/>
      <c r="T214" s="1552"/>
      <c r="U214" s="1552"/>
      <c r="V214" s="1552"/>
      <c r="W214" s="1552"/>
      <c r="AI214" s="1552" t="s">
        <v>1539</v>
      </c>
      <c r="AJ214" s="1552"/>
      <c r="AK214" s="1552"/>
      <c r="AL214" s="1552"/>
      <c r="AM214" s="1552"/>
      <c r="AN214" s="1552"/>
      <c r="AO214" s="1552"/>
      <c r="AP214" s="1552"/>
      <c r="AT214" s="612"/>
    </row>
    <row r="215" spans="1:46" ht="15" hidden="1" customHeight="1">
      <c r="A215" s="721"/>
      <c r="B215" s="722"/>
      <c r="C215" s="722"/>
      <c r="D215" s="722"/>
      <c r="E215" s="722"/>
      <c r="F215" s="722"/>
      <c r="G215" s="722"/>
      <c r="H215" s="722"/>
      <c r="I215" s="722"/>
      <c r="J215" s="722"/>
      <c r="K215" s="722"/>
      <c r="L215" s="723"/>
      <c r="N215" s="724" t="s">
        <v>1706</v>
      </c>
      <c r="P215" s="672"/>
      <c r="Q215" s="673"/>
      <c r="R215" s="673"/>
      <c r="S215" s="725"/>
      <c r="T215" s="673"/>
      <c r="U215" s="673"/>
      <c r="V215" s="673"/>
      <c r="W215" s="674"/>
      <c r="AI215" s="672"/>
      <c r="AJ215" s="673" t="s">
        <v>1440</v>
      </c>
      <c r="AK215" s="673"/>
      <c r="AL215" s="675"/>
      <c r="AM215" s="673"/>
      <c r="AN215" s="673"/>
      <c r="AO215" s="673"/>
      <c r="AP215" s="674"/>
      <c r="AT215" s="612"/>
    </row>
    <row r="216" spans="1:46" hidden="1">
      <c r="A216" s="721"/>
      <c r="B216" s="722"/>
      <c r="C216" s="722"/>
      <c r="D216" s="722"/>
      <c r="E216" s="722"/>
      <c r="F216" s="722"/>
      <c r="G216" s="722"/>
      <c r="H216" s="722"/>
      <c r="I216" s="722"/>
      <c r="J216" s="722"/>
      <c r="K216" s="722"/>
      <c r="L216" s="723"/>
      <c r="N216" s="724" t="s">
        <v>1707</v>
      </c>
      <c r="P216" s="676"/>
      <c r="Q216" s="677"/>
      <c r="R216" s="677"/>
      <c r="S216" s="725" t="e">
        <v>#N/A</v>
      </c>
      <c r="T216" s="677"/>
      <c r="U216" s="677"/>
      <c r="V216" s="677"/>
      <c r="W216" s="678"/>
      <c r="AI216" s="676"/>
      <c r="AJ216" s="677"/>
      <c r="AK216" s="677"/>
      <c r="AL216" s="671">
        <v>51600</v>
      </c>
      <c r="AM216" s="677"/>
      <c r="AN216" s="677"/>
      <c r="AO216" s="677"/>
      <c r="AP216" s="678"/>
      <c r="AT216" s="612"/>
    </row>
    <row r="217" spans="1:46" hidden="1">
      <c r="A217" s="721"/>
      <c r="B217" s="722"/>
      <c r="C217" s="722"/>
      <c r="D217" s="722"/>
      <c r="E217" s="722"/>
      <c r="F217" s="722"/>
      <c r="G217" s="722"/>
      <c r="H217" s="722"/>
      <c r="I217" s="722"/>
      <c r="J217" s="722"/>
      <c r="K217" s="722"/>
      <c r="L217" s="723"/>
      <c r="N217" s="683"/>
      <c r="P217" s="676"/>
      <c r="Q217" s="677"/>
      <c r="R217" s="677"/>
      <c r="S217" s="679" t="e">
        <v>#N/A</v>
      </c>
      <c r="T217" s="677"/>
      <c r="U217" s="677"/>
      <c r="V217" s="677"/>
      <c r="W217" s="678"/>
      <c r="AI217" s="676"/>
      <c r="AJ217" s="677"/>
      <c r="AK217" s="677"/>
      <c r="AL217" s="675"/>
      <c r="AM217" s="677"/>
      <c r="AN217" s="677"/>
      <c r="AO217" s="677"/>
      <c r="AP217" s="678"/>
      <c r="AT217" s="612"/>
    </row>
    <row r="218" spans="1:46" hidden="1">
      <c r="A218" s="721"/>
      <c r="B218" s="722"/>
      <c r="C218" s="722"/>
      <c r="D218" s="722"/>
      <c r="E218" s="722"/>
      <c r="F218" s="722"/>
      <c r="G218" s="722"/>
      <c r="H218" s="722"/>
      <c r="I218" s="722"/>
      <c r="J218" s="722"/>
      <c r="K218" s="722"/>
      <c r="L218" s="723"/>
      <c r="N218" s="724" t="s">
        <v>1708</v>
      </c>
      <c r="P218" s="676"/>
      <c r="Q218" s="677"/>
      <c r="R218" s="677"/>
      <c r="S218" s="725" t="e">
        <v>#N/A</v>
      </c>
      <c r="T218" s="677"/>
      <c r="U218" s="677"/>
      <c r="V218" s="677"/>
      <c r="W218" s="678"/>
      <c r="AI218" s="676"/>
      <c r="AJ218" s="677"/>
      <c r="AK218" s="677"/>
      <c r="AL218" s="671">
        <v>51600</v>
      </c>
      <c r="AM218" s="677"/>
      <c r="AN218" s="677"/>
      <c r="AO218" s="677"/>
      <c r="AP218" s="678"/>
      <c r="AT218" s="612"/>
    </row>
    <row r="219" spans="1:46" hidden="1">
      <c r="A219" s="721"/>
      <c r="B219" s="722"/>
      <c r="C219" s="722"/>
      <c r="D219" s="722"/>
      <c r="E219" s="722"/>
      <c r="F219" s="722"/>
      <c r="G219" s="722"/>
      <c r="H219" s="722"/>
      <c r="I219" s="722"/>
      <c r="J219" s="722"/>
      <c r="K219" s="722"/>
      <c r="L219" s="723"/>
      <c r="N219" s="683"/>
      <c r="P219" s="676"/>
      <c r="Q219" s="677"/>
      <c r="R219" s="677"/>
      <c r="S219" s="679" t="e">
        <v>#N/A</v>
      </c>
      <c r="T219" s="677"/>
      <c r="U219" s="677"/>
      <c r="V219" s="677"/>
      <c r="W219" s="678"/>
      <c r="AI219" s="676"/>
      <c r="AJ219" s="677"/>
      <c r="AK219" s="677"/>
      <c r="AL219" s="675"/>
      <c r="AM219" s="677"/>
      <c r="AN219" s="677"/>
      <c r="AO219" s="677"/>
      <c r="AP219" s="678"/>
      <c r="AT219" s="612"/>
    </row>
    <row r="220" spans="1:46" hidden="1">
      <c r="A220" s="721"/>
      <c r="B220" s="722"/>
      <c r="C220" s="722"/>
      <c r="D220" s="722"/>
      <c r="E220" s="722"/>
      <c r="F220" s="722"/>
      <c r="G220" s="722"/>
      <c r="H220" s="722"/>
      <c r="I220" s="722"/>
      <c r="J220" s="722"/>
      <c r="K220" s="722"/>
      <c r="L220" s="723"/>
      <c r="N220" s="724" t="s">
        <v>1509</v>
      </c>
      <c r="P220" s="676"/>
      <c r="Q220" s="677"/>
      <c r="R220" s="677"/>
      <c r="S220" s="725" t="e">
        <v>#N/A</v>
      </c>
      <c r="T220" s="677"/>
      <c r="U220" s="677"/>
      <c r="V220" s="677"/>
      <c r="W220" s="678"/>
      <c r="AI220" s="676"/>
      <c r="AJ220" s="677"/>
      <c r="AK220" s="677"/>
      <c r="AL220" s="671">
        <v>51600</v>
      </c>
      <c r="AM220" s="677"/>
      <c r="AN220" s="677"/>
      <c r="AO220" s="677"/>
      <c r="AP220" s="678"/>
      <c r="AT220" s="612"/>
    </row>
    <row r="221" spans="1:46" hidden="1">
      <c r="A221" s="721"/>
      <c r="B221" s="722"/>
      <c r="C221" s="722"/>
      <c r="D221" s="722"/>
      <c r="E221" s="722"/>
      <c r="F221" s="722"/>
      <c r="G221" s="722"/>
      <c r="H221" s="722"/>
      <c r="I221" s="722"/>
      <c r="J221" s="722"/>
      <c r="K221" s="722"/>
      <c r="L221" s="723"/>
      <c r="N221" s="683"/>
      <c r="P221" s="676"/>
      <c r="Q221" s="677"/>
      <c r="R221" s="677"/>
      <c r="S221" s="679" t="e">
        <v>#N/A</v>
      </c>
      <c r="T221" s="677"/>
      <c r="U221" s="677"/>
      <c r="V221" s="677"/>
      <c r="W221" s="678"/>
      <c r="AI221" s="676"/>
      <c r="AJ221" s="677"/>
      <c r="AK221" s="677"/>
      <c r="AL221" s="675"/>
      <c r="AM221" s="677"/>
      <c r="AN221" s="677"/>
      <c r="AO221" s="677"/>
      <c r="AP221" s="678"/>
      <c r="AT221" s="612"/>
    </row>
    <row r="222" spans="1:46" ht="15" hidden="1" customHeight="1">
      <c r="A222" s="721"/>
      <c r="B222" s="722"/>
      <c r="C222" s="722"/>
      <c r="D222" s="722"/>
      <c r="E222" s="722"/>
      <c r="F222" s="722"/>
      <c r="G222" s="722"/>
      <c r="H222" s="722"/>
      <c r="I222" s="722"/>
      <c r="J222" s="722"/>
      <c r="K222" s="722"/>
      <c r="L222" s="723"/>
      <c r="N222" s="724" t="s">
        <v>1385</v>
      </c>
      <c r="P222" s="676"/>
      <c r="Q222" s="677"/>
      <c r="R222" s="677"/>
      <c r="S222" s="725" t="e">
        <v>#N/A</v>
      </c>
      <c r="T222" s="677"/>
      <c r="U222" s="677"/>
      <c r="V222" s="677"/>
      <c r="W222" s="678"/>
      <c r="AI222" s="676"/>
      <c r="AJ222" s="677"/>
      <c r="AK222" s="677"/>
      <c r="AL222" s="671">
        <v>52400</v>
      </c>
      <c r="AM222" s="677"/>
      <c r="AN222" s="677"/>
      <c r="AO222" s="677"/>
      <c r="AP222" s="678"/>
      <c r="AT222" s="612"/>
    </row>
    <row r="223" spans="1:46" hidden="1">
      <c r="A223" s="721"/>
      <c r="B223" s="722"/>
      <c r="C223" s="722"/>
      <c r="D223" s="722"/>
      <c r="E223" s="722"/>
      <c r="F223" s="722"/>
      <c r="G223" s="722"/>
      <c r="H223" s="722"/>
      <c r="I223" s="722"/>
      <c r="J223" s="722"/>
      <c r="K223" s="722"/>
      <c r="L223" s="723"/>
      <c r="N223" s="683"/>
      <c r="P223" s="676"/>
      <c r="Q223" s="677"/>
      <c r="R223" s="677"/>
      <c r="S223" s="679" t="e">
        <v>#N/A</v>
      </c>
      <c r="T223" s="677"/>
      <c r="U223" s="677"/>
      <c r="V223" s="677"/>
      <c r="W223" s="678"/>
      <c r="AI223" s="676"/>
      <c r="AJ223" s="677"/>
      <c r="AK223" s="677"/>
      <c r="AL223" s="675"/>
      <c r="AM223" s="677"/>
      <c r="AN223" s="677"/>
      <c r="AO223" s="677"/>
      <c r="AP223" s="678"/>
      <c r="AT223" s="612"/>
    </row>
    <row r="224" spans="1:46" hidden="1">
      <c r="A224" s="721"/>
      <c r="B224" s="722"/>
      <c r="C224" s="722"/>
      <c r="D224" s="722"/>
      <c r="E224" s="722"/>
      <c r="F224" s="722"/>
      <c r="G224" s="722"/>
      <c r="H224" s="722"/>
      <c r="I224" s="722"/>
      <c r="J224" s="722"/>
      <c r="K224" s="722"/>
      <c r="L224" s="723"/>
      <c r="N224" s="724" t="s">
        <v>1389</v>
      </c>
      <c r="P224" s="676"/>
      <c r="Q224" s="677"/>
      <c r="R224" s="677"/>
      <c r="S224" s="725" t="e">
        <v>#N/A</v>
      </c>
      <c r="T224" s="677"/>
      <c r="U224" s="677"/>
      <c r="V224" s="677"/>
      <c r="W224" s="678"/>
      <c r="AI224" s="676"/>
      <c r="AJ224" s="677"/>
      <c r="AK224" s="677"/>
      <c r="AL224" s="671">
        <v>52400</v>
      </c>
      <c r="AM224" s="677"/>
      <c r="AN224" s="677"/>
      <c r="AO224" s="677"/>
      <c r="AP224" s="678"/>
      <c r="AT224" s="612"/>
    </row>
    <row r="225" spans="1:56" hidden="1">
      <c r="A225" s="721"/>
      <c r="B225" s="722"/>
      <c r="C225" s="722"/>
      <c r="D225" s="722"/>
      <c r="E225" s="722"/>
      <c r="F225" s="722"/>
      <c r="G225" s="722"/>
      <c r="H225" s="722"/>
      <c r="I225" s="722"/>
      <c r="J225" s="722"/>
      <c r="K225" s="722"/>
      <c r="L225" s="723"/>
      <c r="N225" s="680" t="s">
        <v>1533</v>
      </c>
      <c r="P225" s="676"/>
      <c r="Q225" s="677"/>
      <c r="R225" s="677"/>
      <c r="S225" s="726" t="e">
        <v>#N/A</v>
      </c>
      <c r="T225" s="677"/>
      <c r="U225" s="677"/>
      <c r="V225" s="677"/>
      <c r="W225" s="678"/>
      <c r="AI225" s="676"/>
      <c r="AJ225" s="677"/>
      <c r="AK225" s="677"/>
      <c r="AL225" s="675"/>
      <c r="AM225" s="677"/>
      <c r="AN225" s="677"/>
      <c r="AO225" s="677"/>
      <c r="AP225" s="678"/>
      <c r="AT225" s="612"/>
    </row>
    <row r="226" spans="1:56" ht="23.25" hidden="1" customHeight="1">
      <c r="A226" s="721"/>
      <c r="B226" s="722"/>
      <c r="C226" s="722"/>
      <c r="D226" s="722"/>
      <c r="E226" s="722"/>
      <c r="F226" s="722"/>
      <c r="G226" s="722"/>
      <c r="H226" s="722"/>
      <c r="I226" s="722"/>
      <c r="J226" s="722"/>
      <c r="K226" s="722"/>
      <c r="L226" s="723"/>
      <c r="N226" s="727" t="s">
        <v>1429</v>
      </c>
      <c r="P226" s="676"/>
      <c r="Q226" s="677"/>
      <c r="R226" s="677"/>
      <c r="S226" s="688" t="e">
        <v>#N/A</v>
      </c>
      <c r="T226" s="677"/>
      <c r="U226" s="677"/>
      <c r="V226" s="677"/>
      <c r="W226" s="678"/>
      <c r="AI226" s="676"/>
      <c r="AJ226" s="677"/>
      <c r="AK226" s="677"/>
      <c r="AL226" s="686">
        <v>52500</v>
      </c>
      <c r="AM226" s="677"/>
      <c r="AN226" s="677"/>
      <c r="AO226" s="677"/>
      <c r="AP226" s="678"/>
      <c r="AT226" s="612"/>
    </row>
    <row r="227" spans="1:56" ht="15" hidden="1" customHeight="1">
      <c r="A227" s="721"/>
      <c r="B227" s="722"/>
      <c r="C227" s="722"/>
      <c r="D227" s="722"/>
      <c r="E227" s="722"/>
      <c r="F227" s="722"/>
      <c r="G227" s="722"/>
      <c r="H227" s="722"/>
      <c r="I227" s="722"/>
      <c r="J227" s="722"/>
      <c r="K227" s="722"/>
      <c r="L227" s="723"/>
      <c r="N227" s="680" t="s">
        <v>1533</v>
      </c>
      <c r="P227" s="676"/>
      <c r="Q227" s="677"/>
      <c r="R227" s="677"/>
      <c r="S227" s="728" t="e">
        <v>#N/A</v>
      </c>
      <c r="T227" s="677"/>
      <c r="U227" s="677"/>
      <c r="V227" s="677"/>
      <c r="W227" s="678"/>
      <c r="AI227" s="676"/>
      <c r="AJ227" s="677"/>
      <c r="AK227" s="677"/>
      <c r="AL227" s="675"/>
      <c r="AM227" s="677"/>
      <c r="AN227" s="677"/>
      <c r="AO227" s="677"/>
      <c r="AP227" s="678"/>
      <c r="AT227" s="612"/>
    </row>
    <row r="228" spans="1:56" hidden="1">
      <c r="A228" s="721"/>
      <c r="B228" s="722"/>
      <c r="C228" s="722"/>
      <c r="D228" s="722"/>
      <c r="E228" s="722"/>
      <c r="F228" s="722"/>
      <c r="G228" s="722"/>
      <c r="H228" s="722"/>
      <c r="I228" s="722"/>
      <c r="J228" s="722"/>
      <c r="K228" s="722"/>
      <c r="L228" s="723"/>
      <c r="N228" s="727" t="s">
        <v>1431</v>
      </c>
      <c r="P228" s="676"/>
      <c r="Q228" s="677"/>
      <c r="R228" s="677"/>
      <c r="S228" s="688" t="e">
        <v>#N/A</v>
      </c>
      <c r="T228" s="677"/>
      <c r="U228" s="677"/>
      <c r="V228" s="677"/>
      <c r="W228" s="678"/>
      <c r="AI228" s="676"/>
      <c r="AJ228" s="677"/>
      <c r="AK228" s="677"/>
      <c r="AL228" s="686">
        <v>54100</v>
      </c>
      <c r="AM228" s="677"/>
      <c r="AN228" s="677"/>
      <c r="AO228" s="677"/>
      <c r="AP228" s="678"/>
      <c r="AT228" s="612"/>
    </row>
    <row r="229" spans="1:56" hidden="1">
      <c r="A229" s="721"/>
      <c r="B229" s="722"/>
      <c r="C229" s="722"/>
      <c r="D229" s="722"/>
      <c r="E229" s="722"/>
      <c r="F229" s="722"/>
      <c r="G229" s="722"/>
      <c r="H229" s="722"/>
      <c r="I229" s="722"/>
      <c r="J229" s="722"/>
      <c r="K229" s="722"/>
      <c r="L229" s="723"/>
      <c r="N229" s="680" t="s">
        <v>1533</v>
      </c>
      <c r="P229" s="676"/>
      <c r="Q229" s="677"/>
      <c r="R229" s="677"/>
      <c r="S229" s="728" t="e">
        <v>#N/A</v>
      </c>
      <c r="T229" s="677"/>
      <c r="U229" s="677"/>
      <c r="V229" s="677"/>
      <c r="W229" s="678"/>
      <c r="AI229" s="676"/>
      <c r="AJ229" s="677"/>
      <c r="AK229" s="677"/>
      <c r="AL229" s="675"/>
      <c r="AM229" s="677"/>
      <c r="AN229" s="677"/>
      <c r="AO229" s="677"/>
      <c r="AP229" s="678"/>
      <c r="AT229" s="612"/>
    </row>
    <row r="230" spans="1:56" hidden="1">
      <c r="A230" s="721"/>
      <c r="B230" s="722"/>
      <c r="C230" s="722"/>
      <c r="D230" s="722"/>
      <c r="E230" s="722"/>
      <c r="F230" s="722"/>
      <c r="G230" s="722"/>
      <c r="H230" s="722"/>
      <c r="I230" s="722"/>
      <c r="J230" s="722"/>
      <c r="K230" s="722"/>
      <c r="L230" s="723"/>
      <c r="N230" s="727" t="s">
        <v>1433</v>
      </c>
      <c r="P230" s="676"/>
      <c r="Q230" s="677"/>
      <c r="R230" s="677"/>
      <c r="S230" s="688" t="e">
        <v>#N/A</v>
      </c>
      <c r="T230" s="677"/>
      <c r="U230" s="677"/>
      <c r="V230" s="677"/>
      <c r="W230" s="678"/>
      <c r="AI230" s="676"/>
      <c r="AJ230" s="677"/>
      <c r="AK230" s="677"/>
      <c r="AL230" s="686">
        <v>53300</v>
      </c>
      <c r="AM230" s="677"/>
      <c r="AN230" s="677"/>
      <c r="AO230" s="677"/>
      <c r="AP230" s="678"/>
      <c r="AT230" s="612"/>
    </row>
    <row r="231" spans="1:56" hidden="1">
      <c r="A231" s="721"/>
      <c r="B231" s="722"/>
      <c r="C231" s="722"/>
      <c r="D231" s="722"/>
      <c r="E231" s="722"/>
      <c r="F231" s="722"/>
      <c r="G231" s="722"/>
      <c r="H231" s="722"/>
      <c r="I231" s="722"/>
      <c r="J231" s="722"/>
      <c r="K231" s="722"/>
      <c r="L231" s="723"/>
      <c r="N231" s="680" t="s">
        <v>1533</v>
      </c>
      <c r="P231" s="676"/>
      <c r="Q231" s="677"/>
      <c r="R231" s="677"/>
      <c r="S231" s="728" t="e">
        <v>#N/A</v>
      </c>
      <c r="T231" s="677"/>
      <c r="U231" s="677"/>
      <c r="V231" s="677"/>
      <c r="W231" s="678"/>
      <c r="AI231" s="676"/>
      <c r="AJ231" s="677"/>
      <c r="AK231" s="677"/>
      <c r="AL231" s="675"/>
      <c r="AM231" s="677"/>
      <c r="AN231" s="677"/>
      <c r="AO231" s="677"/>
      <c r="AP231" s="678"/>
      <c r="AT231" s="612"/>
    </row>
    <row r="232" spans="1:56" ht="15.75" hidden="1" customHeight="1">
      <c r="A232" s="721"/>
      <c r="B232" s="722"/>
      <c r="C232" s="722"/>
      <c r="D232" s="722"/>
      <c r="E232" s="722"/>
      <c r="F232" s="722"/>
      <c r="G232" s="722"/>
      <c r="H232" s="722"/>
      <c r="I232" s="722"/>
      <c r="J232" s="722"/>
      <c r="K232" s="722"/>
      <c r="L232" s="723"/>
      <c r="N232" s="704" t="s">
        <v>1435</v>
      </c>
      <c r="P232" s="676"/>
      <c r="Q232" s="677"/>
      <c r="R232" s="677"/>
      <c r="S232" s="688" t="e">
        <v>#N/A</v>
      </c>
      <c r="T232" s="677"/>
      <c r="U232" s="677"/>
      <c r="V232" s="677"/>
      <c r="W232" s="678"/>
      <c r="AI232" s="676"/>
      <c r="AJ232" s="677"/>
      <c r="AK232" s="677"/>
      <c r="AL232" s="686">
        <v>55200</v>
      </c>
      <c r="AM232" s="677"/>
      <c r="AN232" s="677"/>
      <c r="AO232" s="677"/>
      <c r="AP232" s="678"/>
      <c r="AT232" s="612"/>
    </row>
    <row r="233" spans="1:56" s="729" customFormat="1" hidden="1">
      <c r="A233" s="721"/>
      <c r="B233" s="722"/>
      <c r="C233" s="722"/>
      <c r="D233" s="722"/>
      <c r="E233" s="722"/>
      <c r="F233" s="722"/>
      <c r="G233" s="722"/>
      <c r="H233" s="722"/>
      <c r="I233" s="722"/>
      <c r="J233" s="722"/>
      <c r="K233" s="722"/>
      <c r="L233" s="723"/>
      <c r="M233" s="597"/>
      <c r="N233" s="680" t="s">
        <v>1533</v>
      </c>
      <c r="O233" s="597"/>
      <c r="P233" s="676"/>
      <c r="Q233" s="677"/>
      <c r="R233" s="677"/>
      <c r="S233" s="728" t="e">
        <v>#N/A</v>
      </c>
      <c r="T233" s="677"/>
      <c r="U233" s="677"/>
      <c r="V233" s="677"/>
      <c r="W233" s="678"/>
      <c r="X233" s="597"/>
      <c r="Y233" s="597"/>
      <c r="Z233" s="597"/>
      <c r="AA233" s="597"/>
      <c r="AB233" s="597"/>
      <c r="AC233" s="597"/>
      <c r="AD233" s="597"/>
      <c r="AE233" s="597"/>
      <c r="AF233" s="597"/>
      <c r="AG233" s="597"/>
      <c r="AH233" s="597"/>
      <c r="AI233" s="676"/>
      <c r="AJ233" s="677"/>
      <c r="AK233" s="677"/>
      <c r="AL233" s="675"/>
      <c r="AM233" s="677"/>
      <c r="AN233" s="677"/>
      <c r="AO233" s="677"/>
      <c r="AP233" s="678"/>
      <c r="AQ233" s="597"/>
      <c r="AR233" s="597"/>
      <c r="AS233" s="599"/>
      <c r="AT233" s="612"/>
      <c r="AU233" s="597"/>
      <c r="AV233" s="599"/>
      <c r="AW233" s="599"/>
      <c r="AX233" s="599"/>
      <c r="AY233" s="599"/>
      <c r="AZ233" s="599"/>
      <c r="BA233" s="599"/>
      <c r="BB233" s="599"/>
      <c r="BC233" s="599"/>
      <c r="BD233" s="599"/>
    </row>
    <row r="234" spans="1:56" ht="15" hidden="1" customHeight="1">
      <c r="A234" s="721"/>
      <c r="B234" s="722"/>
      <c r="C234" s="722"/>
      <c r="D234" s="722"/>
      <c r="E234" s="722"/>
      <c r="F234" s="722"/>
      <c r="G234" s="722"/>
      <c r="H234" s="722"/>
      <c r="I234" s="722"/>
      <c r="J234" s="722"/>
      <c r="K234" s="722"/>
      <c r="L234" s="723"/>
      <c r="N234" s="704" t="s">
        <v>1437</v>
      </c>
      <c r="P234" s="676"/>
      <c r="Q234" s="677"/>
      <c r="R234" s="677"/>
      <c r="S234" s="688" t="e">
        <v>#N/A</v>
      </c>
      <c r="T234" s="677"/>
      <c r="U234" s="677"/>
      <c r="V234" s="677"/>
      <c r="W234" s="678"/>
      <c r="AI234" s="676"/>
      <c r="AJ234" s="677"/>
      <c r="AK234" s="677"/>
      <c r="AL234" s="686">
        <v>58400</v>
      </c>
      <c r="AM234" s="677"/>
      <c r="AN234" s="677"/>
      <c r="AO234" s="677"/>
      <c r="AP234" s="678"/>
      <c r="AT234" s="612"/>
    </row>
    <row r="235" spans="1:56" ht="15" hidden="1" customHeight="1">
      <c r="A235" s="721"/>
      <c r="B235" s="722"/>
      <c r="C235" s="722"/>
      <c r="D235" s="722"/>
      <c r="E235" s="722"/>
      <c r="F235" s="722"/>
      <c r="G235" s="722"/>
      <c r="H235" s="722"/>
      <c r="I235" s="722"/>
      <c r="J235" s="722"/>
      <c r="K235" s="722"/>
      <c r="L235" s="723"/>
      <c r="N235" s="680" t="s">
        <v>1533</v>
      </c>
      <c r="P235" s="676"/>
      <c r="Q235" s="677"/>
      <c r="R235" s="677"/>
      <c r="S235" s="728" t="e">
        <v>#N/A</v>
      </c>
      <c r="T235" s="677"/>
      <c r="U235" s="677"/>
      <c r="V235" s="677"/>
      <c r="W235" s="678"/>
      <c r="AI235" s="676"/>
      <c r="AJ235" s="677"/>
      <c r="AK235" s="677"/>
      <c r="AL235" s="675"/>
      <c r="AM235" s="677"/>
      <c r="AN235" s="677"/>
      <c r="AO235" s="677"/>
      <c r="AP235" s="678"/>
      <c r="AT235" s="612"/>
    </row>
    <row r="236" spans="1:56" hidden="1">
      <c r="A236" s="721"/>
      <c r="B236" s="722"/>
      <c r="C236" s="722"/>
      <c r="D236" s="722"/>
      <c r="E236" s="722"/>
      <c r="F236" s="722"/>
      <c r="G236" s="722"/>
      <c r="H236" s="722"/>
      <c r="I236" s="722"/>
      <c r="J236" s="722"/>
      <c r="K236" s="722"/>
      <c r="L236" s="723"/>
      <c r="N236" s="704" t="s">
        <v>1669</v>
      </c>
      <c r="P236" s="676"/>
      <c r="Q236" s="677"/>
      <c r="R236" s="677"/>
      <c r="S236" s="688" t="e">
        <v>#N/A</v>
      </c>
      <c r="T236" s="677"/>
      <c r="U236" s="677"/>
      <c r="V236" s="677"/>
      <c r="W236" s="678"/>
      <c r="AI236" s="676"/>
      <c r="AJ236" s="677"/>
      <c r="AK236" s="677"/>
      <c r="AL236" s="686">
        <v>60600</v>
      </c>
      <c r="AM236" s="677"/>
      <c r="AN236" s="677"/>
      <c r="AO236" s="677"/>
      <c r="AP236" s="678"/>
      <c r="AR236" s="599"/>
      <c r="AT236" s="612"/>
    </row>
    <row r="237" spans="1:56" hidden="1">
      <c r="A237" s="721"/>
      <c r="B237" s="722"/>
      <c r="C237" s="722"/>
      <c r="D237" s="722"/>
      <c r="E237" s="722"/>
      <c r="F237" s="722"/>
      <c r="G237" s="722"/>
      <c r="H237" s="722"/>
      <c r="I237" s="722"/>
      <c r="J237" s="722"/>
      <c r="K237" s="722"/>
      <c r="L237" s="723"/>
      <c r="N237" s="680" t="s">
        <v>1533</v>
      </c>
      <c r="P237" s="676"/>
      <c r="Q237" s="677"/>
      <c r="R237" s="677"/>
      <c r="S237" s="728" t="e">
        <v>#N/A</v>
      </c>
      <c r="T237" s="677"/>
      <c r="U237" s="677"/>
      <c r="V237" s="677"/>
      <c r="W237" s="678"/>
      <c r="AI237" s="676"/>
      <c r="AJ237" s="677"/>
      <c r="AK237" s="677"/>
      <c r="AL237" s="675"/>
      <c r="AM237" s="677"/>
      <c r="AN237" s="677"/>
      <c r="AO237" s="677"/>
      <c r="AP237" s="678"/>
      <c r="AT237" s="612"/>
    </row>
    <row r="238" spans="1:56" hidden="1">
      <c r="A238" s="721"/>
      <c r="B238" s="722"/>
      <c r="C238" s="722"/>
      <c r="D238" s="722"/>
      <c r="E238" s="722"/>
      <c r="F238" s="722"/>
      <c r="G238" s="722"/>
      <c r="H238" s="722"/>
      <c r="I238" s="722"/>
      <c r="J238" s="722"/>
      <c r="K238" s="722"/>
      <c r="L238" s="723"/>
      <c r="N238" s="704" t="s">
        <v>1670</v>
      </c>
      <c r="P238" s="676"/>
      <c r="Q238" s="677"/>
      <c r="R238" s="677"/>
      <c r="S238" s="688" t="e">
        <v>#N/A</v>
      </c>
      <c r="T238" s="677"/>
      <c r="U238" s="677"/>
      <c r="V238" s="677"/>
      <c r="W238" s="678"/>
      <c r="AI238" s="676"/>
      <c r="AJ238" s="677"/>
      <c r="AK238" s="677"/>
      <c r="AL238" s="686">
        <v>62300</v>
      </c>
      <c r="AM238" s="677"/>
      <c r="AN238" s="677"/>
      <c r="AO238" s="677"/>
      <c r="AP238" s="678"/>
      <c r="AT238" s="612"/>
    </row>
    <row r="239" spans="1:56" hidden="1">
      <c r="A239" s="721"/>
      <c r="B239" s="722"/>
      <c r="C239" s="722"/>
      <c r="D239" s="722"/>
      <c r="E239" s="722"/>
      <c r="F239" s="722"/>
      <c r="G239" s="722"/>
      <c r="H239" s="722"/>
      <c r="I239" s="722"/>
      <c r="J239" s="722"/>
      <c r="K239" s="722"/>
      <c r="L239" s="723"/>
      <c r="N239" s="680" t="s">
        <v>1533</v>
      </c>
      <c r="P239" s="676"/>
      <c r="Q239" s="677"/>
      <c r="R239" s="677"/>
      <c r="S239" s="728" t="e">
        <v>#N/A</v>
      </c>
      <c r="T239" s="677"/>
      <c r="U239" s="677"/>
      <c r="V239" s="677"/>
      <c r="W239" s="678"/>
      <c r="AI239" s="676"/>
      <c r="AJ239" s="677"/>
      <c r="AK239" s="677"/>
      <c r="AL239" s="675"/>
      <c r="AM239" s="677"/>
      <c r="AN239" s="677"/>
      <c r="AO239" s="677"/>
      <c r="AP239" s="678"/>
      <c r="AT239" s="612"/>
    </row>
    <row r="240" spans="1:56" hidden="1">
      <c r="A240" s="721"/>
      <c r="B240" s="722"/>
      <c r="C240" s="722"/>
      <c r="D240" s="722"/>
      <c r="E240" s="722"/>
      <c r="F240" s="722"/>
      <c r="G240" s="722"/>
      <c r="H240" s="722"/>
      <c r="I240" s="722"/>
      <c r="J240" s="722"/>
      <c r="K240" s="722"/>
      <c r="L240" s="723"/>
      <c r="N240" s="704" t="s">
        <v>1672</v>
      </c>
      <c r="P240" s="676"/>
      <c r="Q240" s="677"/>
      <c r="R240" s="677"/>
      <c r="S240" s="688" t="e">
        <v>#N/A</v>
      </c>
      <c r="T240" s="677"/>
      <c r="U240" s="677"/>
      <c r="V240" s="677"/>
      <c r="W240" s="678"/>
      <c r="AI240" s="676"/>
      <c r="AJ240" s="677"/>
      <c r="AK240" s="677"/>
      <c r="AL240" s="686">
        <v>63400</v>
      </c>
      <c r="AM240" s="677" t="s">
        <v>1724</v>
      </c>
      <c r="AN240" s="677"/>
      <c r="AO240" s="671">
        <v>31700</v>
      </c>
      <c r="AP240" s="678"/>
      <c r="AT240" s="612"/>
    </row>
    <row r="241" spans="1:46" hidden="1">
      <c r="A241" s="721"/>
      <c r="B241" s="722"/>
      <c r="C241" s="722"/>
      <c r="D241" s="722"/>
      <c r="E241" s="722"/>
      <c r="F241" s="722"/>
      <c r="G241" s="722"/>
      <c r="H241" s="722"/>
      <c r="I241" s="722"/>
      <c r="J241" s="722"/>
      <c r="K241" s="722"/>
      <c r="L241" s="723"/>
      <c r="N241" s="680" t="s">
        <v>1533</v>
      </c>
      <c r="P241" s="676"/>
      <c r="Q241" s="677"/>
      <c r="R241" s="677"/>
      <c r="S241" s="728" t="e">
        <v>#N/A</v>
      </c>
      <c r="T241" s="677"/>
      <c r="U241" s="677"/>
      <c r="V241" s="677"/>
      <c r="W241" s="678"/>
      <c r="AI241" s="676"/>
      <c r="AJ241" s="677"/>
      <c r="AK241" s="677"/>
      <c r="AL241" s="675"/>
      <c r="AM241" s="677"/>
      <c r="AN241" s="677"/>
      <c r="AO241" s="677"/>
      <c r="AP241" s="678"/>
      <c r="AT241" s="612"/>
    </row>
    <row r="242" spans="1:46" hidden="1">
      <c r="A242" s="730"/>
      <c r="B242" s="731"/>
      <c r="C242" s="731"/>
      <c r="D242" s="731"/>
      <c r="E242" s="731"/>
      <c r="F242" s="731"/>
      <c r="G242" s="731"/>
      <c r="H242" s="731"/>
      <c r="I242" s="731"/>
      <c r="J242" s="731"/>
      <c r="K242" s="731"/>
      <c r="L242" s="732"/>
      <c r="N242" s="704" t="s">
        <v>1674</v>
      </c>
      <c r="P242" s="733"/>
      <c r="Q242" s="734"/>
      <c r="R242" s="734"/>
      <c r="S242" s="688" t="e">
        <v>#N/A</v>
      </c>
      <c r="T242" s="734"/>
      <c r="U242" s="734"/>
      <c r="V242" s="734"/>
      <c r="W242" s="735"/>
      <c r="AI242" s="733"/>
      <c r="AJ242" s="734"/>
      <c r="AK242" s="734"/>
      <c r="AL242" s="686">
        <v>71300</v>
      </c>
      <c r="AM242" s="734" t="s">
        <v>1725</v>
      </c>
      <c r="AN242" s="734"/>
      <c r="AO242" s="671">
        <v>35650</v>
      </c>
      <c r="AP242" s="735"/>
      <c r="AT242" s="612"/>
    </row>
    <row r="243" spans="1:46" hidden="1">
      <c r="M243" s="598"/>
      <c r="N243" s="736"/>
      <c r="O243" s="599"/>
      <c r="P243" s="737"/>
      <c r="Q243" s="737"/>
      <c r="R243" s="737"/>
      <c r="S243" s="737"/>
      <c r="T243" s="737"/>
      <c r="U243" s="737"/>
      <c r="V243" s="737"/>
      <c r="W243" s="737"/>
      <c r="X243" s="599"/>
      <c r="Y243" s="599"/>
      <c r="Z243" s="599"/>
      <c r="AA243" s="599"/>
      <c r="AB243" s="599"/>
      <c r="AC243" s="599"/>
      <c r="AD243" s="599"/>
      <c r="AE243" s="599"/>
      <c r="AF243" s="599"/>
      <c r="AG243" s="599"/>
      <c r="AH243" s="599"/>
      <c r="AI243" s="599"/>
      <c r="AJ243" s="599"/>
      <c r="AK243" s="599"/>
      <c r="AL243" s="599"/>
      <c r="AM243" s="599"/>
      <c r="AN243" s="599"/>
      <c r="AO243" s="599"/>
      <c r="AP243" s="599"/>
      <c r="AT243" s="612"/>
    </row>
    <row r="244" spans="1:46" hidden="1">
      <c r="A244" s="1540" t="s">
        <v>1541</v>
      </c>
      <c r="B244" s="738"/>
      <c r="C244" s="739"/>
      <c r="D244" s="740" t="s">
        <v>1726</v>
      </c>
      <c r="E244" s="741"/>
      <c r="F244" s="741"/>
      <c r="G244" s="741"/>
      <c r="H244" s="741"/>
      <c r="I244" s="741"/>
      <c r="J244" s="741"/>
      <c r="K244" s="741"/>
      <c r="L244" s="741"/>
      <c r="M244" s="717"/>
      <c r="N244" s="718"/>
      <c r="O244" s="718"/>
      <c r="P244" s="718"/>
      <c r="Q244" s="718"/>
      <c r="R244" s="718"/>
      <c r="S244" s="718"/>
      <c r="T244" s="718"/>
      <c r="U244" s="718"/>
      <c r="V244" s="718"/>
      <c r="W244" s="718"/>
      <c r="X244" s="718"/>
      <c r="Y244" s="718"/>
      <c r="Z244" s="718"/>
      <c r="AA244" s="718"/>
      <c r="AB244" s="718"/>
      <c r="AC244" s="718"/>
      <c r="AD244" s="718"/>
      <c r="AE244" s="718"/>
      <c r="AF244" s="718"/>
      <c r="AG244" s="718"/>
      <c r="AH244" s="718"/>
      <c r="AI244" s="718"/>
      <c r="AJ244" s="718"/>
      <c r="AK244" s="718"/>
      <c r="AL244" s="718"/>
      <c r="AM244" s="718"/>
      <c r="AN244" s="718"/>
      <c r="AO244" s="718"/>
      <c r="AP244" s="719"/>
      <c r="AT244" s="612"/>
    </row>
    <row r="245" spans="1:46" hidden="1">
      <c r="A245" s="1541"/>
      <c r="B245" s="742"/>
      <c r="C245" s="743"/>
      <c r="D245" s="744"/>
      <c r="E245" s="745">
        <v>1</v>
      </c>
      <c r="F245" s="745">
        <v>2</v>
      </c>
      <c r="G245" s="745">
        <v>3</v>
      </c>
      <c r="H245" s="745">
        <v>4</v>
      </c>
      <c r="I245" s="745">
        <v>5</v>
      </c>
      <c r="J245" s="745">
        <v>6</v>
      </c>
      <c r="K245" s="745">
        <v>7</v>
      </c>
      <c r="L245" s="745">
        <v>8</v>
      </c>
      <c r="M245" s="721"/>
      <c r="N245" s="722"/>
      <c r="O245" s="722"/>
      <c r="P245" s="722"/>
      <c r="Q245" s="722"/>
      <c r="R245" s="722"/>
      <c r="S245" s="722"/>
      <c r="T245" s="722"/>
      <c r="U245" s="722"/>
      <c r="V245" s="722"/>
      <c r="W245" s="722"/>
      <c r="X245" s="722"/>
      <c r="Y245" s="722"/>
      <c r="Z245" s="722"/>
      <c r="AA245" s="722"/>
      <c r="AB245" s="722"/>
      <c r="AC245" s="722"/>
      <c r="AD245" s="722"/>
      <c r="AE245" s="722"/>
      <c r="AF245" s="722"/>
      <c r="AG245" s="722"/>
      <c r="AH245" s="722"/>
      <c r="AI245" s="722"/>
      <c r="AJ245" s="722"/>
      <c r="AK245" s="722"/>
      <c r="AL245" s="722"/>
      <c r="AM245" s="722"/>
      <c r="AN245" s="722"/>
      <c r="AO245" s="722"/>
      <c r="AP245" s="723"/>
      <c r="AT245" s="612"/>
    </row>
    <row r="246" spans="1:46" hidden="1">
      <c r="A246" s="1541"/>
      <c r="B246" s="742"/>
      <c r="C246" s="743"/>
      <c r="D246" s="746">
        <v>30</v>
      </c>
      <c r="E246" s="747" t="e">
        <v>#N/A</v>
      </c>
      <c r="F246" s="747" t="e">
        <v>#N/A</v>
      </c>
      <c r="G246" s="747" t="e">
        <v>#N/A</v>
      </c>
      <c r="H246" s="747" t="e">
        <v>#N/A</v>
      </c>
      <c r="I246" s="747" t="e">
        <v>#N/A</v>
      </c>
      <c r="J246" s="747" t="e">
        <v>#N/A</v>
      </c>
      <c r="K246" s="747" t="e">
        <v>#N/A</v>
      </c>
      <c r="L246" s="747" t="e">
        <v>#N/A</v>
      </c>
      <c r="M246" s="721"/>
      <c r="N246" s="722">
        <v>0</v>
      </c>
      <c r="O246" s="722"/>
      <c r="P246" s="722"/>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2"/>
      <c r="AP246" s="723"/>
      <c r="AT246" s="612"/>
    </row>
    <row r="247" spans="1:46" hidden="1">
      <c r="A247" s="1541"/>
      <c r="B247" s="742"/>
      <c r="C247" s="743"/>
      <c r="D247" s="748">
        <v>40</v>
      </c>
      <c r="E247" s="747" t="e">
        <v>#N/A</v>
      </c>
      <c r="F247" s="747" t="e">
        <v>#N/A</v>
      </c>
      <c r="G247" s="747" t="e">
        <v>#N/A</v>
      </c>
      <c r="H247" s="747" t="e">
        <v>#N/A</v>
      </c>
      <c r="I247" s="747" t="e">
        <v>#N/A</v>
      </c>
      <c r="J247" s="747" t="e">
        <v>#N/A</v>
      </c>
      <c r="K247" s="747" t="e">
        <v>#N/A</v>
      </c>
      <c r="L247" s="747" t="e">
        <v>#N/A</v>
      </c>
      <c r="M247" s="721"/>
      <c r="N247" s="722">
        <v>0</v>
      </c>
      <c r="O247" s="722"/>
      <c r="P247" s="722"/>
      <c r="Q247" s="722"/>
      <c r="R247" s="722"/>
      <c r="S247" s="722"/>
      <c r="T247" s="722"/>
      <c r="U247" s="722"/>
      <c r="V247" s="722"/>
      <c r="W247" s="722"/>
      <c r="X247" s="722"/>
      <c r="Y247" s="722"/>
      <c r="Z247" s="722"/>
      <c r="AA247" s="722"/>
      <c r="AB247" s="722"/>
      <c r="AC247" s="722"/>
      <c r="AD247" s="722"/>
      <c r="AE247" s="722"/>
      <c r="AF247" s="722"/>
      <c r="AG247" s="722"/>
      <c r="AH247" s="722"/>
      <c r="AI247" s="722"/>
      <c r="AJ247" s="722"/>
      <c r="AK247" s="722"/>
      <c r="AL247" s="722"/>
      <c r="AM247" s="722"/>
      <c r="AN247" s="722"/>
      <c r="AO247" s="722"/>
      <c r="AP247" s="723"/>
      <c r="AT247" s="612"/>
    </row>
    <row r="248" spans="1:46" hidden="1">
      <c r="A248" s="1541"/>
      <c r="B248" s="742"/>
      <c r="C248" s="743"/>
      <c r="D248" s="748">
        <v>50</v>
      </c>
      <c r="E248" s="747" t="e">
        <v>#N/A</v>
      </c>
      <c r="F248" s="747" t="e">
        <v>#N/A</v>
      </c>
      <c r="G248" s="747" t="e">
        <v>#N/A</v>
      </c>
      <c r="H248" s="747" t="e">
        <v>#N/A</v>
      </c>
      <c r="I248" s="747" t="e">
        <v>#N/A</v>
      </c>
      <c r="J248" s="747" t="e">
        <v>#N/A</v>
      </c>
      <c r="K248" s="747" t="e">
        <v>#N/A</v>
      </c>
      <c r="L248" s="747" t="e">
        <v>#N/A</v>
      </c>
      <c r="M248" s="721"/>
      <c r="N248" s="722">
        <v>0</v>
      </c>
      <c r="O248" s="722"/>
      <c r="P248" s="722"/>
      <c r="Q248" s="722"/>
      <c r="R248" s="722"/>
      <c r="S248" s="722"/>
      <c r="T248" s="722"/>
      <c r="U248" s="722"/>
      <c r="V248" s="722"/>
      <c r="W248" s="722"/>
      <c r="X248" s="722"/>
      <c r="Y248" s="722"/>
      <c r="Z248" s="722"/>
      <c r="AA248" s="722"/>
      <c r="AB248" s="722"/>
      <c r="AC248" s="722"/>
      <c r="AD248" s="722"/>
      <c r="AE248" s="722"/>
      <c r="AF248" s="722"/>
      <c r="AG248" s="722"/>
      <c r="AH248" s="722"/>
      <c r="AI248" s="722"/>
      <c r="AJ248" s="722"/>
      <c r="AK248" s="722"/>
      <c r="AL248" s="722"/>
      <c r="AM248" s="722"/>
      <c r="AN248" s="722"/>
      <c r="AO248" s="722"/>
      <c r="AP248" s="723"/>
      <c r="AT248" s="612"/>
    </row>
    <row r="249" spans="1:46" hidden="1">
      <c r="A249" s="1541"/>
      <c r="B249" s="742"/>
      <c r="C249" s="743"/>
      <c r="D249" s="748">
        <v>60</v>
      </c>
      <c r="E249" s="747" t="e">
        <v>#N/A</v>
      </c>
      <c r="F249" s="747" t="e">
        <v>#N/A</v>
      </c>
      <c r="G249" s="747" t="e">
        <v>#N/A</v>
      </c>
      <c r="H249" s="747" t="e">
        <v>#N/A</v>
      </c>
      <c r="I249" s="747" t="e">
        <v>#N/A</v>
      </c>
      <c r="J249" s="747" t="e">
        <v>#N/A</v>
      </c>
      <c r="K249" s="747" t="e">
        <v>#N/A</v>
      </c>
      <c r="L249" s="747" t="e">
        <v>#N/A</v>
      </c>
      <c r="M249" s="721"/>
      <c r="N249" s="722">
        <v>0</v>
      </c>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2"/>
      <c r="AP249" s="723"/>
      <c r="AT249" s="612"/>
    </row>
    <row r="250" spans="1:46" hidden="1">
      <c r="A250" s="1541"/>
      <c r="B250" s="742"/>
      <c r="C250" s="743"/>
      <c r="D250" s="749">
        <v>80</v>
      </c>
      <c r="E250" s="750" t="e">
        <v>#N/A</v>
      </c>
      <c r="F250" s="751" t="e">
        <v>#N/A</v>
      </c>
      <c r="G250" s="751" t="e">
        <v>#N/A</v>
      </c>
      <c r="H250" s="751" t="e">
        <v>#N/A</v>
      </c>
      <c r="I250" s="751" t="e">
        <v>#N/A</v>
      </c>
      <c r="J250" s="751" t="e">
        <v>#N/A</v>
      </c>
      <c r="K250" s="751" t="e">
        <v>#N/A</v>
      </c>
      <c r="L250" s="752" t="e">
        <v>#N/A</v>
      </c>
      <c r="M250" s="721"/>
      <c r="N250" s="722">
        <v>0</v>
      </c>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2"/>
      <c r="AP250" s="723"/>
      <c r="AT250" s="612"/>
    </row>
    <row r="251" spans="1:46" hidden="1">
      <c r="A251" s="1541"/>
      <c r="B251" s="742"/>
      <c r="C251" s="743"/>
      <c r="D251" s="748">
        <v>120</v>
      </c>
      <c r="E251" s="747"/>
      <c r="F251" s="747"/>
      <c r="G251" s="747"/>
      <c r="H251" s="747"/>
      <c r="I251" s="747"/>
      <c r="J251" s="747"/>
      <c r="K251" s="747"/>
      <c r="L251" s="747"/>
      <c r="M251" s="721"/>
      <c r="N251" s="722">
        <v>0</v>
      </c>
      <c r="O251" s="722"/>
      <c r="P251" s="722"/>
      <c r="Q251" s="722"/>
      <c r="R251" s="722"/>
      <c r="S251" s="722"/>
      <c r="T251" s="722"/>
      <c r="U251" s="722"/>
      <c r="V251" s="722"/>
      <c r="W251" s="722"/>
      <c r="X251" s="722"/>
      <c r="Y251" s="722"/>
      <c r="Z251" s="722"/>
      <c r="AA251" s="722"/>
      <c r="AB251" s="722"/>
      <c r="AC251" s="722"/>
      <c r="AD251" s="722"/>
      <c r="AE251" s="722"/>
      <c r="AF251" s="722"/>
      <c r="AG251" s="722"/>
      <c r="AH251" s="722"/>
      <c r="AI251" s="722"/>
      <c r="AJ251" s="722"/>
      <c r="AK251" s="722"/>
      <c r="AL251" s="722"/>
      <c r="AM251" s="722"/>
      <c r="AN251" s="722"/>
      <c r="AO251" s="722"/>
      <c r="AP251" s="723"/>
      <c r="AT251" s="612"/>
    </row>
    <row r="252" spans="1:46" hidden="1">
      <c r="A252" s="1541"/>
      <c r="B252" s="742"/>
      <c r="C252" s="743"/>
      <c r="D252" s="753"/>
      <c r="E252" s="754"/>
      <c r="F252" s="754"/>
      <c r="G252" s="754"/>
      <c r="H252" s="754"/>
      <c r="I252" s="754"/>
      <c r="J252" s="754"/>
      <c r="K252" s="754"/>
      <c r="L252" s="754"/>
      <c r="M252" s="755"/>
      <c r="N252" s="755"/>
      <c r="O252" s="755"/>
      <c r="P252" s="755"/>
      <c r="Q252" s="755"/>
      <c r="R252" s="755"/>
      <c r="S252" s="755"/>
      <c r="T252" s="755"/>
      <c r="U252" s="755"/>
      <c r="V252" s="755"/>
      <c r="W252" s="755"/>
      <c r="X252" s="755"/>
      <c r="Y252" s="755"/>
      <c r="Z252" s="755"/>
      <c r="AA252" s="755"/>
      <c r="AB252" s="755"/>
      <c r="AC252" s="755"/>
      <c r="AD252" s="755"/>
      <c r="AE252" s="755"/>
      <c r="AF252" s="755"/>
      <c r="AG252" s="755"/>
      <c r="AH252" s="755"/>
      <c r="AI252" s="755"/>
      <c r="AJ252" s="755"/>
      <c r="AK252" s="755"/>
      <c r="AL252" s="755"/>
      <c r="AM252" s="755"/>
      <c r="AN252" s="755"/>
      <c r="AO252" s="755"/>
      <c r="AP252" s="756"/>
      <c r="AT252" s="612"/>
    </row>
    <row r="253" spans="1:46" hidden="1">
      <c r="A253" s="1541"/>
      <c r="B253" s="742"/>
      <c r="C253" s="743"/>
      <c r="D253" s="757" t="s">
        <v>1728</v>
      </c>
      <c r="E253" s="741"/>
      <c r="F253" s="741"/>
      <c r="G253" s="741"/>
      <c r="H253" s="741"/>
      <c r="I253" s="741"/>
      <c r="J253" s="741"/>
      <c r="K253" s="741"/>
      <c r="L253" s="758"/>
      <c r="M253" s="717"/>
      <c r="N253" s="718"/>
      <c r="O253" s="718"/>
      <c r="P253" s="718"/>
      <c r="Q253" s="718"/>
      <c r="R253" s="718"/>
      <c r="S253" s="718"/>
      <c r="T253" s="718"/>
      <c r="U253" s="718"/>
      <c r="V253" s="718"/>
      <c r="W253" s="718"/>
      <c r="X253" s="718"/>
      <c r="Y253" s="718"/>
      <c r="Z253" s="718"/>
      <c r="AA253" s="718"/>
      <c r="AB253" s="718"/>
      <c r="AC253" s="718"/>
      <c r="AD253" s="718"/>
      <c r="AE253" s="718"/>
      <c r="AF253" s="718"/>
      <c r="AG253" s="718"/>
      <c r="AH253" s="718"/>
      <c r="AI253" s="718"/>
      <c r="AJ253" s="718"/>
      <c r="AK253" s="718"/>
      <c r="AL253" s="718"/>
      <c r="AM253" s="718"/>
      <c r="AN253" s="718"/>
      <c r="AO253" s="718"/>
      <c r="AP253" s="719"/>
      <c r="AT253" s="612"/>
    </row>
    <row r="254" spans="1:46" hidden="1">
      <c r="A254" s="1541"/>
      <c r="B254" s="759"/>
      <c r="C254" s="743"/>
      <c r="D254" s="744"/>
      <c r="E254" s="745">
        <v>0</v>
      </c>
      <c r="F254" s="745">
        <v>1</v>
      </c>
      <c r="G254" s="745">
        <v>2</v>
      </c>
      <c r="H254" s="745">
        <v>3</v>
      </c>
      <c r="I254" s="745">
        <v>4</v>
      </c>
      <c r="J254" s="745">
        <v>5</v>
      </c>
      <c r="K254" s="745"/>
      <c r="L254" s="760"/>
      <c r="M254" s="721"/>
      <c r="N254" s="722"/>
      <c r="O254" s="722"/>
      <c r="P254" s="722"/>
      <c r="Q254" s="722"/>
      <c r="R254" s="722"/>
      <c r="S254" s="722"/>
      <c r="T254" s="722"/>
      <c r="U254" s="722"/>
      <c r="V254" s="722"/>
      <c r="W254" s="722"/>
      <c r="X254" s="722"/>
      <c r="Y254" s="722"/>
      <c r="Z254" s="722"/>
      <c r="AA254" s="722"/>
      <c r="AB254" s="722"/>
      <c r="AC254" s="722"/>
      <c r="AD254" s="722"/>
      <c r="AE254" s="722"/>
      <c r="AF254" s="722"/>
      <c r="AG254" s="722"/>
      <c r="AH254" s="722"/>
      <c r="AI254" s="722"/>
      <c r="AJ254" s="722"/>
      <c r="AK254" s="722"/>
      <c r="AL254" s="722"/>
      <c r="AM254" s="722"/>
      <c r="AN254" s="722"/>
      <c r="AO254" s="722"/>
      <c r="AP254" s="723"/>
      <c r="AT254" s="612"/>
    </row>
    <row r="255" spans="1:46" hidden="1">
      <c r="A255" s="1541"/>
      <c r="B255" s="742"/>
      <c r="C255" s="743"/>
      <c r="D255" s="746">
        <v>30</v>
      </c>
      <c r="E255" s="747" t="e">
        <v>#N/A</v>
      </c>
      <c r="F255" s="747" t="e">
        <v>#N/A</v>
      </c>
      <c r="G255" s="747" t="e">
        <v>#N/A</v>
      </c>
      <c r="H255" s="747" t="e">
        <v>#N/A</v>
      </c>
      <c r="I255" s="747" t="e">
        <v>#N/A</v>
      </c>
      <c r="J255" s="747" t="e">
        <v>#N/A</v>
      </c>
      <c r="K255" s="761"/>
      <c r="L255" s="762"/>
      <c r="M255" s="721"/>
      <c r="N255" s="722">
        <v>0</v>
      </c>
      <c r="O255" s="722"/>
      <c r="P255" s="722"/>
      <c r="Q255" s="722"/>
      <c r="R255" s="722"/>
      <c r="S255" s="722"/>
      <c r="T255" s="722"/>
      <c r="U255" s="722"/>
      <c r="V255" s="722"/>
      <c r="W255" s="722"/>
      <c r="X255" s="722"/>
      <c r="Y255" s="722"/>
      <c r="Z255" s="722"/>
      <c r="AA255" s="722"/>
      <c r="AB255" s="722"/>
      <c r="AC255" s="722"/>
      <c r="AD255" s="722"/>
      <c r="AE255" s="722"/>
      <c r="AF255" s="722"/>
      <c r="AG255" s="722"/>
      <c r="AH255" s="722"/>
      <c r="AI255" s="722"/>
      <c r="AJ255" s="722"/>
      <c r="AK255" s="722"/>
      <c r="AL255" s="722"/>
      <c r="AM255" s="722"/>
      <c r="AN255" s="722"/>
      <c r="AO255" s="722"/>
      <c r="AP255" s="723"/>
      <c r="AT255" s="612"/>
    </row>
    <row r="256" spans="1:46" hidden="1">
      <c r="A256" s="1541"/>
      <c r="B256" s="742"/>
      <c r="C256" s="743"/>
      <c r="D256" s="748">
        <v>40</v>
      </c>
      <c r="E256" s="747" t="e">
        <v>#N/A</v>
      </c>
      <c r="F256" s="747" t="e">
        <v>#N/A</v>
      </c>
      <c r="G256" s="747" t="e">
        <v>#N/A</v>
      </c>
      <c r="H256" s="747" t="e">
        <v>#N/A</v>
      </c>
      <c r="I256" s="747" t="e">
        <v>#N/A</v>
      </c>
      <c r="J256" s="747" t="e">
        <v>#N/A</v>
      </c>
      <c r="K256" s="763"/>
      <c r="L256" s="764"/>
      <c r="M256" s="721"/>
      <c r="N256" s="722">
        <v>0</v>
      </c>
      <c r="O256" s="722"/>
      <c r="P256" s="722"/>
      <c r="Q256" s="722"/>
      <c r="R256" s="722"/>
      <c r="S256" s="722"/>
      <c r="T256" s="722"/>
      <c r="U256" s="722"/>
      <c r="V256" s="722"/>
      <c r="W256" s="722"/>
      <c r="X256" s="722"/>
      <c r="Y256" s="722"/>
      <c r="Z256" s="722"/>
      <c r="AA256" s="722"/>
      <c r="AB256" s="722"/>
      <c r="AC256" s="722"/>
      <c r="AD256" s="722"/>
      <c r="AE256" s="722"/>
      <c r="AF256" s="722"/>
      <c r="AG256" s="722"/>
      <c r="AH256" s="722"/>
      <c r="AI256" s="722"/>
      <c r="AJ256" s="722"/>
      <c r="AK256" s="722"/>
      <c r="AL256" s="722"/>
      <c r="AM256" s="722"/>
      <c r="AN256" s="722"/>
      <c r="AO256" s="722"/>
      <c r="AP256" s="723"/>
      <c r="AT256" s="612"/>
    </row>
    <row r="257" spans="1:46" hidden="1">
      <c r="A257" s="1541"/>
      <c r="B257" s="742"/>
      <c r="C257" s="743"/>
      <c r="D257" s="748" t="s">
        <v>1473</v>
      </c>
      <c r="E257" s="747" t="e">
        <v>#N/A</v>
      </c>
      <c r="F257" s="747" t="e">
        <v>#N/A</v>
      </c>
      <c r="G257" s="747" t="e">
        <v>#N/A</v>
      </c>
      <c r="H257" s="747" t="e">
        <v>#N/A</v>
      </c>
      <c r="I257" s="747" t="e">
        <v>#N/A</v>
      </c>
      <c r="J257" s="747" t="e">
        <v>#N/A</v>
      </c>
      <c r="K257" s="763"/>
      <c r="L257" s="764"/>
      <c r="M257" s="721"/>
      <c r="N257" s="722">
        <v>0</v>
      </c>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2"/>
      <c r="AP257" s="723"/>
      <c r="AT257" s="612"/>
    </row>
    <row r="258" spans="1:46" hidden="1">
      <c r="A258" s="1541"/>
      <c r="B258" s="742"/>
      <c r="C258" s="743"/>
      <c r="D258" s="748" t="s">
        <v>1474</v>
      </c>
      <c r="E258" s="747" t="e">
        <v>#N/A</v>
      </c>
      <c r="F258" s="747" t="e">
        <v>#N/A</v>
      </c>
      <c r="G258" s="747" t="e">
        <v>#N/A</v>
      </c>
      <c r="H258" s="747" t="e">
        <v>#N/A</v>
      </c>
      <c r="I258" s="747" t="e">
        <v>#N/A</v>
      </c>
      <c r="J258" s="747" t="e">
        <v>#N/A</v>
      </c>
      <c r="K258" s="763"/>
      <c r="L258" s="764"/>
      <c r="M258" s="721"/>
      <c r="N258" s="722">
        <v>0</v>
      </c>
      <c r="O258" s="722"/>
      <c r="P258" s="722"/>
      <c r="Q258" s="722"/>
      <c r="R258" s="722"/>
      <c r="S258" s="722"/>
      <c r="T258" s="722"/>
      <c r="U258" s="722"/>
      <c r="V258" s="722"/>
      <c r="W258" s="722"/>
      <c r="X258" s="722"/>
      <c r="Y258" s="722"/>
      <c r="Z258" s="722"/>
      <c r="AA258" s="722"/>
      <c r="AB258" s="722"/>
      <c r="AC258" s="722"/>
      <c r="AD258" s="722"/>
      <c r="AE258" s="722"/>
      <c r="AF258" s="722"/>
      <c r="AG258" s="722"/>
      <c r="AH258" s="722"/>
      <c r="AI258" s="722"/>
      <c r="AJ258" s="722"/>
      <c r="AK258" s="722"/>
      <c r="AL258" s="722"/>
      <c r="AM258" s="722"/>
      <c r="AN258" s="722"/>
      <c r="AO258" s="722"/>
      <c r="AP258" s="723"/>
      <c r="AT258" s="612"/>
    </row>
    <row r="259" spans="1:46" hidden="1">
      <c r="A259" s="1541"/>
      <c r="B259" s="765"/>
      <c r="C259" s="766"/>
      <c r="D259" s="767"/>
      <c r="E259" s="768"/>
      <c r="F259" s="768"/>
      <c r="G259" s="768"/>
      <c r="H259" s="768"/>
      <c r="I259" s="768"/>
      <c r="J259" s="769"/>
      <c r="K259" s="770"/>
      <c r="L259" s="771"/>
      <c r="M259" s="730"/>
      <c r="N259" s="722">
        <v>0</v>
      </c>
      <c r="O259" s="731"/>
      <c r="P259" s="731"/>
      <c r="Q259" s="731"/>
      <c r="R259" s="731"/>
      <c r="S259" s="731"/>
      <c r="T259" s="731"/>
      <c r="U259" s="731"/>
      <c r="V259" s="731"/>
      <c r="W259" s="731"/>
      <c r="X259" s="731"/>
      <c r="Y259" s="731"/>
      <c r="Z259" s="731"/>
      <c r="AA259" s="731"/>
      <c r="AB259" s="731"/>
      <c r="AC259" s="731"/>
      <c r="AD259" s="731"/>
      <c r="AE259" s="731"/>
      <c r="AF259" s="731"/>
      <c r="AG259" s="731"/>
      <c r="AH259" s="731"/>
      <c r="AI259" s="731"/>
      <c r="AJ259" s="731"/>
      <c r="AK259" s="731"/>
      <c r="AL259" s="731"/>
      <c r="AM259" s="731"/>
      <c r="AN259" s="731"/>
      <c r="AO259" s="731"/>
      <c r="AP259" s="732"/>
      <c r="AT259" s="612"/>
    </row>
    <row r="260" spans="1:46" hidden="1">
      <c r="A260" s="1541"/>
      <c r="B260" s="742"/>
      <c r="C260" s="743"/>
      <c r="D260" s="757" t="s">
        <v>1729</v>
      </c>
      <c r="E260" s="741"/>
      <c r="F260" s="741"/>
      <c r="G260" s="741"/>
      <c r="H260" s="741"/>
      <c r="I260" s="741"/>
      <c r="J260" s="741"/>
      <c r="K260" s="741"/>
      <c r="L260" s="758"/>
      <c r="M260" s="717"/>
      <c r="N260" s="718"/>
      <c r="O260" s="718"/>
      <c r="P260" s="718"/>
      <c r="Q260" s="718"/>
      <c r="R260" s="718"/>
      <c r="S260" s="718"/>
      <c r="T260" s="718"/>
      <c r="U260" s="718"/>
      <c r="V260" s="718"/>
      <c r="W260" s="718"/>
      <c r="X260" s="718"/>
      <c r="Y260" s="718"/>
      <c r="Z260" s="718"/>
      <c r="AA260" s="718"/>
      <c r="AB260" s="718"/>
      <c r="AC260" s="718"/>
      <c r="AD260" s="718"/>
      <c r="AE260" s="718"/>
      <c r="AF260" s="718"/>
      <c r="AG260" s="718"/>
      <c r="AH260" s="718"/>
      <c r="AI260" s="718"/>
      <c r="AJ260" s="718"/>
      <c r="AK260" s="718"/>
      <c r="AL260" s="718"/>
      <c r="AM260" s="718"/>
      <c r="AN260" s="718"/>
      <c r="AO260" s="718"/>
      <c r="AP260" s="719"/>
      <c r="AT260" s="612"/>
    </row>
    <row r="261" spans="1:46" hidden="1">
      <c r="A261" s="1541"/>
      <c r="B261" s="759"/>
      <c r="C261" s="743"/>
      <c r="D261" s="744"/>
      <c r="E261" s="745">
        <v>0</v>
      </c>
      <c r="F261" s="745">
        <v>1</v>
      </c>
      <c r="G261" s="745">
        <v>2</v>
      </c>
      <c r="H261" s="745">
        <v>3</v>
      </c>
      <c r="I261" s="745">
        <v>4</v>
      </c>
      <c r="J261" s="745">
        <v>5</v>
      </c>
      <c r="K261" s="745"/>
      <c r="L261" s="760"/>
      <c r="M261" s="721"/>
      <c r="N261" s="722"/>
      <c r="O261" s="722"/>
      <c r="P261" s="722"/>
      <c r="Q261" s="722"/>
      <c r="R261" s="722"/>
      <c r="S261" s="722"/>
      <c r="T261" s="722"/>
      <c r="U261" s="722"/>
      <c r="V261" s="722"/>
      <c r="W261" s="722"/>
      <c r="X261" s="722"/>
      <c r="Y261" s="722"/>
      <c r="Z261" s="722"/>
      <c r="AA261" s="722"/>
      <c r="AB261" s="722"/>
      <c r="AC261" s="722"/>
      <c r="AD261" s="722"/>
      <c r="AE261" s="722"/>
      <c r="AF261" s="722"/>
      <c r="AG261" s="722"/>
      <c r="AH261" s="722"/>
      <c r="AI261" s="722"/>
      <c r="AJ261" s="722"/>
      <c r="AK261" s="722"/>
      <c r="AL261" s="722"/>
      <c r="AM261" s="722"/>
      <c r="AN261" s="722"/>
      <c r="AO261" s="722"/>
      <c r="AP261" s="723"/>
      <c r="AT261" s="612"/>
    </row>
    <row r="262" spans="1:46" hidden="1">
      <c r="A262" s="1541"/>
      <c r="B262" s="742"/>
      <c r="C262" s="743"/>
      <c r="D262" s="746">
        <v>30</v>
      </c>
      <c r="E262" s="747" t="e">
        <v>#N/A</v>
      </c>
      <c r="F262" s="747" t="e">
        <v>#N/A</v>
      </c>
      <c r="G262" s="747" t="e">
        <v>#N/A</v>
      </c>
      <c r="H262" s="747" t="e">
        <v>#N/A</v>
      </c>
      <c r="I262" s="747" t="e">
        <v>#N/A</v>
      </c>
      <c r="J262" s="747" t="e">
        <v>#N/A</v>
      </c>
      <c r="K262" s="761"/>
      <c r="L262" s="762"/>
      <c r="M262" s="721"/>
      <c r="N262" s="722">
        <v>0</v>
      </c>
      <c r="O262" s="722"/>
      <c r="P262" s="722"/>
      <c r="Q262" s="722"/>
      <c r="R262" s="722"/>
      <c r="S262" s="722"/>
      <c r="T262" s="722"/>
      <c r="U262" s="722"/>
      <c r="V262" s="722"/>
      <c r="W262" s="722"/>
      <c r="X262" s="722"/>
      <c r="Y262" s="722"/>
      <c r="Z262" s="722"/>
      <c r="AA262" s="722"/>
      <c r="AB262" s="722"/>
      <c r="AC262" s="722"/>
      <c r="AD262" s="722"/>
      <c r="AE262" s="722"/>
      <c r="AF262" s="722"/>
      <c r="AG262" s="722"/>
      <c r="AH262" s="722"/>
      <c r="AI262" s="722"/>
      <c r="AJ262" s="722"/>
      <c r="AK262" s="722"/>
      <c r="AL262" s="722"/>
      <c r="AM262" s="722"/>
      <c r="AN262" s="722"/>
      <c r="AO262" s="722"/>
      <c r="AP262" s="723"/>
      <c r="AT262" s="612"/>
    </row>
    <row r="263" spans="1:46" hidden="1">
      <c r="A263" s="1541"/>
      <c r="B263" s="742"/>
      <c r="C263" s="743"/>
      <c r="D263" s="748">
        <v>40</v>
      </c>
      <c r="E263" s="747" t="e">
        <v>#N/A</v>
      </c>
      <c r="F263" s="747" t="e">
        <v>#N/A</v>
      </c>
      <c r="G263" s="747" t="e">
        <v>#N/A</v>
      </c>
      <c r="H263" s="747" t="e">
        <v>#N/A</v>
      </c>
      <c r="I263" s="747" t="e">
        <v>#N/A</v>
      </c>
      <c r="J263" s="747" t="e">
        <v>#N/A</v>
      </c>
      <c r="K263" s="763"/>
      <c r="L263" s="764"/>
      <c r="M263" s="721"/>
      <c r="N263" s="722">
        <v>0</v>
      </c>
      <c r="O263" s="722"/>
      <c r="P263" s="722"/>
      <c r="Q263" s="722"/>
      <c r="R263" s="722"/>
      <c r="S263" s="722"/>
      <c r="T263" s="722"/>
      <c r="U263" s="722"/>
      <c r="V263" s="722"/>
      <c r="W263" s="722"/>
      <c r="X263" s="722"/>
      <c r="Y263" s="722"/>
      <c r="Z263" s="722"/>
      <c r="AA263" s="722"/>
      <c r="AB263" s="722"/>
      <c r="AC263" s="722"/>
      <c r="AD263" s="722"/>
      <c r="AE263" s="722"/>
      <c r="AF263" s="722"/>
      <c r="AG263" s="722"/>
      <c r="AH263" s="722"/>
      <c r="AI263" s="722"/>
      <c r="AJ263" s="722"/>
      <c r="AK263" s="722"/>
      <c r="AL263" s="722"/>
      <c r="AM263" s="722"/>
      <c r="AN263" s="722"/>
      <c r="AO263" s="722"/>
      <c r="AP263" s="723"/>
      <c r="AT263" s="612"/>
    </row>
    <row r="264" spans="1:46" hidden="1">
      <c r="A264" s="1541"/>
      <c r="B264" s="742"/>
      <c r="C264" s="743"/>
      <c r="D264" s="748" t="s">
        <v>1473</v>
      </c>
      <c r="E264" s="747" t="e">
        <v>#N/A</v>
      </c>
      <c r="F264" s="747" t="e">
        <v>#N/A</v>
      </c>
      <c r="G264" s="747" t="e">
        <v>#N/A</v>
      </c>
      <c r="H264" s="747" t="e">
        <v>#N/A</v>
      </c>
      <c r="I264" s="747" t="e">
        <v>#N/A</v>
      </c>
      <c r="J264" s="747" t="e">
        <v>#N/A</v>
      </c>
      <c r="K264" s="763"/>
      <c r="L264" s="764"/>
      <c r="M264" s="721"/>
      <c r="N264" s="722">
        <v>0</v>
      </c>
      <c r="O264" s="722"/>
      <c r="P264" s="722"/>
      <c r="Q264" s="722"/>
      <c r="R264" s="722"/>
      <c r="S264" s="722"/>
      <c r="T264" s="722"/>
      <c r="U264" s="722"/>
      <c r="V264" s="722"/>
      <c r="W264" s="722"/>
      <c r="X264" s="722"/>
      <c r="Y264" s="722"/>
      <c r="Z264" s="722"/>
      <c r="AA264" s="722"/>
      <c r="AB264" s="722"/>
      <c r="AC264" s="722"/>
      <c r="AD264" s="722"/>
      <c r="AE264" s="722"/>
      <c r="AF264" s="722"/>
      <c r="AG264" s="722"/>
      <c r="AH264" s="722"/>
      <c r="AI264" s="722"/>
      <c r="AJ264" s="722"/>
      <c r="AK264" s="722"/>
      <c r="AL264" s="722"/>
      <c r="AM264" s="722"/>
      <c r="AN264" s="722"/>
      <c r="AO264" s="722"/>
      <c r="AP264" s="723"/>
      <c r="AT264" s="612"/>
    </row>
    <row r="265" spans="1:46" hidden="1">
      <c r="A265" s="1541"/>
      <c r="B265" s="742"/>
      <c r="C265" s="743"/>
      <c r="D265" s="748" t="s">
        <v>1474</v>
      </c>
      <c r="E265" s="747" t="e">
        <v>#N/A</v>
      </c>
      <c r="F265" s="747" t="e">
        <v>#N/A</v>
      </c>
      <c r="G265" s="747" t="e">
        <v>#N/A</v>
      </c>
      <c r="H265" s="747" t="e">
        <v>#N/A</v>
      </c>
      <c r="I265" s="747" t="e">
        <v>#N/A</v>
      </c>
      <c r="J265" s="747" t="e">
        <v>#N/A</v>
      </c>
      <c r="K265" s="763"/>
      <c r="L265" s="764"/>
      <c r="M265" s="721"/>
      <c r="N265" s="722">
        <v>0</v>
      </c>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2"/>
      <c r="AP265" s="723"/>
      <c r="AT265" s="612"/>
    </row>
    <row r="266" spans="1:46" hidden="1">
      <c r="A266" s="1541"/>
      <c r="B266" s="765"/>
      <c r="C266" s="766"/>
      <c r="D266" s="767"/>
      <c r="E266" s="768"/>
      <c r="F266" s="768"/>
      <c r="G266" s="768"/>
      <c r="H266" s="768"/>
      <c r="I266" s="768"/>
      <c r="J266" s="769"/>
      <c r="K266" s="770"/>
      <c r="L266" s="771"/>
      <c r="M266" s="730"/>
      <c r="N266" s="731">
        <v>0</v>
      </c>
      <c r="O266" s="731"/>
      <c r="P266" s="731"/>
      <c r="Q266" s="731"/>
      <c r="R266" s="731"/>
      <c r="S266" s="731"/>
      <c r="T266" s="731"/>
      <c r="U266" s="731"/>
      <c r="V266" s="731"/>
      <c r="W266" s="731"/>
      <c r="X266" s="731"/>
      <c r="Y266" s="731"/>
      <c r="Z266" s="731"/>
      <c r="AA266" s="731"/>
      <c r="AB266" s="731"/>
      <c r="AC266" s="731"/>
      <c r="AD266" s="731"/>
      <c r="AE266" s="731"/>
      <c r="AF266" s="731"/>
      <c r="AG266" s="731"/>
      <c r="AH266" s="731"/>
      <c r="AI266" s="731"/>
      <c r="AJ266" s="731"/>
      <c r="AK266" s="731"/>
      <c r="AL266" s="731"/>
      <c r="AM266" s="731"/>
      <c r="AN266" s="731"/>
      <c r="AO266" s="731"/>
      <c r="AP266" s="732"/>
      <c r="AT266" s="612"/>
    </row>
    <row r="267" spans="1:46" hidden="1">
      <c r="AT267" s="612"/>
    </row>
    <row r="268" spans="1:46" ht="14.25" hidden="1" customHeight="1">
      <c r="A268" s="1542" t="s">
        <v>1545</v>
      </c>
      <c r="B268" s="772"/>
      <c r="C268" s="773"/>
      <c r="D268" s="774" t="s">
        <v>1726</v>
      </c>
      <c r="E268" s="775"/>
      <c r="F268" s="775"/>
      <c r="G268" s="775"/>
      <c r="H268" s="775"/>
      <c r="I268" s="775"/>
      <c r="J268" s="775"/>
      <c r="K268" s="775"/>
      <c r="L268" s="775"/>
      <c r="M268" s="717"/>
      <c r="N268" s="718"/>
      <c r="O268" s="718"/>
      <c r="P268" s="718"/>
      <c r="Q268" s="718"/>
      <c r="R268" s="718"/>
      <c r="S268" s="718"/>
      <c r="T268" s="718"/>
      <c r="U268" s="718"/>
      <c r="V268" s="718"/>
      <c r="W268" s="718"/>
      <c r="X268" s="718"/>
      <c r="Y268" s="718"/>
      <c r="Z268" s="718"/>
      <c r="AA268" s="718"/>
      <c r="AB268" s="718"/>
      <c r="AC268" s="718"/>
      <c r="AD268" s="718"/>
      <c r="AE268" s="718"/>
      <c r="AF268" s="718"/>
      <c r="AG268" s="718"/>
      <c r="AH268" s="718"/>
      <c r="AI268" s="718"/>
      <c r="AJ268" s="718"/>
      <c r="AK268" s="718"/>
      <c r="AL268" s="718"/>
      <c r="AM268" s="718"/>
      <c r="AN268" s="718"/>
      <c r="AO268" s="718"/>
      <c r="AP268" s="719"/>
      <c r="AT268" s="612"/>
    </row>
    <row r="269" spans="1:46" hidden="1">
      <c r="A269" s="1543"/>
      <c r="B269" s="776"/>
      <c r="C269" s="777"/>
      <c r="D269" s="778"/>
      <c r="E269" s="779">
        <v>1</v>
      </c>
      <c r="F269" s="779">
        <v>2</v>
      </c>
      <c r="G269" s="779">
        <v>3</v>
      </c>
      <c r="H269" s="779">
        <v>4</v>
      </c>
      <c r="I269" s="779">
        <v>5</v>
      </c>
      <c r="J269" s="779">
        <v>6</v>
      </c>
      <c r="K269" s="779">
        <v>7</v>
      </c>
      <c r="L269" s="779">
        <v>8</v>
      </c>
      <c r="M269" s="721"/>
      <c r="N269" s="722"/>
      <c r="O269" s="722"/>
      <c r="P269" s="722"/>
      <c r="Q269" s="722"/>
      <c r="R269" s="722"/>
      <c r="S269" s="722"/>
      <c r="T269" s="722"/>
      <c r="U269" s="722"/>
      <c r="V269" s="722"/>
      <c r="W269" s="722"/>
      <c r="X269" s="722"/>
      <c r="Y269" s="722"/>
      <c r="Z269" s="722"/>
      <c r="AA269" s="722"/>
      <c r="AB269" s="722"/>
      <c r="AC269" s="722"/>
      <c r="AD269" s="722"/>
      <c r="AE269" s="722"/>
      <c r="AF269" s="722"/>
      <c r="AG269" s="722"/>
      <c r="AH269" s="722"/>
      <c r="AI269" s="722"/>
      <c r="AJ269" s="722"/>
      <c r="AK269" s="722"/>
      <c r="AL269" s="722"/>
      <c r="AM269" s="722"/>
      <c r="AN269" s="722"/>
      <c r="AO269" s="722"/>
      <c r="AP269" s="723"/>
      <c r="AT269" s="612"/>
    </row>
    <row r="270" spans="1:46" hidden="1">
      <c r="A270" s="1543"/>
      <c r="B270" s="776"/>
      <c r="C270" s="777"/>
      <c r="D270" s="780">
        <v>30</v>
      </c>
      <c r="E270" s="781" t="e">
        <v>#N/A</v>
      </c>
      <c r="F270" s="781" t="e">
        <v>#N/A</v>
      </c>
      <c r="G270" s="781" t="e">
        <v>#N/A</v>
      </c>
      <c r="H270" s="781" t="e">
        <v>#N/A</v>
      </c>
      <c r="I270" s="781" t="e">
        <v>#N/A</v>
      </c>
      <c r="J270" s="781" t="e">
        <v>#N/A</v>
      </c>
      <c r="K270" s="781" t="e">
        <v>#N/A</v>
      </c>
      <c r="L270" s="781" t="e">
        <v>#N/A</v>
      </c>
      <c r="M270" s="721"/>
      <c r="N270" s="722"/>
      <c r="O270" s="722"/>
      <c r="P270" s="722"/>
      <c r="Q270" s="722"/>
      <c r="R270" s="722"/>
      <c r="S270" s="722"/>
      <c r="T270" s="722"/>
      <c r="U270" s="722"/>
      <c r="V270" s="722"/>
      <c r="W270" s="722"/>
      <c r="X270" s="722"/>
      <c r="Y270" s="722"/>
      <c r="Z270" s="722"/>
      <c r="AA270" s="722"/>
      <c r="AB270" s="722"/>
      <c r="AC270" s="722"/>
      <c r="AD270" s="722"/>
      <c r="AE270" s="722"/>
      <c r="AF270" s="722"/>
      <c r="AG270" s="722"/>
      <c r="AH270" s="722"/>
      <c r="AI270" s="722"/>
      <c r="AJ270" s="722"/>
      <c r="AK270" s="722"/>
      <c r="AL270" s="722"/>
      <c r="AM270" s="722"/>
      <c r="AN270" s="722"/>
      <c r="AO270" s="722"/>
      <c r="AP270" s="723"/>
      <c r="AT270" s="612"/>
    </row>
    <row r="271" spans="1:46" hidden="1">
      <c r="A271" s="1543"/>
      <c r="B271" s="776"/>
      <c r="C271" s="777"/>
      <c r="D271" s="782">
        <v>40</v>
      </c>
      <c r="E271" s="781" t="e">
        <v>#N/A</v>
      </c>
      <c r="F271" s="781" t="e">
        <v>#N/A</v>
      </c>
      <c r="G271" s="781" t="e">
        <v>#N/A</v>
      </c>
      <c r="H271" s="781" t="e">
        <v>#N/A</v>
      </c>
      <c r="I271" s="781" t="e">
        <v>#N/A</v>
      </c>
      <c r="J271" s="781" t="e">
        <v>#N/A</v>
      </c>
      <c r="K271" s="781" t="e">
        <v>#N/A</v>
      </c>
      <c r="L271" s="781" t="e">
        <v>#N/A</v>
      </c>
      <c r="M271" s="721"/>
      <c r="N271" s="722"/>
      <c r="O271" s="722"/>
      <c r="P271" s="722"/>
      <c r="Q271" s="722"/>
      <c r="R271" s="722"/>
      <c r="S271" s="722"/>
      <c r="T271" s="722"/>
      <c r="U271" s="722"/>
      <c r="V271" s="722"/>
      <c r="W271" s="722"/>
      <c r="X271" s="722"/>
      <c r="Y271" s="722"/>
      <c r="Z271" s="722"/>
      <c r="AA271" s="722"/>
      <c r="AB271" s="722"/>
      <c r="AC271" s="722"/>
      <c r="AD271" s="722"/>
      <c r="AE271" s="722"/>
      <c r="AF271" s="722"/>
      <c r="AG271" s="722"/>
      <c r="AH271" s="722"/>
      <c r="AI271" s="722"/>
      <c r="AJ271" s="722"/>
      <c r="AK271" s="722"/>
      <c r="AL271" s="722"/>
      <c r="AM271" s="722"/>
      <c r="AN271" s="722"/>
      <c r="AO271" s="722"/>
      <c r="AP271" s="723"/>
      <c r="AT271" s="612"/>
    </row>
    <row r="272" spans="1:46" hidden="1">
      <c r="A272" s="1543"/>
      <c r="B272" s="776"/>
      <c r="C272" s="777"/>
      <c r="D272" s="782">
        <v>50</v>
      </c>
      <c r="E272" s="781" t="e">
        <v>#N/A</v>
      </c>
      <c r="F272" s="781" t="e">
        <v>#N/A</v>
      </c>
      <c r="G272" s="781" t="e">
        <v>#N/A</v>
      </c>
      <c r="H272" s="781" t="e">
        <v>#N/A</v>
      </c>
      <c r="I272" s="781" t="e">
        <v>#N/A</v>
      </c>
      <c r="J272" s="781" t="e">
        <v>#N/A</v>
      </c>
      <c r="K272" s="781" t="e">
        <v>#N/A</v>
      </c>
      <c r="L272" s="781" t="e">
        <v>#N/A</v>
      </c>
      <c r="M272" s="721"/>
      <c r="N272" s="722" t="s">
        <v>1472</v>
      </c>
      <c r="O272" s="722"/>
      <c r="P272" s="722"/>
      <c r="Q272" s="722"/>
      <c r="R272" s="722"/>
      <c r="S272" s="722"/>
      <c r="T272" s="722"/>
      <c r="U272" s="722"/>
      <c r="V272" s="722"/>
      <c r="W272" s="722"/>
      <c r="X272" s="722"/>
      <c r="Y272" s="722"/>
      <c r="Z272" s="722"/>
      <c r="AA272" s="722"/>
      <c r="AB272" s="722"/>
      <c r="AC272" s="722"/>
      <c r="AD272" s="722"/>
      <c r="AE272" s="722"/>
      <c r="AF272" s="722"/>
      <c r="AG272" s="722"/>
      <c r="AH272" s="722"/>
      <c r="AI272" s="722"/>
      <c r="AJ272" s="722"/>
      <c r="AK272" s="722"/>
      <c r="AL272" s="722"/>
      <c r="AM272" s="722"/>
      <c r="AN272" s="722"/>
      <c r="AO272" s="722"/>
      <c r="AP272" s="723"/>
      <c r="AT272" s="612"/>
    </row>
    <row r="273" spans="1:46" hidden="1">
      <c r="A273" s="1543"/>
      <c r="B273" s="776"/>
      <c r="C273" s="777"/>
      <c r="D273" s="782">
        <v>60</v>
      </c>
      <c r="E273" s="781" t="e">
        <v>#N/A</v>
      </c>
      <c r="F273" s="781" t="e">
        <v>#N/A</v>
      </c>
      <c r="G273" s="781" t="e">
        <v>#N/A</v>
      </c>
      <c r="H273" s="781" t="e">
        <v>#N/A</v>
      </c>
      <c r="I273" s="781" t="e">
        <v>#N/A</v>
      </c>
      <c r="J273" s="781" t="e">
        <v>#N/A</v>
      </c>
      <c r="K273" s="781" t="e">
        <v>#N/A</v>
      </c>
      <c r="L273" s="781" t="e">
        <v>#N/A</v>
      </c>
      <c r="M273" s="721"/>
      <c r="N273" s="722"/>
      <c r="O273" s="722"/>
      <c r="P273" s="722"/>
      <c r="Q273" s="722"/>
      <c r="R273" s="722"/>
      <c r="S273" s="722"/>
      <c r="T273" s="722"/>
      <c r="U273" s="722"/>
      <c r="V273" s="722"/>
      <c r="W273" s="722"/>
      <c r="X273" s="722"/>
      <c r="Y273" s="722"/>
      <c r="Z273" s="722"/>
      <c r="AA273" s="722"/>
      <c r="AB273" s="722"/>
      <c r="AC273" s="722"/>
      <c r="AD273" s="722"/>
      <c r="AE273" s="722"/>
      <c r="AF273" s="722"/>
      <c r="AG273" s="722"/>
      <c r="AH273" s="722"/>
      <c r="AI273" s="722"/>
      <c r="AJ273" s="722"/>
      <c r="AK273" s="722"/>
      <c r="AL273" s="722"/>
      <c r="AM273" s="722"/>
      <c r="AN273" s="722"/>
      <c r="AO273" s="722"/>
      <c r="AP273" s="723"/>
      <c r="AT273" s="612"/>
    </row>
    <row r="274" spans="1:46" hidden="1">
      <c r="A274" s="1543"/>
      <c r="B274" s="776"/>
      <c r="C274" s="777"/>
      <c r="D274" s="783">
        <v>80</v>
      </c>
      <c r="E274" s="784" t="e">
        <v>#N/A</v>
      </c>
      <c r="F274" s="784" t="e">
        <v>#N/A</v>
      </c>
      <c r="G274" s="784" t="e">
        <v>#N/A</v>
      </c>
      <c r="H274" s="784" t="e">
        <v>#N/A</v>
      </c>
      <c r="I274" s="784" t="e">
        <v>#N/A</v>
      </c>
      <c r="J274" s="784" t="e">
        <v>#N/A</v>
      </c>
      <c r="K274" s="784" t="e">
        <v>#N/A</v>
      </c>
      <c r="L274" s="784" t="e">
        <v>#N/A</v>
      </c>
      <c r="M274" s="721"/>
      <c r="N274" s="722"/>
      <c r="O274" s="722"/>
      <c r="P274" s="722"/>
      <c r="Q274" s="722"/>
      <c r="R274" s="722"/>
      <c r="S274" s="722"/>
      <c r="T274" s="722"/>
      <c r="U274" s="722"/>
      <c r="V274" s="722"/>
      <c r="W274" s="722"/>
      <c r="X274" s="722"/>
      <c r="Y274" s="722"/>
      <c r="Z274" s="722"/>
      <c r="AA274" s="722"/>
      <c r="AB274" s="722"/>
      <c r="AC274" s="722"/>
      <c r="AD274" s="722"/>
      <c r="AE274" s="722"/>
      <c r="AF274" s="722"/>
      <c r="AG274" s="722"/>
      <c r="AH274" s="722"/>
      <c r="AI274" s="722"/>
      <c r="AJ274" s="722"/>
      <c r="AK274" s="722"/>
      <c r="AL274" s="722"/>
      <c r="AM274" s="722"/>
      <c r="AN274" s="722"/>
      <c r="AO274" s="722"/>
      <c r="AP274" s="723"/>
      <c r="AT274" s="612"/>
    </row>
    <row r="275" spans="1:46" hidden="1">
      <c r="A275" s="1543"/>
      <c r="B275" s="776"/>
      <c r="C275" s="777"/>
      <c r="D275" s="783">
        <v>120</v>
      </c>
      <c r="E275" s="784" t="e">
        <v>#N/A</v>
      </c>
      <c r="F275" s="784" t="e">
        <v>#N/A</v>
      </c>
      <c r="G275" s="784" t="e">
        <v>#N/A</v>
      </c>
      <c r="H275" s="784" t="e">
        <v>#N/A</v>
      </c>
      <c r="I275" s="784" t="e">
        <v>#N/A</v>
      </c>
      <c r="J275" s="784" t="e">
        <v>#N/A</v>
      </c>
      <c r="K275" s="784" t="e">
        <v>#N/A</v>
      </c>
      <c r="L275" s="784" t="e">
        <v>#N/A</v>
      </c>
      <c r="M275" s="730"/>
      <c r="N275" s="731" t="s">
        <v>1472</v>
      </c>
      <c r="O275" s="731"/>
      <c r="P275" s="731"/>
      <c r="Q275" s="731"/>
      <c r="R275" s="731"/>
      <c r="S275" s="731"/>
      <c r="T275" s="731"/>
      <c r="U275" s="731"/>
      <c r="V275" s="731"/>
      <c r="W275" s="731"/>
      <c r="X275" s="731"/>
      <c r="Y275" s="731"/>
      <c r="Z275" s="731"/>
      <c r="AA275" s="731"/>
      <c r="AB275" s="731"/>
      <c r="AC275" s="731"/>
      <c r="AD275" s="731"/>
      <c r="AE275" s="731"/>
      <c r="AF275" s="731"/>
      <c r="AG275" s="731"/>
      <c r="AH275" s="731"/>
      <c r="AI275" s="731"/>
      <c r="AJ275" s="731"/>
      <c r="AK275" s="731"/>
      <c r="AL275" s="731"/>
      <c r="AM275" s="731"/>
      <c r="AN275" s="731"/>
      <c r="AO275" s="731"/>
      <c r="AP275" s="732"/>
      <c r="AT275" s="612"/>
    </row>
    <row r="276" spans="1:46" hidden="1">
      <c r="A276" s="1543"/>
      <c r="B276" s="776"/>
      <c r="C276" s="777"/>
      <c r="D276" s="785"/>
      <c r="E276" s="786"/>
      <c r="F276" s="786"/>
      <c r="G276" s="786"/>
      <c r="H276" s="786"/>
      <c r="I276" s="786"/>
      <c r="J276" s="786"/>
      <c r="K276" s="786"/>
      <c r="L276" s="786"/>
      <c r="M276" s="598"/>
      <c r="N276" s="598"/>
      <c r="AT276" s="612"/>
    </row>
    <row r="277" spans="1:46" hidden="1">
      <c r="A277" s="1543"/>
      <c r="B277" s="776"/>
      <c r="C277" s="777"/>
      <c r="D277" s="787"/>
      <c r="E277" s="788"/>
      <c r="F277" s="788"/>
      <c r="G277" s="788"/>
      <c r="H277" s="788"/>
      <c r="I277" s="788"/>
      <c r="J277" s="788"/>
      <c r="K277" s="788"/>
      <c r="L277" s="789"/>
      <c r="M277" s="717"/>
      <c r="N277" s="718"/>
      <c r="O277" s="718"/>
      <c r="P277" s="718"/>
      <c r="Q277" s="718"/>
      <c r="R277" s="718"/>
      <c r="S277" s="718"/>
      <c r="T277" s="718"/>
      <c r="U277" s="718"/>
      <c r="V277" s="718"/>
      <c r="W277" s="718"/>
      <c r="X277" s="718"/>
      <c r="Y277" s="718"/>
      <c r="Z277" s="718"/>
      <c r="AA277" s="718"/>
      <c r="AB277" s="718"/>
      <c r="AC277" s="718"/>
      <c r="AD277" s="718"/>
      <c r="AE277" s="718"/>
      <c r="AF277" s="718"/>
      <c r="AG277" s="718"/>
      <c r="AH277" s="718"/>
      <c r="AI277" s="718"/>
      <c r="AJ277" s="718"/>
      <c r="AK277" s="718"/>
      <c r="AL277" s="718"/>
      <c r="AM277" s="718"/>
      <c r="AN277" s="718"/>
      <c r="AO277" s="718"/>
      <c r="AP277" s="719"/>
      <c r="AT277" s="612"/>
    </row>
    <row r="278" spans="1:46" hidden="1">
      <c r="A278" s="1543"/>
      <c r="B278" s="790"/>
      <c r="C278" s="777"/>
      <c r="D278" s="791"/>
      <c r="E278" s="792"/>
      <c r="F278" s="792"/>
      <c r="G278" s="792"/>
      <c r="H278" s="792"/>
      <c r="I278" s="792"/>
      <c r="J278" s="792"/>
      <c r="K278" s="792"/>
      <c r="L278" s="793"/>
      <c r="M278" s="721"/>
      <c r="N278" s="722"/>
      <c r="O278" s="722"/>
      <c r="P278" s="722"/>
      <c r="Q278" s="722"/>
      <c r="R278" s="722"/>
      <c r="S278" s="722"/>
      <c r="T278" s="722"/>
      <c r="U278" s="722"/>
      <c r="V278" s="722"/>
      <c r="W278" s="722"/>
      <c r="X278" s="722"/>
      <c r="Y278" s="722"/>
      <c r="Z278" s="722"/>
      <c r="AA278" s="722"/>
      <c r="AB278" s="722"/>
      <c r="AC278" s="722"/>
      <c r="AD278" s="722"/>
      <c r="AE278" s="722"/>
      <c r="AF278" s="722"/>
      <c r="AG278" s="722"/>
      <c r="AH278" s="722"/>
      <c r="AI278" s="722"/>
      <c r="AJ278" s="722"/>
      <c r="AK278" s="722"/>
      <c r="AL278" s="722"/>
      <c r="AM278" s="722"/>
      <c r="AN278" s="722"/>
      <c r="AO278" s="722"/>
      <c r="AP278" s="723"/>
      <c r="AT278" s="612"/>
    </row>
    <row r="279" spans="1:46" ht="15" hidden="1" customHeight="1">
      <c r="A279" s="1543"/>
      <c r="B279" s="776"/>
      <c r="C279" s="777"/>
      <c r="D279" s="794"/>
      <c r="E279" s="792"/>
      <c r="F279" s="792"/>
      <c r="G279" s="792"/>
      <c r="H279" s="792"/>
      <c r="I279" s="792"/>
      <c r="J279" s="792"/>
      <c r="K279" s="792"/>
      <c r="L279" s="793"/>
      <c r="M279" s="721"/>
      <c r="N279" s="722" t="s">
        <v>1547</v>
      </c>
      <c r="O279" s="722"/>
      <c r="P279" s="722"/>
      <c r="Q279" s="722"/>
      <c r="R279" s="722"/>
      <c r="S279" s="722"/>
      <c r="T279" s="722"/>
      <c r="U279" s="722"/>
      <c r="V279" s="722"/>
      <c r="W279" s="722"/>
      <c r="X279" s="722"/>
      <c r="Y279" s="722"/>
      <c r="Z279" s="722"/>
      <c r="AA279" s="722"/>
      <c r="AB279" s="722"/>
      <c r="AC279" s="722"/>
      <c r="AD279" s="722"/>
      <c r="AE279" s="722"/>
      <c r="AF279" s="722"/>
      <c r="AG279" s="722"/>
      <c r="AH279" s="722"/>
      <c r="AI279" s="722"/>
      <c r="AJ279" s="722"/>
      <c r="AK279" s="722"/>
      <c r="AL279" s="722"/>
      <c r="AM279" s="722"/>
      <c r="AN279" s="722"/>
      <c r="AO279" s="722"/>
      <c r="AP279" s="723"/>
      <c r="AT279" s="612"/>
    </row>
    <row r="280" spans="1:46" hidden="1">
      <c r="A280" s="1543"/>
      <c r="B280" s="776"/>
      <c r="C280" s="777"/>
      <c r="D280" s="794"/>
      <c r="E280" s="792"/>
      <c r="F280" s="792"/>
      <c r="G280" s="792"/>
      <c r="H280" s="792"/>
      <c r="I280" s="792"/>
      <c r="J280" s="792"/>
      <c r="K280" s="792"/>
      <c r="L280" s="793"/>
      <c r="M280" s="721"/>
      <c r="N280" s="722"/>
      <c r="O280" s="722"/>
      <c r="P280" s="722"/>
      <c r="Q280" s="722"/>
      <c r="R280" s="722"/>
      <c r="S280" s="722"/>
      <c r="T280" s="722"/>
      <c r="U280" s="722"/>
      <c r="V280" s="722"/>
      <c r="W280" s="722"/>
      <c r="X280" s="722"/>
      <c r="Y280" s="722"/>
      <c r="Z280" s="722"/>
      <c r="AA280" s="722"/>
      <c r="AB280" s="722"/>
      <c r="AC280" s="722"/>
      <c r="AD280" s="722"/>
      <c r="AE280" s="722"/>
      <c r="AF280" s="722"/>
      <c r="AG280" s="722"/>
      <c r="AH280" s="722"/>
      <c r="AI280" s="722"/>
      <c r="AJ280" s="722"/>
      <c r="AK280" s="722"/>
      <c r="AL280" s="722"/>
      <c r="AM280" s="722"/>
      <c r="AN280" s="722"/>
      <c r="AO280" s="722"/>
      <c r="AP280" s="723"/>
      <c r="AT280" s="612"/>
    </row>
    <row r="281" spans="1:46" hidden="1">
      <c r="A281" s="1543"/>
      <c r="B281" s="776"/>
      <c r="C281" s="777"/>
      <c r="D281" s="794"/>
      <c r="E281" s="792"/>
      <c r="F281" s="792"/>
      <c r="G281" s="792"/>
      <c r="H281" s="792"/>
      <c r="I281" s="792"/>
      <c r="J281" s="792"/>
      <c r="K281" s="792"/>
      <c r="L281" s="793"/>
      <c r="M281" s="721"/>
      <c r="N281" s="722"/>
      <c r="O281" s="722"/>
      <c r="P281" s="722"/>
      <c r="Q281" s="722"/>
      <c r="R281" s="722"/>
      <c r="S281" s="722"/>
      <c r="T281" s="722"/>
      <c r="U281" s="722"/>
      <c r="V281" s="722"/>
      <c r="W281" s="722"/>
      <c r="X281" s="722"/>
      <c r="Y281" s="722"/>
      <c r="Z281" s="722"/>
      <c r="AA281" s="722"/>
      <c r="AB281" s="722"/>
      <c r="AC281" s="722"/>
      <c r="AD281" s="722"/>
      <c r="AE281" s="722"/>
      <c r="AF281" s="722"/>
      <c r="AG281" s="722"/>
      <c r="AH281" s="722"/>
      <c r="AI281" s="722"/>
      <c r="AJ281" s="722"/>
      <c r="AK281" s="722"/>
      <c r="AL281" s="722"/>
      <c r="AM281" s="722"/>
      <c r="AN281" s="722"/>
      <c r="AO281" s="722"/>
      <c r="AP281" s="723"/>
      <c r="AT281" s="612"/>
    </row>
    <row r="282" spans="1:46" hidden="1">
      <c r="A282" s="1543"/>
      <c r="B282" s="776"/>
      <c r="C282" s="777"/>
      <c r="D282" s="794"/>
      <c r="E282" s="792"/>
      <c r="F282" s="792"/>
      <c r="G282" s="792"/>
      <c r="H282" s="792"/>
      <c r="I282" s="792"/>
      <c r="J282" s="792"/>
      <c r="K282" s="792"/>
      <c r="L282" s="793"/>
      <c r="M282" s="721"/>
      <c r="N282" s="722"/>
      <c r="O282" s="722"/>
      <c r="P282" s="722"/>
      <c r="Q282" s="722"/>
      <c r="R282" s="722"/>
      <c r="S282" s="722"/>
      <c r="T282" s="722"/>
      <c r="U282" s="722"/>
      <c r="V282" s="722"/>
      <c r="W282" s="722"/>
      <c r="X282" s="722"/>
      <c r="Y282" s="722"/>
      <c r="Z282" s="722"/>
      <c r="AA282" s="722"/>
      <c r="AB282" s="722"/>
      <c r="AC282" s="722"/>
      <c r="AD282" s="722"/>
      <c r="AE282" s="722"/>
      <c r="AF282" s="722"/>
      <c r="AG282" s="722"/>
      <c r="AH282" s="722"/>
      <c r="AI282" s="722"/>
      <c r="AJ282" s="722"/>
      <c r="AK282" s="722"/>
      <c r="AL282" s="722"/>
      <c r="AM282" s="722"/>
      <c r="AN282" s="722"/>
      <c r="AO282" s="722"/>
      <c r="AP282" s="723"/>
      <c r="AT282" s="612"/>
    </row>
    <row r="283" spans="1:46" hidden="1">
      <c r="A283" s="1544"/>
      <c r="B283" s="795"/>
      <c r="C283" s="796"/>
      <c r="D283" s="797"/>
      <c r="E283" s="798"/>
      <c r="F283" s="798"/>
      <c r="G283" s="798"/>
      <c r="H283" s="798"/>
      <c r="I283" s="798"/>
      <c r="J283" s="798"/>
      <c r="K283" s="798"/>
      <c r="L283" s="799"/>
      <c r="M283" s="730"/>
      <c r="N283" s="731"/>
      <c r="O283" s="731"/>
      <c r="P283" s="731"/>
      <c r="Q283" s="731"/>
      <c r="R283" s="731"/>
      <c r="S283" s="731"/>
      <c r="T283" s="731"/>
      <c r="U283" s="731"/>
      <c r="V283" s="731"/>
      <c r="W283" s="731"/>
      <c r="X283" s="731"/>
      <c r="Y283" s="731"/>
      <c r="Z283" s="731"/>
      <c r="AA283" s="731"/>
      <c r="AB283" s="731"/>
      <c r="AC283" s="731"/>
      <c r="AD283" s="731"/>
      <c r="AE283" s="731"/>
      <c r="AF283" s="731"/>
      <c r="AG283" s="731"/>
      <c r="AH283" s="731"/>
      <c r="AI283" s="731"/>
      <c r="AJ283" s="731"/>
      <c r="AK283" s="731"/>
      <c r="AL283" s="731"/>
      <c r="AM283" s="731"/>
      <c r="AN283" s="731"/>
      <c r="AO283" s="731"/>
      <c r="AP283" s="732"/>
      <c r="AT283" s="612"/>
    </row>
    <row r="284" spans="1:46" hidden="1">
      <c r="AT284" s="612"/>
    </row>
    <row r="285" spans="1:46" hidden="1">
      <c r="A285" s="1545" t="s">
        <v>1737</v>
      </c>
      <c r="B285" s="800"/>
      <c r="C285" s="801"/>
      <c r="D285" s="802" t="s">
        <v>1726</v>
      </c>
      <c r="E285" s="803"/>
      <c r="F285" s="803"/>
      <c r="G285" s="803"/>
      <c r="H285" s="803"/>
      <c r="I285" s="803"/>
      <c r="J285" s="803"/>
      <c r="K285" s="803"/>
      <c r="L285" s="803"/>
      <c r="M285" s="599"/>
      <c r="N285" s="599"/>
      <c r="O285" s="599"/>
      <c r="P285" s="599"/>
      <c r="Q285" s="599"/>
      <c r="R285" s="599"/>
      <c r="S285" s="599"/>
      <c r="T285" s="599"/>
      <c r="U285" s="599"/>
      <c r="V285" s="599"/>
      <c r="W285" s="599"/>
      <c r="X285" s="599"/>
      <c r="Y285" s="599"/>
      <c r="Z285" s="599"/>
      <c r="AA285" s="599"/>
      <c r="AB285" s="599"/>
      <c r="AC285" s="599"/>
      <c r="AD285" s="599"/>
      <c r="AE285" s="599"/>
      <c r="AF285" s="599"/>
      <c r="AG285" s="599"/>
      <c r="AH285" s="599"/>
      <c r="AI285" s="599"/>
      <c r="AJ285" s="599"/>
      <c r="AK285" s="599"/>
      <c r="AL285" s="599"/>
      <c r="AM285" s="599"/>
      <c r="AN285" s="599"/>
      <c r="AO285" s="599"/>
      <c r="AP285" s="599"/>
      <c r="AQ285" s="599"/>
      <c r="AT285" s="612"/>
    </row>
    <row r="286" spans="1:46" hidden="1">
      <c r="A286" s="1546"/>
      <c r="B286" s="804"/>
      <c r="C286" s="805"/>
      <c r="D286" s="806"/>
      <c r="E286" s="807">
        <v>1</v>
      </c>
      <c r="F286" s="807">
        <v>2</v>
      </c>
      <c r="G286" s="807">
        <v>3</v>
      </c>
      <c r="H286" s="807">
        <v>4</v>
      </c>
      <c r="I286" s="807">
        <v>5</v>
      </c>
      <c r="J286" s="807">
        <v>6</v>
      </c>
      <c r="K286" s="807">
        <v>7</v>
      </c>
      <c r="L286" s="807">
        <v>8</v>
      </c>
      <c r="AT286" s="612"/>
    </row>
    <row r="287" spans="1:46" hidden="1">
      <c r="A287" s="1546"/>
      <c r="B287" s="804"/>
      <c r="C287" s="805"/>
      <c r="D287" s="808">
        <v>15</v>
      </c>
      <c r="E287" s="809" t="e">
        <v>#N/A</v>
      </c>
      <c r="F287" s="809" t="e">
        <v>#N/A</v>
      </c>
      <c r="G287" s="809" t="e">
        <v>#N/A</v>
      </c>
      <c r="H287" s="809" t="e">
        <v>#N/A</v>
      </c>
      <c r="I287" s="809" t="e">
        <v>#N/A</v>
      </c>
      <c r="J287" s="809" t="e">
        <v>#N/A</v>
      </c>
      <c r="K287" s="809" t="e">
        <v>#N/A</v>
      </c>
      <c r="L287" s="809" t="e">
        <v>#N/A</v>
      </c>
      <c r="AT287" s="612"/>
    </row>
    <row r="288" spans="1:46" hidden="1">
      <c r="A288" s="1546"/>
      <c r="B288" s="804"/>
      <c r="C288" s="805"/>
      <c r="D288" s="808">
        <v>30</v>
      </c>
      <c r="E288" s="810" t="e">
        <v>#N/A</v>
      </c>
      <c r="F288" s="810" t="e">
        <v>#N/A</v>
      </c>
      <c r="G288" s="810" t="e">
        <v>#N/A</v>
      </c>
      <c r="H288" s="810" t="e">
        <v>#N/A</v>
      </c>
      <c r="I288" s="810" t="e">
        <v>#N/A</v>
      </c>
      <c r="J288" s="810" t="e">
        <v>#N/A</v>
      </c>
      <c r="K288" s="810" t="e">
        <v>#N/A</v>
      </c>
      <c r="L288" s="810" t="e">
        <v>#N/A</v>
      </c>
      <c r="N288" s="597" t="s">
        <v>1472</v>
      </c>
      <c r="AT288" s="612"/>
    </row>
    <row r="289" spans="1:46" hidden="1">
      <c r="A289" s="1546"/>
      <c r="B289" s="804"/>
      <c r="C289" s="805"/>
      <c r="AT289" s="612"/>
    </row>
    <row r="290" spans="1:46" hidden="1">
      <c r="A290" s="1546"/>
      <c r="B290" s="804"/>
      <c r="C290" s="805"/>
      <c r="D290" s="811" t="s">
        <v>1738</v>
      </c>
      <c r="E290" s="803"/>
      <c r="F290" s="803"/>
      <c r="G290" s="803"/>
      <c r="H290" s="803"/>
      <c r="I290" s="803"/>
      <c r="J290" s="803"/>
      <c r="K290" s="803"/>
      <c r="L290" s="812"/>
      <c r="AT290" s="612"/>
    </row>
    <row r="291" spans="1:46" hidden="1">
      <c r="A291" s="1546"/>
      <c r="B291" s="804"/>
      <c r="C291" s="805"/>
      <c r="D291" s="806"/>
      <c r="E291" s="807">
        <v>0</v>
      </c>
      <c r="F291" s="807">
        <v>1</v>
      </c>
      <c r="G291" s="807">
        <v>2</v>
      </c>
      <c r="H291" s="807">
        <v>3</v>
      </c>
      <c r="I291" s="807">
        <v>4</v>
      </c>
      <c r="J291" s="807">
        <v>5</v>
      </c>
      <c r="K291" s="807"/>
      <c r="L291" s="813"/>
      <c r="AT291" s="612"/>
    </row>
    <row r="292" spans="1:46" hidden="1">
      <c r="A292" s="1546"/>
      <c r="B292" s="804"/>
      <c r="C292" s="805"/>
      <c r="D292" s="808">
        <v>15</v>
      </c>
      <c r="E292" s="809" t="e">
        <v>#N/A</v>
      </c>
      <c r="F292" s="809" t="e">
        <v>#N/A</v>
      </c>
      <c r="G292" s="809" t="e">
        <v>#N/A</v>
      </c>
      <c r="H292" s="809" t="e">
        <v>#N/A</v>
      </c>
      <c r="I292" s="809" t="e">
        <v>#N/A</v>
      </c>
      <c r="J292" s="809" t="e">
        <v>#N/A</v>
      </c>
      <c r="K292" s="803"/>
      <c r="L292" s="812"/>
      <c r="AT292" s="612"/>
    </row>
    <row r="293" spans="1:46" hidden="1">
      <c r="A293" s="1546"/>
      <c r="B293" s="804"/>
      <c r="C293" s="805"/>
      <c r="D293" s="808">
        <v>30</v>
      </c>
      <c r="E293" s="810" t="e">
        <v>#N/A</v>
      </c>
      <c r="F293" s="810" t="e">
        <v>#N/A</v>
      </c>
      <c r="G293" s="810" t="e">
        <v>#N/A</v>
      </c>
      <c r="H293" s="810" t="e">
        <v>#N/A</v>
      </c>
      <c r="I293" s="810" t="e">
        <v>#N/A</v>
      </c>
      <c r="J293" s="810" t="e">
        <v>#N/A</v>
      </c>
      <c r="K293" s="802"/>
      <c r="L293" s="812"/>
      <c r="N293" s="722" t="s">
        <v>1472</v>
      </c>
      <c r="AT293" s="612"/>
    </row>
    <row r="294" spans="1:46" hidden="1">
      <c r="A294" s="1546"/>
      <c r="B294" s="804"/>
      <c r="C294" s="805"/>
      <c r="AT294" s="612"/>
    </row>
    <row r="295" spans="1:46" hidden="1">
      <c r="A295" s="1546"/>
      <c r="B295" s="804"/>
      <c r="C295" s="805"/>
      <c r="AT295" s="612"/>
    </row>
    <row r="296" spans="1:46" hidden="1">
      <c r="A296" s="1546"/>
      <c r="B296" s="804"/>
      <c r="C296" s="805"/>
      <c r="AT296" s="612"/>
    </row>
    <row r="297" spans="1:46" hidden="1">
      <c r="A297" s="1546"/>
      <c r="B297" s="814"/>
      <c r="C297" s="805"/>
      <c r="AT297" s="612"/>
    </row>
    <row r="298" spans="1:46" hidden="1">
      <c r="A298" s="1546"/>
      <c r="B298" s="804"/>
      <c r="C298" s="805"/>
      <c r="AT298" s="612"/>
    </row>
    <row r="299" spans="1:46" hidden="1">
      <c r="A299" s="1546"/>
      <c r="B299" s="804"/>
      <c r="C299" s="805"/>
      <c r="AT299" s="612"/>
    </row>
    <row r="300" spans="1:46" hidden="1">
      <c r="A300" s="1546"/>
      <c r="B300" s="804"/>
      <c r="C300" s="805"/>
      <c r="AT300" s="612"/>
    </row>
    <row r="301" spans="1:46" hidden="1">
      <c r="A301" s="1546"/>
      <c r="B301" s="804"/>
      <c r="C301" s="805"/>
      <c r="AT301" s="612"/>
    </row>
    <row r="302" spans="1:46" hidden="1">
      <c r="A302" s="1547"/>
      <c r="B302" s="815"/>
      <c r="C302" s="816"/>
      <c r="AT302" s="612"/>
    </row>
    <row r="303" spans="1:46" hidden="1">
      <c r="AT303" s="612"/>
    </row>
    <row r="304" spans="1:46" hidden="1">
      <c r="AT304" s="612"/>
    </row>
    <row r="305" spans="46:46" hidden="1">
      <c r="AT305" s="612"/>
    </row>
    <row r="306" spans="46:46" hidden="1">
      <c r="AT306" s="612"/>
    </row>
    <row r="307" spans="46:46" hidden="1">
      <c r="AT307" s="612"/>
    </row>
    <row r="308" spans="46:46" hidden="1">
      <c r="AT308" s="612"/>
    </row>
    <row r="309" spans="46:46" hidden="1">
      <c r="AT309" s="612"/>
    </row>
  </sheetData>
  <mergeCells count="45">
    <mergeCell ref="A26:B26"/>
    <mergeCell ref="A25:B25"/>
    <mergeCell ref="F25:L25"/>
    <mergeCell ref="D26:D27"/>
    <mergeCell ref="E26:L26"/>
    <mergeCell ref="B2:M2"/>
    <mergeCell ref="B3:G3"/>
    <mergeCell ref="A9:L9"/>
    <mergeCell ref="A10:B10"/>
    <mergeCell ref="D13:D14"/>
    <mergeCell ref="E13:L13"/>
    <mergeCell ref="A8:L8"/>
    <mergeCell ref="A5:L5"/>
    <mergeCell ref="A6:L6"/>
    <mergeCell ref="A7:L7"/>
    <mergeCell ref="E44:L44"/>
    <mergeCell ref="D54:D55"/>
    <mergeCell ref="E54:L54"/>
    <mergeCell ref="P64:W64"/>
    <mergeCell ref="N28:N29"/>
    <mergeCell ref="A40:M40"/>
    <mergeCell ref="A37:M37"/>
    <mergeCell ref="A38:M38"/>
    <mergeCell ref="A39:M39"/>
    <mergeCell ref="AI124:AP124"/>
    <mergeCell ref="A41:M41"/>
    <mergeCell ref="P214:W214"/>
    <mergeCell ref="AI214:AP214"/>
    <mergeCell ref="Y64:AF64"/>
    <mergeCell ref="AI64:AP64"/>
    <mergeCell ref="P94:W94"/>
    <mergeCell ref="Y94:AF94"/>
    <mergeCell ref="AI94:AP94"/>
    <mergeCell ref="P154:W154"/>
    <mergeCell ref="Y154:AF154"/>
    <mergeCell ref="AI154:AP154"/>
    <mergeCell ref="P184:W184"/>
    <mergeCell ref="Y184:AF184"/>
    <mergeCell ref="AI184:AP184"/>
    <mergeCell ref="D44:D45"/>
    <mergeCell ref="A244:A266"/>
    <mergeCell ref="A268:A283"/>
    <mergeCell ref="A285:A302"/>
    <mergeCell ref="P124:W124"/>
    <mergeCell ref="Y124:AF124"/>
  </mergeCells>
  <conditionalFormatting sqref="E33:J33">
    <cfRule type="expression" dxfId="27" priority="1">
      <formula>$B$16=$AS$15</formula>
    </cfRule>
  </conditionalFormatting>
  <conditionalFormatting sqref="H11">
    <cfRule type="expression" dxfId="26" priority="11">
      <formula>($B$16=$AS$12)</formula>
    </cfRule>
    <cfRule type="expression" dxfId="25" priority="14">
      <formula>($B$16=$AS$15)</formula>
    </cfRule>
    <cfRule type="expression" dxfId="24" priority="15">
      <formula>($B$16=$AS$11)</formula>
    </cfRule>
    <cfRule type="expression" dxfId="23" priority="16">
      <formula>($B$16=$AS$10)</formula>
    </cfRule>
  </conditionalFormatting>
  <conditionalFormatting sqref="K11">
    <cfRule type="expression" dxfId="22" priority="12">
      <formula>($B$16=$AS$12)</formula>
    </cfRule>
    <cfRule type="expression" dxfId="21" priority="17">
      <formula>($B$16=$AS$15)</formula>
    </cfRule>
    <cfRule type="expression" dxfId="20" priority="18">
      <formula>($B$16=$AS$11)</formula>
    </cfRule>
    <cfRule type="expression" dxfId="19" priority="19">
      <formula>($B$16=$AS$10)</formula>
    </cfRule>
  </conditionalFormatting>
  <conditionalFormatting sqref="AT9:AT309">
    <cfRule type="duplicateValues" dxfId="18" priority="21"/>
  </conditionalFormatting>
  <conditionalFormatting sqref="E35:J35">
    <cfRule type="cellIs" dxfId="17" priority="2" stopIfTrue="1" operator="equal">
      <formula>0</formula>
    </cfRule>
  </conditionalFormatting>
  <dataValidations count="8">
    <dataValidation type="list" allowBlank="1" showInputMessage="1" showErrorMessage="1" promptTitle="Project PIS / LURA Date" prompt="Select the PIS Date for the Project. For  State HTF, select the LURA Date." sqref="B18" xr:uid="{00000000-0002-0000-0800-000001000000}">
      <formula1>$AU$10:$AU$41</formula1>
    </dataValidation>
    <dataValidation type="list" allowBlank="1" showInputMessage="1" showErrorMessage="1" promptTitle="County" prompt="Enter the County in which the Project is located." sqref="B11" xr:uid="{00000000-0002-0000-0800-000003000000}">
      <formula1>$AT$10:$AT$266</formula1>
    </dataValidation>
    <dataValidation allowBlank="1" showInputMessage="1" showErrorMessage="1" prompt="For HOME and NSP ONLY; see footnote #4." sqref="S25" xr:uid="{00000000-0002-0000-0800-000004000000}"/>
    <dataValidation type="list" allowBlank="1" showInputMessage="1" showErrorMessage="1" promptTitle="Financing" prompt="Select the source of financing." sqref="B16" xr:uid="{00000000-0002-0000-0800-000005000000}">
      <formula1>$AS$10:$AS$17</formula1>
    </dataValidation>
    <dataValidation allowBlank="1" showInputMessage="1" showErrorMessage="1" prompt="Area Median Income" sqref="K11" xr:uid="{00000000-0002-0000-0800-000006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800-000007000000}"/>
    <dataValidation allowBlank="1" showInputMessage="1" showErrorMessage="1" promptTitle="Project" prompt="Enter the Project Name." sqref="B3:G3" xr:uid="{00000000-0002-0000-0800-000008000000}"/>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800-000000000000}">
      <formula1>#REF!</formula1>
    </dataValidation>
  </dataValidations>
  <hyperlinks>
    <hyperlink ref="N4" location="'Income-Rent Tool'!A33" display="Goto footnotes" xr:uid="{00000000-0004-0000-0800-000000000000}"/>
    <hyperlink ref="A42" location="'Income-Rent Tool'!D11" display="Go to Income and Rent tables" xr:uid="{00000000-0004-0000-0800-000001000000}"/>
    <hyperlink ref="N5" location="'Income-Rent Tool'!D11" display="Goto Income table" xr:uid="{00000000-0004-0000-0800-000002000000}"/>
    <hyperlink ref="N6" location="'Income-Rent Tool'!D23" display="Go to Rent Limits Table" xr:uid="{00000000-0004-0000-0800-000003000000}"/>
    <hyperlink ref="A2" location="'Income-Rent Tool'!N2" display="Use the list of links or goto link navigation" xr:uid="{00000000-0004-0000-0800-000004000000}"/>
    <hyperlink ref="N3" location="'Income-Rent Tool'!A4" display="Instructions" xr:uid="{00000000-0004-0000-0800-000005000000}"/>
  </hyperlinks>
  <pageMargins left="0.7" right="0.7" top="0.75" bottom="0.75" header="0.3" footer="0.3"/>
  <pageSetup scale="88" orientation="landscape" horizontalDpi="1200" verticalDpi="1200" r:id="rId1"/>
  <headerFooter>
    <oddFooter>&amp;R&amp;8Last Updated June 2025</oddFooter>
  </headerFooter>
  <colBreaks count="1" manualBreakCount="1">
    <brk id="13" max="35" man="1"/>
  </colBreaks>
  <ignoredErrors>
    <ignoredError sqref="E35:J35" emptyCellReference="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3EEFB"/>
  </sheetPr>
  <dimension ref="A1:EA585"/>
  <sheetViews>
    <sheetView topLeftCell="A2" zoomScaleNormal="100" workbookViewId="0">
      <selection activeCell="H10" sqref="H10:K10"/>
    </sheetView>
  </sheetViews>
  <sheetFormatPr defaultColWidth="9.28515625" defaultRowHeight="15"/>
  <cols>
    <col min="1" max="1" width="18.28515625" style="226" customWidth="1"/>
    <col min="2" max="2" width="13" style="226" customWidth="1"/>
    <col min="3" max="3" width="8.42578125" style="227" bestFit="1" customWidth="1"/>
    <col min="4" max="4" width="5.7109375" style="226" customWidth="1"/>
    <col min="5" max="5" width="11" style="226" bestFit="1" customWidth="1"/>
    <col min="6" max="9" width="10.7109375" style="226" bestFit="1" customWidth="1"/>
    <col min="10" max="12" width="10.28515625" style="226" customWidth="1"/>
    <col min="13" max="13" width="1.5703125" style="226" customWidth="1"/>
    <col min="14" max="14" width="36.28515625" style="226" customWidth="1"/>
    <col min="15" max="15" width="9.28515625" style="226" customWidth="1"/>
    <col min="16" max="16" width="9" style="226" customWidth="1"/>
    <col min="17" max="23" width="9.28515625" style="226" customWidth="1"/>
    <col min="24" max="24" width="2.5703125" style="226" customWidth="1"/>
    <col min="25" max="32" width="9.28515625" style="226" customWidth="1"/>
    <col min="33" max="33" width="2.7109375" style="226" customWidth="1"/>
    <col min="34" max="34" width="10.7109375" style="226" customWidth="1"/>
    <col min="35" max="36" width="9.28515625" style="226" customWidth="1"/>
    <col min="37" max="37" width="10" style="226" customWidth="1"/>
    <col min="38" max="38" width="10.7109375" style="226" customWidth="1"/>
    <col min="39" max="39" width="9.5703125" style="226" customWidth="1"/>
    <col min="40" max="45" width="9.28515625" style="226" customWidth="1"/>
    <col min="46" max="46" width="12" style="226" customWidth="1"/>
    <col min="47" max="47" width="27.28515625" style="226" customWidth="1"/>
    <col min="48" max="48" width="12.42578125" style="226" customWidth="1"/>
    <col min="49" max="49" width="30.28515625" style="226" customWidth="1"/>
    <col min="50" max="50" width="24.5703125" style="226" customWidth="1"/>
    <col min="51" max="51" width="15.42578125" style="226" customWidth="1"/>
    <col min="52" max="55" width="35.5703125" style="226" customWidth="1"/>
    <col min="56" max="56" width="28.5703125" style="229" customWidth="1"/>
    <col min="57" max="60" width="9.28515625" style="226" customWidth="1"/>
    <col min="61" max="61" width="35.5703125" style="226" customWidth="1"/>
    <col min="62" max="96" width="9.28515625" style="226" customWidth="1"/>
    <col min="97" max="16384" width="9.28515625" style="226"/>
  </cols>
  <sheetData>
    <row r="1" spans="1:131" ht="17.25" hidden="1" customHeight="1" thickBot="1">
      <c r="N1" s="228"/>
      <c r="O1" s="228"/>
      <c r="P1" s="228"/>
      <c r="Q1" s="228"/>
      <c r="R1" s="228"/>
      <c r="S1" s="228"/>
      <c r="T1" s="228"/>
      <c r="U1" s="228"/>
      <c r="V1" s="228"/>
      <c r="W1" s="228"/>
      <c r="X1" s="228"/>
      <c r="Y1" s="228"/>
      <c r="Z1" s="228"/>
    </row>
    <row r="2" spans="1:131" ht="75.75" customHeight="1" thickBot="1">
      <c r="A2" s="230" t="s">
        <v>1475</v>
      </c>
      <c r="B2" s="231"/>
      <c r="C2" s="1503" t="s">
        <v>1826</v>
      </c>
      <c r="D2" s="1503"/>
      <c r="E2" s="1503"/>
      <c r="F2" s="1503"/>
      <c r="G2" s="1503"/>
      <c r="H2" s="1503"/>
      <c r="I2" s="1503"/>
      <c r="J2" s="1503"/>
      <c r="K2" s="1503"/>
      <c r="L2" s="1503"/>
      <c r="M2" s="1504"/>
      <c r="N2" s="443" t="s">
        <v>1476</v>
      </c>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444"/>
      <c r="AV2" s="444"/>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row>
    <row r="3" spans="1:131" ht="27" hidden="1" customHeight="1">
      <c r="A3" s="236" t="s">
        <v>1477</v>
      </c>
      <c r="B3" s="1505"/>
      <c r="C3" s="1506"/>
      <c r="D3" s="1506"/>
      <c r="E3" s="1506"/>
      <c r="F3" s="1506"/>
      <c r="G3" s="1506"/>
      <c r="H3" s="237"/>
      <c r="I3" s="237"/>
      <c r="J3" s="237"/>
      <c r="K3" s="237"/>
      <c r="L3" s="237"/>
      <c r="M3" s="238"/>
      <c r="N3" s="445" t="s">
        <v>1478</v>
      </c>
      <c r="O3" s="235"/>
      <c r="P3" s="235"/>
      <c r="Q3" s="235"/>
      <c r="R3" s="235"/>
      <c r="S3" s="235"/>
      <c r="T3" s="235"/>
      <c r="U3" s="235"/>
      <c r="V3" s="235"/>
      <c r="W3" s="235"/>
      <c r="X3" s="235"/>
      <c r="Y3" s="235"/>
      <c r="Z3" s="235"/>
      <c r="AA3" s="235"/>
      <c r="AB3" s="235"/>
      <c r="AC3" s="235"/>
      <c r="AD3" s="235"/>
      <c r="AE3" s="235"/>
      <c r="AF3" s="235"/>
      <c r="AG3" s="235"/>
      <c r="AH3" s="235"/>
      <c r="AI3" s="235"/>
      <c r="AJ3" s="235"/>
      <c r="AK3" s="444"/>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row>
    <row r="4" spans="1:131" s="247" customFormat="1" ht="12" hidden="1">
      <c r="A4" s="240" t="s">
        <v>1479</v>
      </c>
      <c r="B4" s="241"/>
      <c r="C4" s="241"/>
      <c r="D4" s="241"/>
      <c r="E4" s="241"/>
      <c r="F4" s="241"/>
      <c r="G4" s="241"/>
      <c r="H4" s="241"/>
      <c r="I4" s="241"/>
      <c r="J4" s="241"/>
      <c r="K4" s="241"/>
      <c r="L4" s="241"/>
      <c r="M4" s="242"/>
      <c r="N4" s="446" t="s">
        <v>1480</v>
      </c>
      <c r="O4" s="246"/>
      <c r="P4" s="246"/>
      <c r="Q4" s="246"/>
      <c r="R4" s="246"/>
      <c r="S4" s="246"/>
      <c r="T4" s="246"/>
      <c r="U4" s="246"/>
      <c r="V4" s="246"/>
      <c r="W4" s="246"/>
      <c r="X4" s="246"/>
      <c r="Y4" s="246"/>
      <c r="Z4" s="246"/>
      <c r="AA4" s="246"/>
      <c r="AB4" s="246"/>
      <c r="AC4" s="246"/>
      <c r="AD4" s="246"/>
      <c r="AE4" s="246"/>
      <c r="AF4" s="246"/>
      <c r="AG4" s="246"/>
      <c r="AH4" s="246"/>
      <c r="AI4" s="246"/>
      <c r="AJ4" s="246"/>
      <c r="AK4" s="447"/>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CY4" s="246"/>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row>
    <row r="5" spans="1:131" s="247" customFormat="1" ht="12" hidden="1">
      <c r="A5" s="1507" t="s">
        <v>1481</v>
      </c>
      <c r="B5" s="1508"/>
      <c r="C5" s="1508"/>
      <c r="D5" s="1508"/>
      <c r="E5" s="1508"/>
      <c r="F5" s="1508"/>
      <c r="G5" s="1508"/>
      <c r="H5" s="1508"/>
      <c r="I5" s="1508"/>
      <c r="J5" s="1508"/>
      <c r="K5" s="1508"/>
      <c r="L5" s="1508"/>
      <c r="M5" s="242"/>
      <c r="N5" s="448" t="s">
        <v>1482</v>
      </c>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c r="CA5" s="246"/>
      <c r="CB5" s="246"/>
      <c r="CC5" s="246"/>
      <c r="CD5" s="246"/>
      <c r="CE5" s="246"/>
      <c r="CF5" s="246"/>
      <c r="CG5" s="246"/>
      <c r="CH5" s="246"/>
      <c r="CI5" s="246"/>
      <c r="CJ5" s="246"/>
      <c r="CK5" s="246"/>
      <c r="CL5" s="246"/>
      <c r="CM5" s="246"/>
      <c r="CN5" s="246"/>
      <c r="CO5" s="246"/>
      <c r="CP5" s="246"/>
      <c r="CQ5" s="246"/>
      <c r="CR5" s="246"/>
      <c r="CS5" s="246"/>
      <c r="CT5" s="246"/>
      <c r="CU5" s="246"/>
      <c r="CV5" s="246"/>
      <c r="CW5" s="246"/>
      <c r="CX5" s="246"/>
      <c r="CY5" s="246"/>
      <c r="CZ5" s="246"/>
      <c r="DA5" s="246"/>
      <c r="DB5" s="246"/>
      <c r="DC5" s="246"/>
      <c r="DD5" s="246"/>
      <c r="DE5" s="246"/>
      <c r="DF5" s="246"/>
      <c r="DG5" s="246"/>
      <c r="DH5" s="246"/>
      <c r="DI5" s="246"/>
      <c r="DJ5" s="246"/>
      <c r="DK5" s="246"/>
      <c r="DL5" s="246"/>
      <c r="DM5" s="246"/>
      <c r="DN5" s="246"/>
      <c r="DO5" s="246"/>
      <c r="DP5" s="246"/>
      <c r="DQ5" s="246"/>
      <c r="DR5" s="246"/>
      <c r="DS5" s="246"/>
      <c r="DT5" s="246"/>
      <c r="DU5" s="246"/>
      <c r="DV5" s="246"/>
      <c r="DW5" s="246"/>
      <c r="DX5" s="246"/>
      <c r="DY5" s="246"/>
      <c r="DZ5" s="246"/>
      <c r="EA5" s="246"/>
    </row>
    <row r="6" spans="1:131" s="247" customFormat="1" ht="26.25" hidden="1" customHeight="1">
      <c r="A6" s="1501" t="s">
        <v>1483</v>
      </c>
      <c r="B6" s="1502"/>
      <c r="C6" s="1502"/>
      <c r="D6" s="1502"/>
      <c r="E6" s="1502"/>
      <c r="F6" s="1502"/>
      <c r="G6" s="1502"/>
      <c r="H6" s="1502"/>
      <c r="I6" s="1502"/>
      <c r="J6" s="1502"/>
      <c r="K6" s="1502"/>
      <c r="L6" s="1502"/>
      <c r="M6" s="242"/>
      <c r="N6" s="449" t="s">
        <v>1484</v>
      </c>
      <c r="O6" s="246"/>
      <c r="P6" s="246"/>
      <c r="Q6" s="246"/>
      <c r="R6" s="246"/>
      <c r="S6" s="246"/>
      <c r="T6" s="246"/>
      <c r="U6" s="246"/>
      <c r="V6" s="246"/>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c r="AZ6" s="246"/>
      <c r="BA6" s="246"/>
      <c r="BB6" s="246"/>
      <c r="BC6" s="246"/>
      <c r="BD6" s="246"/>
      <c r="BE6" s="246"/>
      <c r="BF6" s="246"/>
      <c r="BG6" s="246"/>
      <c r="BH6" s="246"/>
      <c r="BI6" s="246"/>
      <c r="BJ6" s="246"/>
      <c r="BK6" s="246"/>
      <c r="BL6" s="246"/>
      <c r="BM6" s="246"/>
      <c r="BN6" s="246"/>
      <c r="BO6" s="246"/>
      <c r="BP6" s="246"/>
      <c r="BQ6" s="246"/>
      <c r="BR6" s="246"/>
      <c r="BS6" s="246"/>
      <c r="BT6" s="246"/>
      <c r="BU6" s="246"/>
      <c r="BV6" s="246"/>
      <c r="BW6" s="246"/>
      <c r="BX6" s="246"/>
      <c r="BY6" s="246"/>
      <c r="BZ6" s="246"/>
      <c r="CA6" s="246"/>
      <c r="CB6" s="246"/>
      <c r="CC6" s="246"/>
      <c r="CD6" s="246"/>
      <c r="CE6" s="246"/>
      <c r="CF6" s="246"/>
      <c r="CG6" s="246"/>
      <c r="CH6" s="246"/>
      <c r="CI6" s="246"/>
      <c r="CJ6" s="246"/>
      <c r="CK6" s="246"/>
      <c r="CL6" s="246"/>
      <c r="CM6" s="246"/>
      <c r="CN6" s="246"/>
      <c r="CO6" s="246"/>
      <c r="CP6" s="246"/>
      <c r="CQ6" s="246"/>
      <c r="CR6" s="246"/>
      <c r="CS6" s="246"/>
      <c r="CT6" s="246"/>
      <c r="CU6" s="246"/>
      <c r="CV6" s="246"/>
      <c r="CW6" s="246"/>
      <c r="CX6" s="246"/>
      <c r="CY6" s="246"/>
      <c r="CZ6" s="246"/>
      <c r="DA6" s="246"/>
      <c r="DB6" s="246"/>
      <c r="DC6" s="246"/>
      <c r="DD6" s="246"/>
      <c r="DE6" s="246"/>
      <c r="DF6" s="246"/>
      <c r="DG6" s="246"/>
      <c r="DH6" s="246"/>
      <c r="DI6" s="246"/>
      <c r="DJ6" s="246"/>
      <c r="DK6" s="246"/>
      <c r="DL6" s="246"/>
      <c r="DM6" s="246"/>
      <c r="DN6" s="246"/>
      <c r="DO6" s="246"/>
      <c r="DP6" s="246"/>
      <c r="DQ6" s="246"/>
      <c r="DR6" s="246"/>
      <c r="DS6" s="246"/>
      <c r="DT6" s="246"/>
      <c r="DU6" s="246"/>
      <c r="DV6" s="246"/>
      <c r="DW6" s="246"/>
      <c r="DX6" s="246"/>
      <c r="DY6" s="246"/>
      <c r="DZ6" s="246"/>
      <c r="EA6" s="246"/>
    </row>
    <row r="7" spans="1:131" s="247" customFormat="1" ht="24" hidden="1" customHeight="1">
      <c r="A7" s="1501" t="s">
        <v>1485</v>
      </c>
      <c r="B7" s="1502"/>
      <c r="C7" s="1502"/>
      <c r="D7" s="1502"/>
      <c r="E7" s="1502"/>
      <c r="F7" s="1502"/>
      <c r="G7" s="1502"/>
      <c r="H7" s="1502"/>
      <c r="I7" s="1502"/>
      <c r="J7" s="1502"/>
      <c r="K7" s="1502"/>
      <c r="L7" s="1502"/>
      <c r="M7" s="242"/>
      <c r="N7" s="450"/>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c r="BG7" s="246"/>
      <c r="BH7" s="246"/>
      <c r="BI7" s="246"/>
      <c r="BJ7" s="246"/>
      <c r="BK7" s="246"/>
      <c r="BL7" s="246"/>
      <c r="BM7" s="246"/>
      <c r="BN7" s="246"/>
      <c r="BO7" s="246"/>
      <c r="BP7" s="246"/>
      <c r="BQ7" s="246"/>
      <c r="BR7" s="246"/>
      <c r="BS7" s="246"/>
      <c r="BT7" s="246"/>
      <c r="BU7" s="246"/>
      <c r="BV7" s="246"/>
      <c r="BW7" s="246"/>
      <c r="BX7" s="246"/>
      <c r="BY7" s="246"/>
      <c r="BZ7" s="246"/>
      <c r="CA7" s="246"/>
      <c r="CB7" s="246"/>
      <c r="CC7" s="246"/>
      <c r="CD7" s="246"/>
      <c r="CE7" s="246"/>
      <c r="CF7" s="246"/>
      <c r="CG7" s="246"/>
      <c r="CH7" s="246"/>
      <c r="CI7" s="246"/>
      <c r="CJ7" s="246"/>
      <c r="CK7" s="246"/>
      <c r="CL7" s="246"/>
      <c r="CM7" s="246"/>
      <c r="CN7" s="246"/>
      <c r="CO7" s="246"/>
      <c r="CP7" s="246"/>
      <c r="CQ7" s="246"/>
      <c r="CR7" s="246"/>
      <c r="CS7" s="246"/>
      <c r="CT7" s="246"/>
      <c r="CU7" s="246"/>
      <c r="CV7" s="246"/>
      <c r="CW7" s="246"/>
      <c r="CX7" s="246"/>
      <c r="CY7" s="246"/>
      <c r="CZ7" s="246"/>
      <c r="DA7" s="246"/>
      <c r="DB7" s="246"/>
      <c r="DC7" s="246"/>
      <c r="DD7" s="246"/>
      <c r="DE7" s="246"/>
      <c r="DF7" s="246"/>
      <c r="DG7" s="246"/>
      <c r="DH7" s="246"/>
      <c r="DI7" s="246"/>
      <c r="DJ7" s="246"/>
      <c r="DK7" s="246"/>
      <c r="DL7" s="246"/>
      <c r="DM7" s="246"/>
      <c r="DN7" s="246"/>
      <c r="DO7" s="246"/>
      <c r="DP7" s="246"/>
      <c r="DQ7" s="246"/>
      <c r="DR7" s="246"/>
      <c r="DS7" s="246"/>
      <c r="DT7" s="246"/>
      <c r="DU7" s="246"/>
      <c r="DV7" s="246"/>
      <c r="DW7" s="246"/>
      <c r="DX7" s="246"/>
      <c r="DY7" s="246"/>
      <c r="DZ7" s="246"/>
      <c r="EA7" s="246"/>
    </row>
    <row r="8" spans="1:131" s="247" customFormat="1" ht="25.5" hidden="1" customHeight="1">
      <c r="A8" s="1501" t="s">
        <v>1486</v>
      </c>
      <c r="B8" s="1502"/>
      <c r="C8" s="1502"/>
      <c r="D8" s="1502"/>
      <c r="E8" s="1502"/>
      <c r="F8" s="1502"/>
      <c r="G8" s="1502"/>
      <c r="H8" s="1502"/>
      <c r="I8" s="1502"/>
      <c r="J8" s="1502"/>
      <c r="K8" s="1502"/>
      <c r="L8" s="1502"/>
      <c r="M8" s="242"/>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t="s">
        <v>1440</v>
      </c>
      <c r="AX8" s="246"/>
      <c r="AY8" s="246"/>
      <c r="AZ8" s="246"/>
      <c r="BA8" s="246"/>
      <c r="BB8" s="246"/>
      <c r="BC8" s="246"/>
      <c r="BD8" s="246"/>
      <c r="BE8" s="246"/>
      <c r="BF8" s="246"/>
      <c r="BG8" s="246"/>
      <c r="BH8" s="246"/>
      <c r="BI8" s="246"/>
      <c r="BJ8" s="246"/>
      <c r="BK8" s="246"/>
      <c r="BL8" s="246"/>
      <c r="BM8" s="246"/>
      <c r="BN8" s="246"/>
      <c r="BO8" s="246"/>
      <c r="BP8" s="246"/>
      <c r="BQ8" s="246"/>
      <c r="BR8" s="246"/>
      <c r="BS8" s="246"/>
      <c r="BT8" s="246"/>
      <c r="BU8" s="246"/>
      <c r="BV8" s="246"/>
      <c r="BW8" s="246"/>
      <c r="BX8" s="246"/>
      <c r="BY8" s="246"/>
      <c r="BZ8" s="246"/>
      <c r="CA8" s="246"/>
      <c r="CB8" s="246"/>
      <c r="CC8" s="246"/>
      <c r="CD8" s="246"/>
      <c r="CE8" s="246"/>
      <c r="CF8" s="246"/>
      <c r="CG8" s="246"/>
      <c r="CH8" s="246"/>
      <c r="CI8" s="246"/>
      <c r="CJ8" s="246"/>
      <c r="CK8" s="246"/>
      <c r="CL8" s="246"/>
      <c r="CM8" s="246"/>
      <c r="CN8" s="246"/>
      <c r="CO8" s="246"/>
      <c r="CP8" s="246"/>
      <c r="CQ8" s="246"/>
      <c r="CR8" s="246"/>
      <c r="CS8" s="246"/>
      <c r="CT8" s="246"/>
      <c r="CU8" s="246"/>
      <c r="CV8" s="246"/>
      <c r="CW8" s="246"/>
      <c r="CX8" s="246"/>
      <c r="CY8" s="246"/>
      <c r="CZ8" s="246"/>
      <c r="DA8" s="246"/>
      <c r="DB8" s="246"/>
      <c r="DC8" s="246"/>
      <c r="DD8" s="246"/>
      <c r="DE8" s="246"/>
      <c r="DF8" s="246"/>
      <c r="DG8" s="246"/>
      <c r="DH8" s="246"/>
      <c r="DI8" s="246"/>
      <c r="DJ8" s="246"/>
      <c r="DK8" s="246"/>
      <c r="DL8" s="246"/>
      <c r="DM8" s="246"/>
      <c r="DN8" s="246"/>
      <c r="DO8" s="246"/>
      <c r="DP8" s="246"/>
      <c r="DQ8" s="246"/>
      <c r="DR8" s="246"/>
      <c r="DS8" s="246"/>
      <c r="DT8" s="246"/>
      <c r="DU8" s="246"/>
      <c r="DV8" s="246"/>
      <c r="DW8" s="246"/>
      <c r="DX8" s="246"/>
      <c r="DY8" s="246"/>
      <c r="DZ8" s="246"/>
      <c r="EA8" s="246"/>
    </row>
    <row r="9" spans="1:131" s="247" customFormat="1" ht="25.5" hidden="1" customHeight="1">
      <c r="A9" s="1501" t="s">
        <v>1487</v>
      </c>
      <c r="B9" s="1502"/>
      <c r="C9" s="1502"/>
      <c r="D9" s="1502"/>
      <c r="E9" s="1502"/>
      <c r="F9" s="1502"/>
      <c r="G9" s="1502"/>
      <c r="H9" s="1502"/>
      <c r="I9" s="1502"/>
      <c r="J9" s="1502"/>
      <c r="K9" s="1502"/>
      <c r="L9" s="1502"/>
      <c r="M9" s="242"/>
      <c r="N9" s="246"/>
      <c r="O9" s="246"/>
      <c r="P9" s="246"/>
      <c r="Q9" s="246"/>
      <c r="R9" s="246"/>
      <c r="S9" s="246"/>
      <c r="T9" s="246"/>
      <c r="U9" s="246"/>
      <c r="V9" s="246"/>
      <c r="W9" s="246"/>
      <c r="X9" s="246"/>
      <c r="Y9" s="246"/>
      <c r="Z9" s="246"/>
      <c r="AA9" s="246"/>
      <c r="AB9" s="246"/>
      <c r="AC9" s="246"/>
      <c r="AD9" s="246"/>
      <c r="AE9" s="246"/>
      <c r="AF9" s="246"/>
      <c r="AG9" s="246"/>
      <c r="AH9" s="246"/>
      <c r="AI9" s="246"/>
      <c r="AJ9" s="246"/>
      <c r="AK9" s="246"/>
      <c r="AL9" s="246"/>
      <c r="AM9" s="246"/>
      <c r="AN9" s="246"/>
      <c r="AO9" s="246"/>
      <c r="AP9" s="246" t="s">
        <v>1488</v>
      </c>
      <c r="AQ9" s="246"/>
      <c r="AR9" s="246"/>
      <c r="AS9" s="246"/>
      <c r="AT9" s="246" t="s">
        <v>1379</v>
      </c>
      <c r="AU9" s="246" t="s">
        <v>1380</v>
      </c>
      <c r="AV9" s="246"/>
      <c r="AW9" s="252" t="s">
        <v>1489</v>
      </c>
      <c r="AX9" s="252" t="s">
        <v>1490</v>
      </c>
      <c r="AY9" s="252" t="s">
        <v>1491</v>
      </c>
      <c r="AZ9" s="252" t="s">
        <v>1492</v>
      </c>
      <c r="BA9" s="252" t="s">
        <v>1493</v>
      </c>
      <c r="BB9" s="252" t="s">
        <v>1494</v>
      </c>
      <c r="BC9" s="252" t="s">
        <v>1495</v>
      </c>
      <c r="BD9" s="252" t="s">
        <v>2</v>
      </c>
      <c r="BE9" s="246"/>
      <c r="BF9" s="246"/>
      <c r="BG9" s="246"/>
      <c r="BH9" s="246"/>
      <c r="BI9" s="246"/>
      <c r="BJ9" s="246"/>
      <c r="BK9" s="246"/>
      <c r="BL9" s="246"/>
      <c r="BM9" s="246"/>
      <c r="BN9" s="246"/>
      <c r="BO9" s="246"/>
      <c r="BP9" s="246"/>
      <c r="BQ9" s="246"/>
      <c r="BR9" s="246"/>
      <c r="BS9" s="246"/>
      <c r="BT9" s="246"/>
      <c r="BU9" s="246"/>
      <c r="BV9" s="246"/>
      <c r="BW9" s="246"/>
      <c r="BX9" s="246"/>
      <c r="BY9" s="246"/>
      <c r="BZ9" s="246"/>
      <c r="CA9" s="246"/>
      <c r="CB9" s="246"/>
      <c r="CC9" s="246"/>
      <c r="CD9" s="246"/>
      <c r="CE9" s="246"/>
      <c r="CF9" s="246"/>
      <c r="CG9" s="246"/>
      <c r="CH9" s="246"/>
      <c r="CI9" s="246"/>
      <c r="CJ9" s="246"/>
      <c r="CK9" s="246"/>
      <c r="CL9" s="246"/>
      <c r="CM9" s="246"/>
      <c r="CN9" s="246"/>
      <c r="CO9" s="246"/>
      <c r="CP9" s="246"/>
      <c r="CQ9" s="246"/>
      <c r="CR9" s="246"/>
      <c r="CS9" s="246"/>
      <c r="CT9" s="246"/>
      <c r="CU9" s="246"/>
      <c r="CV9" s="246"/>
      <c r="CW9" s="246"/>
      <c r="CX9" s="246"/>
      <c r="CY9" s="246"/>
      <c r="CZ9" s="246"/>
      <c r="DA9" s="246"/>
      <c r="DB9" s="246"/>
      <c r="DC9" s="246"/>
      <c r="DD9" s="246"/>
      <c r="DE9" s="246"/>
      <c r="DF9" s="246"/>
      <c r="DG9" s="246"/>
      <c r="DH9" s="246"/>
      <c r="DI9" s="246"/>
      <c r="DJ9" s="246"/>
      <c r="DK9" s="246"/>
      <c r="DL9" s="246"/>
      <c r="DM9" s="246"/>
      <c r="DN9" s="246"/>
      <c r="DO9" s="246"/>
      <c r="DP9" s="246"/>
      <c r="DQ9" s="246"/>
      <c r="DR9" s="246"/>
      <c r="DS9" s="246"/>
      <c r="DT9" s="246"/>
      <c r="DU9" s="246"/>
      <c r="DV9" s="246"/>
      <c r="DW9" s="246"/>
      <c r="DX9" s="246"/>
      <c r="DY9" s="246"/>
      <c r="DZ9" s="246"/>
      <c r="EA9" s="246"/>
    </row>
    <row r="10" spans="1:131" ht="25.5" hidden="1" customHeight="1">
      <c r="A10" s="1509" t="str">
        <f>IF(OR(B11=0,B1=0,B18=0,B16=0),"PLEASE COMPLETE ALL FIELDS.","")</f>
        <v>PLEASE COMPLETE ALL FIELDS.</v>
      </c>
      <c r="B10" s="1510"/>
      <c r="D10" s="227"/>
      <c r="E10" s="227"/>
      <c r="F10" s="227"/>
      <c r="G10" s="227"/>
      <c r="H10" s="227"/>
      <c r="I10" s="227"/>
      <c r="J10" s="227"/>
      <c r="K10" s="227"/>
      <c r="L10" s="227"/>
      <c r="M10" s="253"/>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t="s">
        <v>1496</v>
      </c>
      <c r="AQ10" s="235"/>
      <c r="AR10" s="235"/>
      <c r="AS10" s="235" t="s">
        <v>1382</v>
      </c>
      <c r="AT10" s="451" t="s">
        <v>1</v>
      </c>
      <c r="AU10" s="235" t="s">
        <v>1497</v>
      </c>
      <c r="AV10" s="235"/>
      <c r="AW10" s="452" t="s">
        <v>259</v>
      </c>
      <c r="AX10" s="452" t="s">
        <v>31</v>
      </c>
      <c r="AY10" s="453" t="s">
        <v>11</v>
      </c>
      <c r="AZ10" s="440" t="s">
        <v>11</v>
      </c>
      <c r="BA10" s="259" t="s">
        <v>11</v>
      </c>
      <c r="BB10" s="259" t="s">
        <v>11</v>
      </c>
      <c r="BC10" s="259" t="s">
        <v>11</v>
      </c>
      <c r="BD10" s="260" t="s">
        <v>5</v>
      </c>
      <c r="BE10" s="374" t="e">
        <f t="shared" ref="BE10:BE19" si="0">+MATCH(BD$10:BD$546,AZ$10:AZ$538,0)</f>
        <v>#N/A</v>
      </c>
      <c r="BF10" s="235"/>
      <c r="BG10" s="454" t="s">
        <v>1498</v>
      </c>
      <c r="BH10" s="235"/>
      <c r="BI10" s="235"/>
      <c r="BJ10" s="235"/>
      <c r="BK10" s="235"/>
      <c r="BL10" s="235"/>
      <c r="BM10" s="235"/>
      <c r="BN10" s="235"/>
      <c r="BO10" s="235"/>
      <c r="BP10" s="235"/>
      <c r="BQ10" s="235"/>
      <c r="BR10" s="235"/>
      <c r="BS10" s="235"/>
      <c r="BT10" s="235"/>
      <c r="BU10" s="235"/>
      <c r="BV10" s="235"/>
      <c r="BW10" s="23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5"/>
      <c r="DD10" s="235"/>
      <c r="DE10" s="235"/>
      <c r="DF10" s="235"/>
      <c r="DG10" s="235"/>
      <c r="DH10" s="235"/>
      <c r="DI10" s="235"/>
      <c r="DJ10" s="235"/>
      <c r="DK10" s="235"/>
      <c r="DL10" s="235"/>
      <c r="DM10" s="235"/>
      <c r="DN10" s="235"/>
      <c r="DO10" s="235"/>
      <c r="DP10" s="235"/>
      <c r="DQ10" s="235"/>
      <c r="DR10" s="235"/>
      <c r="DS10" s="235"/>
      <c r="DT10" s="235"/>
      <c r="DU10" s="235"/>
      <c r="DV10" s="235"/>
      <c r="DW10" s="235"/>
      <c r="DX10" s="235"/>
      <c r="DY10" s="235"/>
      <c r="DZ10" s="235"/>
      <c r="EA10" s="235"/>
    </row>
    <row r="11" spans="1:131" ht="18.75" hidden="1" customHeight="1">
      <c r="A11" s="263" t="s">
        <v>1499</v>
      </c>
      <c r="B11" s="521">
        <f>'Rent Request'!H22</f>
        <v>0</v>
      </c>
      <c r="D11" s="265" t="s">
        <v>1500</v>
      </c>
      <c r="E11" s="227"/>
      <c r="F11" s="227"/>
      <c r="G11" s="266"/>
      <c r="H11" s="455" t="s">
        <v>1548</v>
      </c>
      <c r="I11" s="269"/>
      <c r="J11" s="269"/>
      <c r="K11" s="456"/>
      <c r="L11" s="227"/>
      <c r="M11" s="253"/>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t="s">
        <v>1501</v>
      </c>
      <c r="AQ11" s="235"/>
      <c r="AR11" s="235"/>
      <c r="AS11" s="235" t="s">
        <v>1384</v>
      </c>
      <c r="AT11" s="451" t="s">
        <v>4</v>
      </c>
      <c r="AU11" s="235" t="s">
        <v>1502</v>
      </c>
      <c r="AV11" s="235"/>
      <c r="AW11" s="452" t="s">
        <v>31</v>
      </c>
      <c r="AX11" s="452" t="s">
        <v>96</v>
      </c>
      <c r="AY11" s="453" t="s">
        <v>20</v>
      </c>
      <c r="AZ11" s="440" t="s">
        <v>15</v>
      </c>
      <c r="BA11" s="259" t="s">
        <v>15</v>
      </c>
      <c r="BB11" s="259" t="s">
        <v>20</v>
      </c>
      <c r="BC11" s="259" t="s">
        <v>20</v>
      </c>
      <c r="BD11" s="259" t="s">
        <v>11</v>
      </c>
      <c r="BE11" s="374">
        <f t="shared" si="0"/>
        <v>1</v>
      </c>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row>
    <row r="12" spans="1:131" ht="17.25" hidden="1">
      <c r="A12" s="268"/>
      <c r="B12" s="269"/>
      <c r="D12" s="227"/>
      <c r="E12" s="227"/>
      <c r="F12" s="227"/>
      <c r="G12" s="270"/>
      <c r="H12" s="227"/>
      <c r="I12" s="227"/>
      <c r="J12" s="227"/>
      <c r="K12" s="227"/>
      <c r="L12" s="227"/>
      <c r="M12" s="253"/>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t="s">
        <v>1386</v>
      </c>
      <c r="AT12" s="451" t="s">
        <v>7</v>
      </c>
      <c r="AU12" s="235" t="s">
        <v>1503</v>
      </c>
      <c r="AV12" s="235"/>
      <c r="AW12" s="452" t="s">
        <v>96</v>
      </c>
      <c r="AX12" s="452" t="s">
        <v>199</v>
      </c>
      <c r="AY12" s="453" t="s">
        <v>31</v>
      </c>
      <c r="AZ12" s="440" t="s">
        <v>20</v>
      </c>
      <c r="BA12" s="259" t="s">
        <v>20</v>
      </c>
      <c r="BB12" s="259" t="s">
        <v>1397</v>
      </c>
      <c r="BC12" s="259" t="s">
        <v>1397</v>
      </c>
      <c r="BD12" s="259" t="s">
        <v>15</v>
      </c>
      <c r="BE12" s="374">
        <f t="shared" si="0"/>
        <v>2</v>
      </c>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row>
    <row r="13" spans="1:131" ht="17.25" hidden="1" customHeight="1">
      <c r="A13" s="263" t="s">
        <v>1504</v>
      </c>
      <c r="B13" s="264">
        <f>'Rent Request'!P22</f>
        <v>0</v>
      </c>
      <c r="D13" s="1496" t="s">
        <v>1505</v>
      </c>
      <c r="E13" s="1511" t="s">
        <v>1506</v>
      </c>
      <c r="F13" s="1498"/>
      <c r="G13" s="1498"/>
      <c r="H13" s="1498"/>
      <c r="I13" s="1498"/>
      <c r="J13" s="1498"/>
      <c r="K13" s="1498"/>
      <c r="L13" s="1512"/>
      <c r="M13" s="253"/>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t="s">
        <v>1265</v>
      </c>
      <c r="AT13" s="451" t="s">
        <v>10</v>
      </c>
      <c r="AU13" s="235" t="s">
        <v>1507</v>
      </c>
      <c r="AV13" s="235"/>
      <c r="AW13" s="452" t="s">
        <v>199</v>
      </c>
      <c r="AX13" s="452" t="s">
        <v>259</v>
      </c>
      <c r="AY13" s="453" t="s">
        <v>34</v>
      </c>
      <c r="AZ13" s="440" t="s">
        <v>1397</v>
      </c>
      <c r="BA13" s="259" t="s">
        <v>31</v>
      </c>
      <c r="BB13" s="259" t="s">
        <v>31</v>
      </c>
      <c r="BC13" s="259" t="s">
        <v>31</v>
      </c>
      <c r="BD13" s="259" t="s">
        <v>20</v>
      </c>
      <c r="BE13" s="374">
        <f t="shared" si="0"/>
        <v>3</v>
      </c>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row>
    <row r="14" spans="1:131" ht="17.25" hidden="1" customHeight="1">
      <c r="A14" s="268"/>
      <c r="B14" s="271"/>
      <c r="C14" s="270"/>
      <c r="D14" s="1497"/>
      <c r="E14" s="272">
        <v>1</v>
      </c>
      <c r="F14" s="272">
        <v>2</v>
      </c>
      <c r="G14" s="272">
        <v>3</v>
      </c>
      <c r="H14" s="272">
        <v>4</v>
      </c>
      <c r="I14" s="272">
        <v>5</v>
      </c>
      <c r="J14" s="272">
        <v>6</v>
      </c>
      <c r="K14" s="272">
        <v>7</v>
      </c>
      <c r="L14" s="273">
        <v>8</v>
      </c>
      <c r="M14" s="253"/>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t="s">
        <v>6</v>
      </c>
      <c r="AT14" s="451" t="s">
        <v>14</v>
      </c>
      <c r="AU14" s="235" t="s">
        <v>1508</v>
      </c>
      <c r="AV14" s="235"/>
      <c r="AW14" s="260" t="s">
        <v>298</v>
      </c>
      <c r="AX14" s="260" t="s">
        <v>298</v>
      </c>
      <c r="AY14" s="453" t="s">
        <v>41</v>
      </c>
      <c r="AZ14" s="440" t="s">
        <v>31</v>
      </c>
      <c r="BA14" s="259" t="s">
        <v>34</v>
      </c>
      <c r="BB14" s="259" t="s">
        <v>34</v>
      </c>
      <c r="BC14" s="259" t="s">
        <v>34</v>
      </c>
      <c r="BD14" s="259" t="s">
        <v>1397</v>
      </c>
      <c r="BE14" s="374">
        <f t="shared" si="0"/>
        <v>4</v>
      </c>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row>
    <row r="15" spans="1:131" ht="17.25" hidden="1" customHeight="1">
      <c r="A15" s="268"/>
      <c r="B15" s="269"/>
      <c r="D15" s="275">
        <v>20</v>
      </c>
      <c r="E15" s="457"/>
      <c r="F15" s="458"/>
      <c r="G15" s="458"/>
      <c r="H15" s="458"/>
      <c r="I15" s="458"/>
      <c r="J15" s="458"/>
      <c r="K15" s="458"/>
      <c r="L15" s="459"/>
      <c r="M15" s="253"/>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t="s">
        <v>1428</v>
      </c>
      <c r="AT15" s="451" t="s">
        <v>16</v>
      </c>
      <c r="AU15" s="235" t="s">
        <v>1509</v>
      </c>
      <c r="AV15" s="235"/>
      <c r="AW15" s="452" t="s">
        <v>307</v>
      </c>
      <c r="AX15" s="452" t="s">
        <v>307</v>
      </c>
      <c r="AY15" s="453" t="s">
        <v>48</v>
      </c>
      <c r="AZ15" s="440" t="s">
        <v>34</v>
      </c>
      <c r="BA15" s="259" t="s">
        <v>41</v>
      </c>
      <c r="BB15" s="259" t="s">
        <v>48</v>
      </c>
      <c r="BC15" s="259" t="s">
        <v>48</v>
      </c>
      <c r="BD15" s="259" t="s">
        <v>31</v>
      </c>
      <c r="BE15" s="374">
        <f t="shared" si="0"/>
        <v>5</v>
      </c>
      <c r="BF15" s="235"/>
      <c r="BG15" s="235"/>
      <c r="BH15" s="235"/>
      <c r="BI15" s="235"/>
      <c r="BJ15" s="235"/>
      <c r="BK15" s="235"/>
      <c r="BL15" s="235"/>
      <c r="BM15" s="235"/>
      <c r="BN15" s="235"/>
      <c r="BO15" s="235"/>
      <c r="BP15" s="235"/>
      <c r="BQ15" s="235"/>
      <c r="BR15" s="235"/>
      <c r="BS15" s="235"/>
      <c r="BT15" s="235"/>
      <c r="BU15" s="235"/>
      <c r="BV15" s="235"/>
      <c r="BW15" s="235"/>
      <c r="BX15" s="235"/>
      <c r="BY15" s="235"/>
      <c r="BZ15" s="235"/>
      <c r="CA15" s="235"/>
      <c r="CB15" s="235"/>
      <c r="CC15" s="235"/>
      <c r="CD15" s="235"/>
      <c r="CE15" s="235"/>
      <c r="CF15" s="235"/>
      <c r="CG15" s="235"/>
      <c r="CH15" s="235"/>
      <c r="CI15" s="235"/>
      <c r="CJ15" s="235"/>
      <c r="CK15" s="235"/>
      <c r="CL15" s="235"/>
      <c r="CM15" s="235"/>
      <c r="CN15" s="235"/>
      <c r="CO15" s="235"/>
      <c r="CP15" s="235"/>
      <c r="CQ15" s="235"/>
      <c r="CR15" s="235"/>
      <c r="CS15" s="235"/>
      <c r="CT15" s="235"/>
      <c r="CU15" s="235"/>
      <c r="CV15" s="235"/>
      <c r="CW15" s="235"/>
      <c r="CX15" s="235"/>
      <c r="CY15" s="235"/>
      <c r="CZ15" s="235"/>
      <c r="DA15" s="235"/>
      <c r="DB15" s="235"/>
      <c r="DC15" s="235"/>
      <c r="DD15" s="235"/>
      <c r="DE15" s="235"/>
      <c r="DF15" s="235"/>
      <c r="DG15" s="235"/>
      <c r="DH15" s="235"/>
      <c r="DI15" s="235"/>
      <c r="DJ15" s="235"/>
      <c r="DK15" s="235"/>
      <c r="DL15" s="235"/>
      <c r="DM15" s="235"/>
      <c r="DN15" s="235"/>
      <c r="DO15" s="235"/>
      <c r="DP15" s="235"/>
      <c r="DQ15" s="235"/>
      <c r="DR15" s="235"/>
      <c r="DS15" s="235"/>
      <c r="DT15" s="235"/>
      <c r="DU15" s="235"/>
      <c r="DV15" s="235"/>
      <c r="DW15" s="235"/>
      <c r="DX15" s="235"/>
      <c r="DY15" s="235"/>
      <c r="DZ15" s="235"/>
      <c r="EA15" s="235"/>
    </row>
    <row r="16" spans="1:131" ht="17.25" hidden="1" customHeight="1">
      <c r="A16" s="263" t="s">
        <v>1510</v>
      </c>
      <c r="B16" s="460" t="s">
        <v>1386</v>
      </c>
      <c r="D16" s="275">
        <v>30</v>
      </c>
      <c r="E16" s="461"/>
      <c r="F16" s="462"/>
      <c r="G16" s="462"/>
      <c r="H16" s="462"/>
      <c r="I16" s="462"/>
      <c r="J16" s="462"/>
      <c r="K16" s="462"/>
      <c r="L16" s="463"/>
      <c r="M16" s="253"/>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451" t="s">
        <v>19</v>
      </c>
      <c r="AU16" s="235" t="s">
        <v>1383</v>
      </c>
      <c r="AV16" s="235"/>
      <c r="AW16" s="452" t="s">
        <v>340</v>
      </c>
      <c r="AX16" s="452" t="s">
        <v>340</v>
      </c>
      <c r="AY16" s="453" t="s">
        <v>57</v>
      </c>
      <c r="AZ16" s="440" t="s">
        <v>41</v>
      </c>
      <c r="BA16" s="259" t="s">
        <v>48</v>
      </c>
      <c r="BB16" s="259" t="s">
        <v>52</v>
      </c>
      <c r="BC16" s="259" t="s">
        <v>52</v>
      </c>
      <c r="BD16" s="259" t="s">
        <v>34</v>
      </c>
      <c r="BE16" s="374">
        <f t="shared" si="0"/>
        <v>6</v>
      </c>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row>
    <row r="17" spans="1:131" ht="17.25" hidden="1" customHeight="1">
      <c r="A17" s="268"/>
      <c r="B17" s="269"/>
      <c r="D17" s="275">
        <v>40</v>
      </c>
      <c r="E17" s="461"/>
      <c r="F17" s="462"/>
      <c r="G17" s="462"/>
      <c r="H17" s="462"/>
      <c r="I17" s="462"/>
      <c r="J17" s="462"/>
      <c r="K17" s="462"/>
      <c r="L17" s="463"/>
      <c r="M17" s="253"/>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451" t="s">
        <v>21</v>
      </c>
      <c r="AU17" s="235" t="s">
        <v>1385</v>
      </c>
      <c r="AV17" s="235"/>
      <c r="AW17" s="260" t="s">
        <v>399</v>
      </c>
      <c r="AX17" s="260" t="s">
        <v>399</v>
      </c>
      <c r="AY17" s="453" t="s">
        <v>64</v>
      </c>
      <c r="AZ17" s="440" t="s">
        <v>48</v>
      </c>
      <c r="BA17" s="259" t="s">
        <v>52</v>
      </c>
      <c r="BB17" s="259" t="s">
        <v>57</v>
      </c>
      <c r="BC17" s="259" t="s">
        <v>57</v>
      </c>
      <c r="BD17" s="259" t="s">
        <v>41</v>
      </c>
      <c r="BE17" s="374">
        <f t="shared" si="0"/>
        <v>7</v>
      </c>
      <c r="BF17" s="235"/>
      <c r="BG17" s="235"/>
      <c r="BH17" s="235"/>
      <c r="BI17" s="235"/>
      <c r="BJ17" s="235"/>
      <c r="BK17" s="235"/>
      <c r="BL17" s="235"/>
      <c r="BM17" s="235"/>
      <c r="BN17" s="235"/>
      <c r="BO17" s="235"/>
      <c r="BP17" s="235"/>
      <c r="BQ17" s="235"/>
      <c r="BR17" s="235"/>
      <c r="BS17" s="235"/>
      <c r="BT17" s="235"/>
      <c r="BU17" s="235"/>
      <c r="BV17" s="235"/>
      <c r="BW17" s="235"/>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5"/>
      <c r="DD17" s="235"/>
      <c r="DE17" s="235"/>
      <c r="DF17" s="235"/>
      <c r="DG17" s="235"/>
      <c r="DH17" s="235"/>
      <c r="DI17" s="235"/>
      <c r="DJ17" s="235"/>
      <c r="DK17" s="235"/>
      <c r="DL17" s="235"/>
      <c r="DM17" s="235"/>
      <c r="DN17" s="235"/>
      <c r="DO17" s="235"/>
      <c r="DP17" s="235"/>
      <c r="DQ17" s="235"/>
      <c r="DR17" s="235"/>
      <c r="DS17" s="235"/>
      <c r="DT17" s="235"/>
      <c r="DU17" s="235"/>
      <c r="DV17" s="235"/>
      <c r="DW17" s="235"/>
      <c r="DX17" s="235"/>
      <c r="DY17" s="235"/>
      <c r="DZ17" s="235"/>
      <c r="EA17" s="235"/>
    </row>
    <row r="18" spans="1:131" ht="17.25" hidden="1" customHeight="1">
      <c r="A18" s="277" t="str">
        <f>IF(OR($B$16=$AS$15,$B$16=$AS$13),"(4) LURA Date:","(4) Project PIS Date:")</f>
        <v>(4) Project PIS Date:</v>
      </c>
      <c r="B18" s="464"/>
      <c r="D18" s="275">
        <v>50</v>
      </c>
      <c r="E18" s="461"/>
      <c r="F18" s="462"/>
      <c r="G18" s="462"/>
      <c r="H18" s="462"/>
      <c r="I18" s="462"/>
      <c r="J18" s="462"/>
      <c r="K18" s="462"/>
      <c r="L18" s="463"/>
      <c r="M18" s="253"/>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451" t="s">
        <v>24</v>
      </c>
      <c r="AU18" s="235" t="s">
        <v>1387</v>
      </c>
      <c r="AV18" s="235"/>
      <c r="AW18" s="260" t="s">
        <v>492</v>
      </c>
      <c r="AX18" s="260" t="s">
        <v>492</v>
      </c>
      <c r="AY18" s="453" t="s">
        <v>75</v>
      </c>
      <c r="AZ18" s="440" t="s">
        <v>52</v>
      </c>
      <c r="BA18" s="259" t="s">
        <v>57</v>
      </c>
      <c r="BB18" s="259" t="s">
        <v>64</v>
      </c>
      <c r="BC18" s="259" t="s">
        <v>64</v>
      </c>
      <c r="BD18" s="259" t="s">
        <v>48</v>
      </c>
      <c r="BE18" s="374">
        <f t="shared" si="0"/>
        <v>8</v>
      </c>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5"/>
      <c r="DD18" s="235"/>
      <c r="DE18" s="235"/>
      <c r="DF18" s="235"/>
      <c r="DG18" s="235"/>
      <c r="DH18" s="235"/>
      <c r="DI18" s="235"/>
      <c r="DJ18" s="235"/>
      <c r="DK18" s="235"/>
      <c r="DL18" s="235"/>
      <c r="DM18" s="235"/>
      <c r="DN18" s="235"/>
      <c r="DO18" s="235"/>
      <c r="DP18" s="235"/>
      <c r="DQ18" s="235"/>
      <c r="DR18" s="235"/>
      <c r="DS18" s="235"/>
      <c r="DT18" s="235"/>
      <c r="DU18" s="235"/>
      <c r="DV18" s="235"/>
      <c r="DW18" s="235"/>
      <c r="DX18" s="235"/>
      <c r="DY18" s="235"/>
      <c r="DZ18" s="235"/>
      <c r="EA18" s="235"/>
    </row>
    <row r="19" spans="1:131" ht="17.25" hidden="1" customHeight="1">
      <c r="A19" s="279"/>
      <c r="B19" s="227"/>
      <c r="D19" s="280">
        <v>60</v>
      </c>
      <c r="E19" s="461"/>
      <c r="F19" s="462"/>
      <c r="G19" s="462"/>
      <c r="H19" s="462"/>
      <c r="I19" s="462"/>
      <c r="J19" s="462"/>
      <c r="K19" s="462"/>
      <c r="L19" s="463"/>
      <c r="M19" s="253"/>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444"/>
      <c r="AM19" s="235"/>
      <c r="AN19" s="235"/>
      <c r="AO19" s="235"/>
      <c r="AP19" s="235"/>
      <c r="AQ19" s="235"/>
      <c r="AR19" s="235"/>
      <c r="AS19" s="235"/>
      <c r="AT19" s="451" t="s">
        <v>26</v>
      </c>
      <c r="AU19" s="235" t="s">
        <v>1389</v>
      </c>
      <c r="AV19" s="235"/>
      <c r="AW19" s="452" t="s">
        <v>506</v>
      </c>
      <c r="AX19" s="452" t="s">
        <v>506</v>
      </c>
      <c r="AY19" s="453" t="s">
        <v>96</v>
      </c>
      <c r="AZ19" s="440" t="s">
        <v>57</v>
      </c>
      <c r="BA19" s="259" t="s">
        <v>64</v>
      </c>
      <c r="BB19" s="259" t="s">
        <v>80</v>
      </c>
      <c r="BC19" s="259" t="s">
        <v>80</v>
      </c>
      <c r="BD19" s="259" t="s">
        <v>52</v>
      </c>
      <c r="BE19" s="374">
        <f t="shared" si="0"/>
        <v>9</v>
      </c>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row>
    <row r="20" spans="1:131" ht="17.25" hidden="1" customHeight="1">
      <c r="A20" s="279"/>
      <c r="B20" s="227"/>
      <c r="D20" s="280">
        <v>70</v>
      </c>
      <c r="E20" s="461"/>
      <c r="F20" s="462"/>
      <c r="G20" s="462"/>
      <c r="H20" s="462"/>
      <c r="I20" s="462"/>
      <c r="J20" s="462"/>
      <c r="K20" s="462"/>
      <c r="L20" s="463"/>
      <c r="M20" s="253"/>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444"/>
      <c r="AM20" s="235"/>
      <c r="AN20" s="235"/>
      <c r="AO20" s="235"/>
      <c r="AP20" s="235"/>
      <c r="AQ20" s="235"/>
      <c r="AR20" s="235"/>
      <c r="AS20" s="235"/>
      <c r="AT20" s="451"/>
      <c r="AU20" s="235"/>
      <c r="AV20" s="235"/>
      <c r="AW20" s="452"/>
      <c r="AX20" s="452"/>
      <c r="AY20" s="453"/>
      <c r="AZ20" s="440"/>
      <c r="BA20" s="259"/>
      <c r="BB20" s="259"/>
      <c r="BC20" s="259"/>
      <c r="BD20" s="259"/>
      <c r="BE20" s="374"/>
      <c r="BF20" s="235"/>
      <c r="BG20" s="235"/>
      <c r="BH20" s="235"/>
      <c r="BI20" s="235"/>
      <c r="BJ20" s="235"/>
      <c r="BK20" s="235"/>
      <c r="BL20" s="235"/>
      <c r="BM20" s="235"/>
      <c r="BN20" s="235"/>
      <c r="BO20" s="235"/>
      <c r="BP20" s="235"/>
      <c r="BQ20" s="235"/>
      <c r="BR20" s="235"/>
      <c r="BS20" s="235"/>
      <c r="BT20" s="235"/>
      <c r="BU20" s="235"/>
      <c r="BV20" s="235"/>
      <c r="BW20" s="235"/>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5"/>
      <c r="DD20" s="235"/>
      <c r="DE20" s="235"/>
      <c r="DF20" s="235"/>
      <c r="DG20" s="235"/>
      <c r="DH20" s="235"/>
      <c r="DI20" s="235"/>
      <c r="DJ20" s="235"/>
      <c r="DK20" s="235"/>
      <c r="DL20" s="235"/>
      <c r="DM20" s="235"/>
      <c r="DN20" s="235"/>
      <c r="DO20" s="235"/>
      <c r="DP20" s="235"/>
      <c r="DQ20" s="235"/>
      <c r="DR20" s="235"/>
      <c r="DS20" s="235"/>
      <c r="DT20" s="235"/>
      <c r="DU20" s="235"/>
      <c r="DV20" s="235"/>
      <c r="DW20" s="235"/>
      <c r="DX20" s="235"/>
      <c r="DY20" s="235"/>
      <c r="DZ20" s="235"/>
      <c r="EA20" s="235"/>
    </row>
    <row r="21" spans="1:131" ht="17.25" hidden="1" customHeight="1">
      <c r="A21" s="279"/>
      <c r="B21" s="227"/>
      <c r="D21" s="280">
        <v>80</v>
      </c>
      <c r="E21" s="461"/>
      <c r="F21" s="462"/>
      <c r="G21" s="462"/>
      <c r="H21" s="462"/>
      <c r="I21" s="462"/>
      <c r="J21" s="462"/>
      <c r="K21" s="462"/>
      <c r="L21" s="463"/>
      <c r="M21" s="253"/>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444"/>
      <c r="AM21" s="235"/>
      <c r="AN21" s="235"/>
      <c r="AO21" s="235"/>
      <c r="AP21" s="235"/>
      <c r="AQ21" s="235"/>
      <c r="AR21" s="235"/>
      <c r="AS21" s="235"/>
      <c r="AT21" s="451"/>
      <c r="AU21" s="235"/>
      <c r="AV21" s="235"/>
      <c r="AW21" s="452"/>
      <c r="AX21" s="452"/>
      <c r="AY21" s="453"/>
      <c r="AZ21" s="440"/>
      <c r="BA21" s="259"/>
      <c r="BB21" s="259"/>
      <c r="BC21" s="259"/>
      <c r="BD21" s="259"/>
      <c r="BE21" s="374"/>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row>
    <row r="22" spans="1:131" ht="17.25" hidden="1" customHeight="1">
      <c r="A22" s="279"/>
      <c r="B22" s="227"/>
      <c r="D22" s="280">
        <v>120</v>
      </c>
      <c r="E22" s="465"/>
      <c r="F22" s="466"/>
      <c r="G22" s="466"/>
      <c r="H22" s="466"/>
      <c r="I22" s="466"/>
      <c r="J22" s="466"/>
      <c r="K22" s="466"/>
      <c r="L22" s="467"/>
      <c r="M22" s="253"/>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444"/>
      <c r="AM22" s="235"/>
      <c r="AN22" s="235"/>
      <c r="AO22" s="235"/>
      <c r="AP22" s="235"/>
      <c r="AQ22" s="235"/>
      <c r="AR22" s="235"/>
      <c r="AS22" s="235"/>
      <c r="AT22" s="451" t="s">
        <v>30</v>
      </c>
      <c r="AU22" s="444" t="s">
        <v>1396</v>
      </c>
      <c r="AV22" s="235"/>
      <c r="AW22" s="452" t="s">
        <v>521</v>
      </c>
      <c r="AX22" s="452" t="s">
        <v>521</v>
      </c>
      <c r="AY22" s="453" t="s">
        <v>107</v>
      </c>
      <c r="AZ22" s="440" t="s">
        <v>64</v>
      </c>
      <c r="BA22" s="259" t="s">
        <v>80</v>
      </c>
      <c r="BB22" s="259" t="s">
        <v>96</v>
      </c>
      <c r="BC22" s="259" t="s">
        <v>96</v>
      </c>
      <c r="BD22" s="259" t="s">
        <v>57</v>
      </c>
      <c r="BE22" s="374">
        <f t="shared" ref="BE22:BE29" si="1">+MATCH(BD$10:BD$546,AZ$10:AZ$538,0)</f>
        <v>10</v>
      </c>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5"/>
      <c r="DD22" s="235"/>
      <c r="DE22" s="235"/>
      <c r="DF22" s="235"/>
      <c r="DG22" s="235"/>
      <c r="DH22" s="235"/>
      <c r="DI22" s="235"/>
      <c r="DJ22" s="235"/>
      <c r="DK22" s="235"/>
      <c r="DL22" s="235"/>
      <c r="DM22" s="235"/>
      <c r="DN22" s="235"/>
      <c r="DO22" s="235"/>
      <c r="DP22" s="235"/>
      <c r="DQ22" s="235"/>
      <c r="DR22" s="235"/>
      <c r="DS22" s="235"/>
      <c r="DT22" s="235"/>
      <c r="DU22" s="235"/>
      <c r="DV22" s="235"/>
      <c r="DW22" s="235"/>
      <c r="DX22" s="235"/>
      <c r="DY22" s="235"/>
      <c r="DZ22" s="235"/>
      <c r="EA22" s="235"/>
    </row>
    <row r="23" spans="1:131" ht="17.25" hidden="1" customHeight="1">
      <c r="A23" s="279"/>
      <c r="B23" s="227"/>
      <c r="D23" s="227"/>
      <c r="E23" s="227"/>
      <c r="F23" s="227"/>
      <c r="G23" s="227"/>
      <c r="H23" s="227"/>
      <c r="I23" s="227"/>
      <c r="J23" s="227"/>
      <c r="K23" s="227"/>
      <c r="L23" s="227"/>
      <c r="M23" s="253"/>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451" t="s">
        <v>33</v>
      </c>
      <c r="AU23" s="235" t="s">
        <v>1429</v>
      </c>
      <c r="AV23" s="235"/>
      <c r="AW23" s="452" t="s">
        <v>167</v>
      </c>
      <c r="AX23" s="452" t="s">
        <v>167</v>
      </c>
      <c r="AY23" s="453" t="s">
        <v>110</v>
      </c>
      <c r="AZ23" s="440" t="s">
        <v>66</v>
      </c>
      <c r="BA23" s="259" t="s">
        <v>82</v>
      </c>
      <c r="BB23" s="259" t="s">
        <v>101</v>
      </c>
      <c r="BC23" s="259" t="s">
        <v>101</v>
      </c>
      <c r="BD23" s="259" t="s">
        <v>64</v>
      </c>
      <c r="BE23" s="374">
        <f t="shared" si="1"/>
        <v>13</v>
      </c>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5"/>
      <c r="DG23" s="235"/>
      <c r="DH23" s="235"/>
      <c r="DI23" s="235"/>
      <c r="DJ23" s="235"/>
      <c r="DK23" s="235"/>
      <c r="DL23" s="235"/>
      <c r="DM23" s="235"/>
      <c r="DN23" s="235"/>
      <c r="DO23" s="235"/>
      <c r="DP23" s="235"/>
      <c r="DQ23" s="235"/>
      <c r="DR23" s="235"/>
      <c r="DS23" s="235"/>
      <c r="DT23" s="235"/>
      <c r="DU23" s="235"/>
      <c r="DV23" s="235"/>
      <c r="DW23" s="235"/>
      <c r="DX23" s="235"/>
      <c r="DY23" s="235"/>
      <c r="DZ23" s="235"/>
      <c r="EA23" s="235"/>
    </row>
    <row r="24" spans="1:131" ht="17.25" hidden="1" customHeight="1">
      <c r="A24" s="281"/>
      <c r="B24" s="282"/>
      <c r="D24" s="227"/>
      <c r="E24" s="227"/>
      <c r="F24" s="227"/>
      <c r="G24" s="227"/>
      <c r="H24" s="227"/>
      <c r="I24" s="227"/>
      <c r="J24" s="227"/>
      <c r="K24" s="227"/>
      <c r="L24" s="227"/>
      <c r="M24" s="253"/>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451" t="s">
        <v>38</v>
      </c>
      <c r="AU24" s="235" t="s">
        <v>1430</v>
      </c>
      <c r="AV24" s="235"/>
      <c r="AW24" s="452" t="s">
        <v>547</v>
      </c>
      <c r="AX24" s="452" t="s">
        <v>547</v>
      </c>
      <c r="AY24" s="453" t="s">
        <v>117</v>
      </c>
      <c r="AZ24" s="440" t="s">
        <v>80</v>
      </c>
      <c r="BA24" s="259" t="s">
        <v>96</v>
      </c>
      <c r="BB24" s="259" t="s">
        <v>110</v>
      </c>
      <c r="BC24" s="259" t="s">
        <v>110</v>
      </c>
      <c r="BD24" s="259" t="s">
        <v>66</v>
      </c>
      <c r="BE24" s="374">
        <f t="shared" si="1"/>
        <v>14</v>
      </c>
      <c r="BF24" s="235"/>
      <c r="BG24" s="235"/>
      <c r="BH24" s="235"/>
      <c r="BI24" s="235"/>
      <c r="BJ24" s="235"/>
      <c r="BK24" s="235"/>
      <c r="BL24" s="235"/>
      <c r="BM24" s="235"/>
      <c r="BN24" s="235"/>
      <c r="BO24" s="235"/>
      <c r="BP24" s="235"/>
      <c r="BQ24" s="235"/>
      <c r="BR24" s="235"/>
      <c r="BS24" s="235"/>
      <c r="BT24" s="235"/>
      <c r="BU24" s="235"/>
      <c r="BV24" s="235"/>
      <c r="BW24" s="235"/>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c r="CZ24" s="235"/>
      <c r="DA24" s="235"/>
      <c r="DB24" s="235"/>
      <c r="DC24" s="235"/>
      <c r="DD24" s="235"/>
      <c r="DE24" s="235"/>
      <c r="DF24" s="235"/>
      <c r="DG24" s="235"/>
      <c r="DH24" s="235"/>
      <c r="DI24" s="235"/>
      <c r="DJ24" s="235"/>
      <c r="DK24" s="235"/>
      <c r="DL24" s="235"/>
      <c r="DM24" s="235"/>
      <c r="DN24" s="235"/>
      <c r="DO24" s="235"/>
      <c r="DP24" s="235"/>
      <c r="DQ24" s="235"/>
      <c r="DR24" s="235"/>
      <c r="DS24" s="235"/>
      <c r="DT24" s="235"/>
      <c r="DU24" s="235"/>
      <c r="DV24" s="235"/>
      <c r="DW24" s="235"/>
      <c r="DX24" s="235"/>
      <c r="DY24" s="235"/>
      <c r="DZ24" s="235"/>
      <c r="EA24" s="235"/>
    </row>
    <row r="25" spans="1:131" ht="30.75" customHeight="1">
      <c r="A25" s="1513" t="str">
        <f>IF(OR($B$16=$AS$15,$B$16=$AS$13),"(5) LURA Date (should be same selection as above):","(5) Carryover / Determination Notice / Subaward Agreement Date:")</f>
        <v>(5) Carryover / Determination Notice / Subaward Agreement Date:</v>
      </c>
      <c r="B25" s="1514"/>
      <c r="D25" s="283" t="s">
        <v>1511</v>
      </c>
      <c r="E25" s="227"/>
      <c r="F25" s="1515"/>
      <c r="G25" s="1515"/>
      <c r="H25" s="1515"/>
      <c r="I25" s="1515"/>
      <c r="J25" s="1515"/>
      <c r="K25" s="1515"/>
      <c r="L25" s="1515"/>
      <c r="M25" s="253"/>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451" t="s">
        <v>40</v>
      </c>
      <c r="AU25" s="468" t="s">
        <v>1431</v>
      </c>
      <c r="AV25" s="235"/>
      <c r="AW25" s="469" t="s">
        <v>558</v>
      </c>
      <c r="AX25" s="469" t="s">
        <v>558</v>
      </c>
      <c r="AY25" s="453" t="s">
        <v>21</v>
      </c>
      <c r="AZ25" s="440" t="s">
        <v>82</v>
      </c>
      <c r="BA25" s="259" t="s">
        <v>101</v>
      </c>
      <c r="BB25" s="259" t="s">
        <v>117</v>
      </c>
      <c r="BC25" s="259" t="s">
        <v>117</v>
      </c>
      <c r="BD25" s="259" t="s">
        <v>75</v>
      </c>
      <c r="BE25" s="374" t="e">
        <f t="shared" si="1"/>
        <v>#N/A</v>
      </c>
      <c r="BF25" s="235"/>
      <c r="BG25" s="235"/>
      <c r="BH25" s="235"/>
      <c r="BI25" s="235"/>
      <c r="BJ25" s="235"/>
      <c r="BK25" s="235"/>
      <c r="BL25" s="235"/>
      <c r="BM25" s="235"/>
      <c r="BN25" s="235"/>
      <c r="BO25" s="235"/>
      <c r="BP25" s="235"/>
      <c r="BQ25" s="235"/>
      <c r="BR25" s="235"/>
      <c r="BS25" s="235"/>
      <c r="BT25" s="235"/>
      <c r="BU25" s="235"/>
      <c r="BV25" s="235"/>
      <c r="BW25" s="235"/>
      <c r="BX25" s="235"/>
      <c r="BY25" s="235"/>
      <c r="BZ25" s="235"/>
      <c r="CA25" s="235"/>
      <c r="CB25" s="235"/>
      <c r="CC25" s="235"/>
      <c r="CD25" s="235"/>
      <c r="CE25" s="235"/>
      <c r="CF25" s="235"/>
      <c r="CG25" s="235"/>
      <c r="CH25" s="235"/>
      <c r="CI25" s="235"/>
      <c r="CJ25" s="235"/>
      <c r="CK25" s="235"/>
      <c r="CL25" s="235"/>
      <c r="CM25" s="235"/>
      <c r="CN25" s="235"/>
      <c r="CO25" s="235"/>
      <c r="CP25" s="235"/>
      <c r="CQ25" s="235"/>
      <c r="CR25" s="235"/>
      <c r="CS25" s="235"/>
      <c r="CT25" s="235"/>
      <c r="CU25" s="235"/>
      <c r="CV25" s="235"/>
      <c r="CW25" s="235"/>
      <c r="CX25" s="235"/>
      <c r="CY25" s="235"/>
      <c r="CZ25" s="235"/>
      <c r="DA25" s="235"/>
      <c r="DB25" s="235"/>
      <c r="DC25" s="235"/>
      <c r="DD25" s="235"/>
      <c r="DE25" s="235"/>
      <c r="DF25" s="235"/>
      <c r="DG25" s="235"/>
      <c r="DH25" s="235"/>
      <c r="DI25" s="235"/>
      <c r="DJ25" s="235"/>
      <c r="DK25" s="235"/>
      <c r="DL25" s="235"/>
      <c r="DM25" s="235"/>
      <c r="DN25" s="235"/>
      <c r="DO25" s="235"/>
      <c r="DP25" s="235"/>
      <c r="DQ25" s="235"/>
      <c r="DR25" s="235"/>
      <c r="DS25" s="235"/>
      <c r="DT25" s="235"/>
      <c r="DU25" s="235"/>
      <c r="DV25" s="235"/>
      <c r="DW25" s="235"/>
      <c r="DX25" s="235"/>
      <c r="DY25" s="235"/>
      <c r="DZ25" s="235"/>
      <c r="EA25" s="235"/>
    </row>
    <row r="26" spans="1:131" ht="17.25" customHeight="1">
      <c r="A26" s="1583"/>
      <c r="B26" s="1584"/>
      <c r="D26" s="1496" t="s">
        <v>1505</v>
      </c>
      <c r="E26" s="1498" t="s">
        <v>1512</v>
      </c>
      <c r="F26" s="1498"/>
      <c r="G26" s="1498"/>
      <c r="H26" s="1498"/>
      <c r="I26" s="1498"/>
      <c r="J26" s="1498"/>
      <c r="K26" s="1499"/>
      <c r="L26" s="1500"/>
      <c r="M26" s="253"/>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451" t="s">
        <v>44</v>
      </c>
      <c r="AU26" s="468" t="s">
        <v>1432</v>
      </c>
      <c r="AV26" s="235"/>
      <c r="AW26" s="452" t="s">
        <v>596</v>
      </c>
      <c r="AX26" s="452" t="s">
        <v>596</v>
      </c>
      <c r="AY26" s="453" t="s">
        <v>127</v>
      </c>
      <c r="AZ26" s="440" t="s">
        <v>96</v>
      </c>
      <c r="BA26" s="259" t="s">
        <v>105</v>
      </c>
      <c r="BB26" s="259" t="s">
        <v>21</v>
      </c>
      <c r="BC26" s="259" t="s">
        <v>21</v>
      </c>
      <c r="BD26" s="259" t="s">
        <v>80</v>
      </c>
      <c r="BE26" s="374">
        <f t="shared" si="1"/>
        <v>15</v>
      </c>
      <c r="BF26" s="235"/>
      <c r="BG26" s="235"/>
      <c r="BH26" s="235"/>
      <c r="BI26" s="235"/>
      <c r="BJ26" s="235"/>
      <c r="BK26" s="235"/>
      <c r="BL26" s="235"/>
      <c r="BM26" s="235"/>
      <c r="BN26" s="235"/>
      <c r="BO26" s="235"/>
      <c r="BP26" s="235"/>
      <c r="BQ26" s="235"/>
      <c r="BR26" s="235"/>
      <c r="BS26" s="235"/>
      <c r="BT26" s="235"/>
      <c r="BU26" s="235"/>
      <c r="BV26" s="235"/>
      <c r="BW26" s="235"/>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c r="CZ26" s="235"/>
      <c r="DA26" s="235"/>
      <c r="DB26" s="235"/>
      <c r="DC26" s="235"/>
      <c r="DD26" s="235"/>
      <c r="DE26" s="235"/>
      <c r="DF26" s="235"/>
      <c r="DG26" s="235"/>
      <c r="DH26" s="235"/>
      <c r="DI26" s="235"/>
      <c r="DJ26" s="235"/>
      <c r="DK26" s="235"/>
      <c r="DL26" s="235"/>
      <c r="DM26" s="235"/>
      <c r="DN26" s="235"/>
      <c r="DO26" s="235"/>
      <c r="DP26" s="235"/>
      <c r="DQ26" s="235"/>
      <c r="DR26" s="235"/>
      <c r="DS26" s="235"/>
      <c r="DT26" s="235"/>
      <c r="DU26" s="235"/>
      <c r="DV26" s="235"/>
      <c r="DW26" s="235"/>
      <c r="DX26" s="235"/>
      <c r="DY26" s="235"/>
      <c r="DZ26" s="235"/>
      <c r="EA26" s="235"/>
    </row>
    <row r="27" spans="1:131" ht="17.25" customHeight="1">
      <c r="A27" s="544"/>
      <c r="B27" s="545"/>
      <c r="D27" s="1497"/>
      <c r="E27" s="286">
        <v>0</v>
      </c>
      <c r="F27" s="286">
        <v>1</v>
      </c>
      <c r="G27" s="286">
        <v>2</v>
      </c>
      <c r="H27" s="286">
        <v>3</v>
      </c>
      <c r="I27" s="286">
        <v>4</v>
      </c>
      <c r="J27" s="286">
        <v>5</v>
      </c>
      <c r="K27" s="287"/>
      <c r="L27" s="288"/>
      <c r="M27" s="253"/>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451" t="s">
        <v>47</v>
      </c>
      <c r="AU27" s="468" t="s">
        <v>1513</v>
      </c>
      <c r="AV27" s="235"/>
      <c r="AW27" s="260" t="s">
        <v>612</v>
      </c>
      <c r="AX27" s="260" t="s">
        <v>612</v>
      </c>
      <c r="AY27" s="453" t="s">
        <v>129</v>
      </c>
      <c r="AZ27" s="440" t="s">
        <v>101</v>
      </c>
      <c r="BA27" s="259" t="s">
        <v>107</v>
      </c>
      <c r="BB27" s="259" t="s">
        <v>127</v>
      </c>
      <c r="BC27" s="259" t="s">
        <v>127</v>
      </c>
      <c r="BD27" s="259" t="s">
        <v>82</v>
      </c>
      <c r="BE27" s="374">
        <f t="shared" si="1"/>
        <v>16</v>
      </c>
      <c r="BF27" s="235"/>
      <c r="BG27" s="235"/>
      <c r="BH27" s="235"/>
      <c r="BI27" s="235"/>
      <c r="BJ27" s="235"/>
      <c r="BK27" s="235"/>
      <c r="BL27" s="235"/>
      <c r="BM27" s="235"/>
      <c r="BN27" s="235"/>
      <c r="BO27" s="235"/>
      <c r="BP27" s="235"/>
      <c r="BQ27" s="235"/>
      <c r="BR27" s="235"/>
      <c r="BS27" s="235"/>
      <c r="BT27" s="235"/>
      <c r="BU27" s="235"/>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c r="CR27" s="235"/>
      <c r="CS27" s="235"/>
      <c r="CT27" s="235"/>
      <c r="CU27" s="235"/>
      <c r="CV27" s="235"/>
      <c r="CW27" s="235"/>
      <c r="CX27" s="235"/>
      <c r="CY27" s="235"/>
      <c r="CZ27" s="235"/>
      <c r="DA27" s="235"/>
      <c r="DB27" s="235"/>
      <c r="DC27" s="235"/>
      <c r="DD27" s="235"/>
      <c r="DE27" s="235"/>
      <c r="DF27" s="235"/>
      <c r="DG27" s="235"/>
      <c r="DH27" s="235"/>
      <c r="DI27" s="235"/>
      <c r="DJ27" s="235"/>
      <c r="DK27" s="235"/>
      <c r="DL27" s="235"/>
      <c r="DM27" s="235"/>
      <c r="DN27" s="235"/>
      <c r="DO27" s="235"/>
      <c r="DP27" s="235"/>
      <c r="DQ27" s="235"/>
      <c r="DR27" s="235"/>
      <c r="DS27" s="235"/>
      <c r="DT27" s="235"/>
      <c r="DU27" s="235"/>
      <c r="DV27" s="235"/>
      <c r="DW27" s="235"/>
      <c r="DX27" s="235"/>
      <c r="DY27" s="235"/>
      <c r="DZ27" s="235"/>
      <c r="EA27" s="235"/>
    </row>
    <row r="28" spans="1:131" ht="17.25" customHeight="1">
      <c r="A28" s="544"/>
      <c r="B28" s="545"/>
      <c r="D28" s="275">
        <v>20</v>
      </c>
      <c r="E28" s="546"/>
      <c r="F28" s="547"/>
      <c r="G28" s="547"/>
      <c r="H28" s="547"/>
      <c r="I28" s="547"/>
      <c r="J28" s="548"/>
      <c r="K28" s="291"/>
      <c r="L28" s="292"/>
      <c r="M28" s="253"/>
      <c r="N28" s="1538"/>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451" t="s">
        <v>50</v>
      </c>
      <c r="AU28" s="468" t="s">
        <v>1515</v>
      </c>
      <c r="AV28" s="235"/>
      <c r="AW28" s="260" t="s">
        <v>699</v>
      </c>
      <c r="AX28" s="260" t="s">
        <v>699</v>
      </c>
      <c r="AY28" s="453" t="s">
        <v>136</v>
      </c>
      <c r="AZ28" s="440" t="s">
        <v>105</v>
      </c>
      <c r="BA28" s="259" t="s">
        <v>110</v>
      </c>
      <c r="BB28" s="259" t="s">
        <v>129</v>
      </c>
      <c r="BC28" s="259" t="s">
        <v>129</v>
      </c>
      <c r="BD28" s="259" t="s">
        <v>96</v>
      </c>
      <c r="BE28" s="374">
        <f t="shared" si="1"/>
        <v>17</v>
      </c>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row>
    <row r="29" spans="1:131" ht="17.25" customHeight="1">
      <c r="A29" s="544"/>
      <c r="B29" s="545"/>
      <c r="D29" s="275">
        <v>30</v>
      </c>
      <c r="E29" s="549"/>
      <c r="F29" s="550"/>
      <c r="G29" s="550"/>
      <c r="H29" s="550"/>
      <c r="I29" s="550"/>
      <c r="J29" s="551"/>
      <c r="K29" s="291"/>
      <c r="L29" s="292"/>
      <c r="M29" s="253"/>
      <c r="N29" s="1538"/>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451" t="s">
        <v>51</v>
      </c>
      <c r="AU29" s="235"/>
      <c r="AV29" s="235"/>
      <c r="AW29" s="452" t="s">
        <v>710</v>
      </c>
      <c r="AX29" s="452" t="s">
        <v>710</v>
      </c>
      <c r="AY29" s="453" t="s">
        <v>138</v>
      </c>
      <c r="AZ29" s="440" t="s">
        <v>107</v>
      </c>
      <c r="BA29" s="259" t="s">
        <v>117</v>
      </c>
      <c r="BB29" s="259" t="s">
        <v>136</v>
      </c>
      <c r="BC29" s="259" t="s">
        <v>136</v>
      </c>
      <c r="BD29" s="259" t="s">
        <v>101</v>
      </c>
      <c r="BE29" s="374">
        <f t="shared" si="1"/>
        <v>18</v>
      </c>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row>
    <row r="30" spans="1:131" ht="17.25" customHeight="1">
      <c r="A30" s="544"/>
      <c r="B30" s="545"/>
      <c r="D30" s="275">
        <v>40</v>
      </c>
      <c r="E30" s="549"/>
      <c r="F30" s="550"/>
      <c r="G30" s="550"/>
      <c r="H30" s="550"/>
      <c r="I30" s="550"/>
      <c r="J30" s="551"/>
      <c r="K30" s="291"/>
      <c r="L30" s="292"/>
      <c r="M30" s="253"/>
      <c r="N30" s="470"/>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451"/>
      <c r="AU30" s="235"/>
      <c r="AV30" s="235"/>
      <c r="AW30" s="452"/>
      <c r="AX30" s="452"/>
      <c r="AY30" s="453"/>
      <c r="AZ30" s="440"/>
      <c r="BA30" s="259"/>
      <c r="BB30" s="259"/>
      <c r="BC30" s="259"/>
      <c r="BD30" s="259"/>
      <c r="BE30" s="374"/>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row>
    <row r="31" spans="1:131" ht="17.25" customHeight="1">
      <c r="A31" s="544"/>
      <c r="B31" s="545"/>
      <c r="D31" s="275">
        <v>50</v>
      </c>
      <c r="E31" s="549"/>
      <c r="F31" s="550"/>
      <c r="G31" s="550"/>
      <c r="H31" s="550"/>
      <c r="I31" s="550"/>
      <c r="J31" s="551"/>
      <c r="K31" s="291"/>
      <c r="L31" s="292"/>
      <c r="M31" s="253"/>
      <c r="N31" s="470"/>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451"/>
      <c r="AU31" s="235"/>
      <c r="AV31" s="235"/>
      <c r="AW31" s="452"/>
      <c r="AX31" s="452"/>
      <c r="AY31" s="453"/>
      <c r="AZ31" s="440"/>
      <c r="BA31" s="259"/>
      <c r="BB31" s="259"/>
      <c r="BC31" s="259"/>
      <c r="BD31" s="259"/>
      <c r="BE31" s="374"/>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row>
    <row r="32" spans="1:131" ht="17.25" customHeight="1">
      <c r="A32" s="544"/>
      <c r="B32" s="545"/>
      <c r="D32" s="280">
        <v>60</v>
      </c>
      <c r="E32" s="549"/>
      <c r="F32" s="550"/>
      <c r="G32" s="550"/>
      <c r="H32" s="550"/>
      <c r="I32" s="550"/>
      <c r="J32" s="551"/>
      <c r="K32" s="291"/>
      <c r="L32" s="292"/>
      <c r="M32" s="253"/>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451" t="s">
        <v>54</v>
      </c>
      <c r="AU32" s="235"/>
      <c r="AV32" s="235"/>
      <c r="AW32" s="469" t="s">
        <v>741</v>
      </c>
      <c r="AX32" s="469" t="s">
        <v>741</v>
      </c>
      <c r="AY32" s="453" t="s">
        <v>150</v>
      </c>
      <c r="AZ32" s="440" t="s">
        <v>110</v>
      </c>
      <c r="BA32" s="259" t="s">
        <v>120</v>
      </c>
      <c r="BB32" s="259" t="s">
        <v>138</v>
      </c>
      <c r="BC32" s="259" t="s">
        <v>138</v>
      </c>
      <c r="BD32" s="259" t="s">
        <v>105</v>
      </c>
      <c r="BE32" s="374">
        <f>+MATCH(BD$10:BD$546,AZ$10:AZ$538,0)</f>
        <v>19</v>
      </c>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row>
    <row r="33" spans="1:131" ht="17.850000000000001" customHeight="1">
      <c r="A33" s="279"/>
      <c r="B33" s="227"/>
      <c r="D33" s="293">
        <v>80</v>
      </c>
      <c r="E33" s="552"/>
      <c r="F33" s="553"/>
      <c r="G33" s="553"/>
      <c r="H33" s="553"/>
      <c r="I33" s="553"/>
      <c r="J33" s="554"/>
      <c r="K33" s="294"/>
      <c r="L33" s="295"/>
      <c r="M33" s="253"/>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451" t="s">
        <v>65</v>
      </c>
      <c r="AU33" s="235"/>
      <c r="AV33" s="235"/>
      <c r="AW33" s="452" t="s">
        <v>770</v>
      </c>
      <c r="AX33" s="452" t="s">
        <v>770</v>
      </c>
      <c r="AY33" s="453" t="s">
        <v>169</v>
      </c>
      <c r="AZ33" s="440" t="s">
        <v>122</v>
      </c>
      <c r="BA33" s="259" t="s">
        <v>129</v>
      </c>
      <c r="BB33" s="259" t="s">
        <v>169</v>
      </c>
      <c r="BC33" s="259" t="s">
        <v>169</v>
      </c>
      <c r="BD33" s="259" t="s">
        <v>117</v>
      </c>
      <c r="BE33" s="374" t="e">
        <f>+MATCH(BD$10:BD$546,AZ$10:AZ$538,0)</f>
        <v>#N/A</v>
      </c>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row>
    <row r="34" spans="1:131" ht="17.850000000000001" customHeight="1">
      <c r="A34" s="227"/>
      <c r="B34" s="227"/>
      <c r="D34" s="296"/>
      <c r="E34" s="227"/>
      <c r="F34" s="227"/>
      <c r="G34" s="227"/>
      <c r="H34" s="227"/>
      <c r="I34" s="227"/>
      <c r="J34" s="227"/>
      <c r="K34" s="227"/>
      <c r="L34" s="227"/>
      <c r="M34" s="227"/>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451"/>
      <c r="AU34" s="235"/>
      <c r="AV34" s="235"/>
      <c r="AW34" s="452"/>
      <c r="AX34" s="452"/>
      <c r="AY34" s="453"/>
      <c r="AZ34" s="440"/>
      <c r="BA34" s="259"/>
      <c r="BB34" s="259"/>
      <c r="BC34" s="259"/>
      <c r="BD34" s="259"/>
      <c r="BE34" s="374"/>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row>
    <row r="35" spans="1:131" ht="17.850000000000001" customHeight="1">
      <c r="A35" s="227"/>
      <c r="B35" s="227"/>
      <c r="D35" s="296"/>
      <c r="E35" s="227"/>
      <c r="F35" s="227"/>
      <c r="G35" s="227"/>
      <c r="H35" s="227"/>
      <c r="I35" s="227"/>
      <c r="J35" s="227"/>
      <c r="K35" s="227"/>
      <c r="L35" s="227"/>
      <c r="M35" s="227"/>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451"/>
      <c r="AU35" s="235"/>
      <c r="AV35" s="235"/>
      <c r="AW35" s="452"/>
      <c r="AX35" s="452"/>
      <c r="AY35" s="453"/>
      <c r="AZ35" s="440"/>
      <c r="BA35" s="259"/>
      <c r="BB35" s="259"/>
      <c r="BC35" s="259"/>
      <c r="BD35" s="259"/>
      <c r="BE35" s="374"/>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row>
    <row r="36" spans="1:131" ht="87.75" hidden="1" customHeight="1">
      <c r="A36" s="1502" t="s">
        <v>1517</v>
      </c>
      <c r="B36" s="1502"/>
      <c r="C36" s="1502"/>
      <c r="D36" s="1502"/>
      <c r="E36" s="1502"/>
      <c r="F36" s="1502"/>
      <c r="G36" s="1502"/>
      <c r="H36" s="1502"/>
      <c r="I36" s="1502"/>
      <c r="J36" s="1502"/>
      <c r="K36" s="1502"/>
      <c r="L36" s="1502"/>
      <c r="M36" s="1502"/>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451" t="s">
        <v>70</v>
      </c>
      <c r="AU36" s="235"/>
      <c r="AV36" s="235"/>
      <c r="AW36" s="452" t="s">
        <v>780</v>
      </c>
      <c r="AX36" s="452" t="s">
        <v>780</v>
      </c>
      <c r="AY36" s="453" t="s">
        <v>174</v>
      </c>
      <c r="AZ36" s="440" t="s">
        <v>21</v>
      </c>
      <c r="BA36" s="259" t="s">
        <v>136</v>
      </c>
      <c r="BB36" s="259" t="s">
        <v>174</v>
      </c>
      <c r="BC36" s="259" t="s">
        <v>174</v>
      </c>
      <c r="BD36" s="259" t="s">
        <v>120</v>
      </c>
      <c r="BE36" s="374" t="e">
        <f t="shared" ref="BE36:BE71" si="2">+MATCH(BD$10:BD$546,AZ$10:AZ$538,0)</f>
        <v>#N/A</v>
      </c>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row>
    <row r="37" spans="1:131" ht="30.75" hidden="1" customHeight="1">
      <c r="A37" s="1502" t="s">
        <v>1518</v>
      </c>
      <c r="B37" s="1502"/>
      <c r="C37" s="1502"/>
      <c r="D37" s="1502"/>
      <c r="E37" s="1502"/>
      <c r="F37" s="1502"/>
      <c r="G37" s="1502"/>
      <c r="H37" s="1502"/>
      <c r="I37" s="1502"/>
      <c r="J37" s="1502"/>
      <c r="K37" s="1502"/>
      <c r="L37" s="1502"/>
      <c r="M37" s="1502"/>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451" t="s">
        <v>72</v>
      </c>
      <c r="AU37" s="235"/>
      <c r="AV37" s="235"/>
      <c r="AW37" s="452" t="s">
        <v>795</v>
      </c>
      <c r="AX37" s="452" t="s">
        <v>795</v>
      </c>
      <c r="AY37" s="453" t="s">
        <v>178</v>
      </c>
      <c r="AZ37" s="440" t="s">
        <v>127</v>
      </c>
      <c r="BA37" s="259" t="s">
        <v>138</v>
      </c>
      <c r="BB37" s="259" t="s">
        <v>178</v>
      </c>
      <c r="BC37" s="259" t="s">
        <v>178</v>
      </c>
      <c r="BD37" s="259" t="s">
        <v>122</v>
      </c>
      <c r="BE37" s="374">
        <f t="shared" si="2"/>
        <v>24</v>
      </c>
      <c r="BF37" s="235"/>
      <c r="BG37" s="235"/>
      <c r="BH37" s="235"/>
      <c r="BI37" s="235"/>
      <c r="BJ37" s="235"/>
      <c r="BK37" s="235"/>
      <c r="BL37" s="235"/>
      <c r="BM37" s="235"/>
      <c r="BN37" s="235"/>
      <c r="BO37" s="235"/>
      <c r="BP37" s="235"/>
      <c r="BQ37" s="235"/>
      <c r="BR37" s="235"/>
      <c r="BS37" s="235"/>
      <c r="BT37" s="235"/>
      <c r="BU37" s="235"/>
      <c r="BV37" s="235"/>
      <c r="BW37" s="235"/>
      <c r="BX37" s="235"/>
      <c r="BY37" s="235"/>
      <c r="BZ37" s="235"/>
      <c r="CA37" s="235"/>
      <c r="CB37" s="235"/>
      <c r="CC37" s="235"/>
      <c r="CD37" s="235"/>
      <c r="CE37" s="235"/>
      <c r="CF37" s="235"/>
      <c r="CG37" s="235"/>
      <c r="CH37" s="235"/>
      <c r="CI37" s="235"/>
      <c r="CJ37" s="235"/>
      <c r="CK37" s="235"/>
      <c r="CL37" s="235"/>
      <c r="CM37" s="235"/>
      <c r="CN37" s="235"/>
      <c r="CO37" s="235"/>
      <c r="CP37" s="235"/>
      <c r="CQ37" s="235"/>
      <c r="CR37" s="235"/>
      <c r="CS37" s="235"/>
      <c r="CT37" s="235"/>
      <c r="CU37" s="235"/>
      <c r="CV37" s="235"/>
      <c r="CW37" s="235"/>
      <c r="CX37" s="235"/>
      <c r="CY37" s="235"/>
      <c r="CZ37" s="235"/>
      <c r="DA37" s="235"/>
      <c r="DB37" s="235"/>
      <c r="DC37" s="235"/>
      <c r="DD37" s="235"/>
      <c r="DE37" s="235"/>
      <c r="DF37" s="235"/>
      <c r="DG37" s="235"/>
      <c r="DH37" s="235"/>
      <c r="DI37" s="235"/>
      <c r="DJ37" s="235"/>
      <c r="DK37" s="235"/>
      <c r="DL37" s="235"/>
      <c r="DM37" s="235"/>
      <c r="DN37" s="235"/>
      <c r="DO37" s="235"/>
      <c r="DP37" s="235"/>
      <c r="DQ37" s="235"/>
      <c r="DR37" s="235"/>
      <c r="DS37" s="235"/>
      <c r="DT37" s="235"/>
      <c r="DU37" s="235"/>
      <c r="DV37" s="235"/>
      <c r="DW37" s="235"/>
      <c r="DX37" s="235"/>
      <c r="DY37" s="235"/>
      <c r="DZ37" s="235"/>
      <c r="EA37" s="235"/>
    </row>
    <row r="38" spans="1:131" ht="43.5" hidden="1" customHeight="1">
      <c r="A38" s="1502" t="s">
        <v>1519</v>
      </c>
      <c r="B38" s="1502"/>
      <c r="C38" s="1502"/>
      <c r="D38" s="1502"/>
      <c r="E38" s="1502"/>
      <c r="F38" s="1502"/>
      <c r="G38" s="1502"/>
      <c r="H38" s="1502"/>
      <c r="I38" s="1502"/>
      <c r="J38" s="1502"/>
      <c r="K38" s="1502"/>
      <c r="L38" s="1502"/>
      <c r="M38" s="1502"/>
      <c r="N38" s="235"/>
      <c r="O38" s="235"/>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451" t="s">
        <v>74</v>
      </c>
      <c r="AU38" s="235"/>
      <c r="AV38" s="235"/>
      <c r="AW38" s="452" t="s">
        <v>814</v>
      </c>
      <c r="AX38" s="452" t="s">
        <v>814</v>
      </c>
      <c r="AY38" s="453" t="s">
        <v>184</v>
      </c>
      <c r="AZ38" s="440" t="s">
        <v>129</v>
      </c>
      <c r="BA38" s="259" t="s">
        <v>150</v>
      </c>
      <c r="BB38" s="259" t="s">
        <v>184</v>
      </c>
      <c r="BC38" s="259" t="s">
        <v>184</v>
      </c>
      <c r="BD38" s="259" t="s">
        <v>21</v>
      </c>
      <c r="BE38" s="374">
        <f t="shared" si="2"/>
        <v>27</v>
      </c>
      <c r="BF38" s="235"/>
      <c r="BG38" s="235"/>
      <c r="BH38" s="235"/>
      <c r="BI38" s="235"/>
      <c r="BJ38" s="235"/>
      <c r="BK38" s="235"/>
      <c r="BL38" s="235"/>
      <c r="BM38" s="235"/>
      <c r="BN38" s="235"/>
      <c r="BO38" s="235"/>
      <c r="BP38" s="235"/>
      <c r="BQ38" s="235"/>
      <c r="BR38" s="235"/>
      <c r="BS38" s="235"/>
      <c r="BT38" s="235"/>
      <c r="BU38" s="235"/>
      <c r="BV38" s="235"/>
      <c r="BW38" s="235"/>
      <c r="BX38" s="235"/>
      <c r="BY38" s="235"/>
      <c r="BZ38" s="235"/>
      <c r="CA38" s="235"/>
      <c r="CB38" s="235"/>
      <c r="CC38" s="235"/>
      <c r="CD38" s="235"/>
      <c r="CE38" s="235"/>
      <c r="CF38" s="235"/>
      <c r="CG38" s="235"/>
      <c r="CH38" s="235"/>
      <c r="CI38" s="235"/>
      <c r="CJ38" s="235"/>
      <c r="CK38" s="235"/>
      <c r="CL38" s="235"/>
      <c r="CM38" s="235"/>
      <c r="CN38" s="235"/>
      <c r="CO38" s="235"/>
      <c r="CP38" s="235"/>
      <c r="CQ38" s="235"/>
      <c r="CR38" s="235"/>
      <c r="CS38" s="235"/>
      <c r="CT38" s="235"/>
      <c r="CU38" s="235"/>
      <c r="CV38" s="235"/>
      <c r="CW38" s="235"/>
      <c r="CX38" s="235"/>
      <c r="CY38" s="235"/>
      <c r="CZ38" s="235"/>
      <c r="DA38" s="235"/>
      <c r="DB38" s="235"/>
      <c r="DC38" s="235"/>
      <c r="DD38" s="235"/>
      <c r="DE38" s="235"/>
      <c r="DF38" s="235"/>
      <c r="DG38" s="235"/>
      <c r="DH38" s="235"/>
      <c r="DI38" s="235"/>
      <c r="DJ38" s="235"/>
      <c r="DK38" s="235"/>
      <c r="DL38" s="235"/>
      <c r="DM38" s="235"/>
      <c r="DN38" s="235"/>
      <c r="DO38" s="235"/>
      <c r="DP38" s="235"/>
      <c r="DQ38" s="235"/>
      <c r="DR38" s="235"/>
      <c r="DS38" s="235"/>
      <c r="DT38" s="235"/>
      <c r="DU38" s="235"/>
      <c r="DV38" s="235"/>
      <c r="DW38" s="235"/>
      <c r="DX38" s="235"/>
      <c r="DY38" s="235"/>
      <c r="DZ38" s="235"/>
      <c r="EA38" s="235"/>
    </row>
    <row r="39" spans="1:131" ht="26.25" hidden="1" customHeight="1">
      <c r="A39" s="1502" t="s">
        <v>1520</v>
      </c>
      <c r="B39" s="1502"/>
      <c r="C39" s="1502"/>
      <c r="D39" s="1502"/>
      <c r="E39" s="1502"/>
      <c r="F39" s="1502"/>
      <c r="G39" s="1502"/>
      <c r="H39" s="1502"/>
      <c r="I39" s="1502"/>
      <c r="J39" s="1502"/>
      <c r="K39" s="1502"/>
      <c r="L39" s="1502"/>
      <c r="M39" s="1502"/>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451" t="s">
        <v>76</v>
      </c>
      <c r="AU39" s="235"/>
      <c r="AV39" s="235"/>
      <c r="AW39" s="452" t="s">
        <v>815</v>
      </c>
      <c r="AX39" s="452" t="s">
        <v>815</v>
      </c>
      <c r="AY39" s="453" t="s">
        <v>186</v>
      </c>
      <c r="AZ39" s="440" t="s">
        <v>131</v>
      </c>
      <c r="BA39" s="259" t="s">
        <v>152</v>
      </c>
      <c r="BB39" s="259" t="s">
        <v>186</v>
      </c>
      <c r="BC39" s="259" t="s">
        <v>186</v>
      </c>
      <c r="BD39" s="259" t="s">
        <v>127</v>
      </c>
      <c r="BE39" s="374">
        <f t="shared" si="2"/>
        <v>28</v>
      </c>
      <c r="BF39" s="235"/>
      <c r="BG39" s="235"/>
      <c r="BH39" s="235"/>
      <c r="BI39" s="235"/>
      <c r="BJ39" s="235"/>
      <c r="BK39" s="235"/>
      <c r="BL39" s="235"/>
      <c r="BM39" s="235"/>
      <c r="BN39" s="235"/>
      <c r="BO39" s="235"/>
      <c r="BP39" s="235"/>
      <c r="BQ39" s="235"/>
      <c r="BR39" s="235"/>
      <c r="BS39" s="235"/>
      <c r="BT39" s="235"/>
      <c r="BU39" s="235"/>
      <c r="BV39" s="235"/>
      <c r="BW39" s="235"/>
      <c r="BX39" s="235"/>
      <c r="BY39" s="235"/>
      <c r="BZ39" s="235"/>
      <c r="CA39" s="235"/>
      <c r="CB39" s="235"/>
      <c r="CC39" s="235"/>
      <c r="CD39" s="235"/>
      <c r="CE39" s="235"/>
      <c r="CF39" s="235"/>
      <c r="CG39" s="235"/>
      <c r="CH39" s="235"/>
      <c r="CI39" s="235"/>
      <c r="CJ39" s="235"/>
      <c r="CK39" s="235"/>
      <c r="CL39" s="235"/>
      <c r="CM39" s="235"/>
      <c r="CN39" s="235"/>
      <c r="CO39" s="235"/>
      <c r="CP39" s="235"/>
      <c r="CQ39" s="235"/>
      <c r="CR39" s="235"/>
      <c r="CS39" s="235"/>
      <c r="CT39" s="235"/>
      <c r="CU39" s="235"/>
      <c r="CV39" s="235"/>
      <c r="CW39" s="235"/>
      <c r="CX39" s="235"/>
      <c r="CY39" s="235"/>
      <c r="CZ39" s="235"/>
      <c r="DA39" s="235"/>
      <c r="DB39" s="235"/>
      <c r="DC39" s="235"/>
      <c r="DD39" s="235"/>
      <c r="DE39" s="235"/>
      <c r="DF39" s="235"/>
      <c r="DG39" s="235"/>
      <c r="DH39" s="235"/>
      <c r="DI39" s="235"/>
      <c r="DJ39" s="235"/>
      <c r="DK39" s="235"/>
      <c r="DL39" s="235"/>
      <c r="DM39" s="235"/>
      <c r="DN39" s="235"/>
      <c r="DO39" s="235"/>
      <c r="DP39" s="235"/>
      <c r="DQ39" s="235"/>
      <c r="DR39" s="235"/>
      <c r="DS39" s="235"/>
      <c r="DT39" s="235"/>
      <c r="DU39" s="235"/>
      <c r="DV39" s="235"/>
      <c r="DW39" s="235"/>
      <c r="DX39" s="235"/>
      <c r="DY39" s="235"/>
      <c r="DZ39" s="235"/>
      <c r="EA39" s="235"/>
    </row>
    <row r="40" spans="1:131" ht="24.75" hidden="1" customHeight="1">
      <c r="A40" s="1522" t="s">
        <v>1521</v>
      </c>
      <c r="B40" s="1522"/>
      <c r="C40" s="1522"/>
      <c r="D40" s="1522"/>
      <c r="E40" s="1522"/>
      <c r="F40" s="1522"/>
      <c r="G40" s="1522"/>
      <c r="H40" s="1522"/>
      <c r="I40" s="1522"/>
      <c r="J40" s="1522"/>
      <c r="K40" s="1522"/>
      <c r="L40" s="1522"/>
      <c r="M40" s="1522"/>
      <c r="N40" s="235"/>
      <c r="O40" s="235"/>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451" t="s">
        <v>79</v>
      </c>
      <c r="AU40" s="235"/>
      <c r="AV40" s="235"/>
      <c r="AW40" s="452" t="s">
        <v>815</v>
      </c>
      <c r="AX40" s="452" t="s">
        <v>815</v>
      </c>
      <c r="AY40" s="453" t="s">
        <v>186</v>
      </c>
      <c r="AZ40" s="440" t="s">
        <v>131</v>
      </c>
      <c r="BA40" s="259" t="s">
        <v>157</v>
      </c>
      <c r="BB40" s="259" t="s">
        <v>199</v>
      </c>
      <c r="BC40" s="259" t="s">
        <v>199</v>
      </c>
      <c r="BD40" s="259" t="s">
        <v>129</v>
      </c>
      <c r="BE40" s="374">
        <f t="shared" si="2"/>
        <v>29</v>
      </c>
      <c r="BF40" s="235"/>
      <c r="BG40" s="235"/>
      <c r="BH40" s="235"/>
      <c r="BI40" s="235"/>
      <c r="BJ40" s="235"/>
      <c r="BK40" s="235"/>
      <c r="BL40" s="235"/>
      <c r="BM40" s="235"/>
      <c r="BN40" s="235"/>
      <c r="BO40" s="235"/>
      <c r="BP40" s="235"/>
      <c r="BQ40" s="235"/>
      <c r="BR40" s="235"/>
      <c r="BS40" s="235"/>
      <c r="BT40" s="235"/>
      <c r="BU40" s="235"/>
      <c r="BV40" s="235"/>
      <c r="BW40" s="235"/>
      <c r="BX40" s="235"/>
      <c r="BY40" s="235"/>
      <c r="BZ40" s="235"/>
      <c r="CA40" s="235"/>
      <c r="CB40" s="235"/>
      <c r="CC40" s="235"/>
      <c r="CD40" s="235"/>
      <c r="CE40" s="235"/>
      <c r="CF40" s="235"/>
      <c r="CG40" s="235"/>
      <c r="CH40" s="235"/>
      <c r="CI40" s="235"/>
      <c r="CJ40" s="235"/>
      <c r="CK40" s="235"/>
      <c r="CL40" s="235"/>
      <c r="CM40" s="235"/>
      <c r="CN40" s="235"/>
      <c r="CO40" s="235"/>
      <c r="CP40" s="235"/>
      <c r="CQ40" s="235"/>
      <c r="CR40" s="235"/>
      <c r="CS40" s="235"/>
      <c r="CT40" s="235"/>
      <c r="CU40" s="235"/>
      <c r="CV40" s="235"/>
      <c r="CW40" s="235"/>
      <c r="CX40" s="235"/>
      <c r="CY40" s="235"/>
      <c r="CZ40" s="235"/>
      <c r="DA40" s="235"/>
      <c r="DB40" s="235"/>
      <c r="DC40" s="235"/>
      <c r="DD40" s="235"/>
      <c r="DE40" s="235"/>
      <c r="DF40" s="235"/>
      <c r="DG40" s="235"/>
      <c r="DH40" s="235"/>
      <c r="DI40" s="235"/>
      <c r="DJ40" s="235"/>
      <c r="DK40" s="235"/>
      <c r="DL40" s="235"/>
      <c r="DM40" s="235"/>
      <c r="DN40" s="235"/>
      <c r="DO40" s="235"/>
      <c r="DP40" s="235"/>
      <c r="DQ40" s="235"/>
      <c r="DR40" s="235"/>
      <c r="DS40" s="235"/>
      <c r="DT40" s="235"/>
      <c r="DU40" s="235"/>
      <c r="DV40" s="235"/>
      <c r="DW40" s="235"/>
      <c r="DX40" s="235"/>
      <c r="DY40" s="235"/>
      <c r="DZ40" s="235"/>
      <c r="EA40" s="235"/>
    </row>
    <row r="41" spans="1:131" ht="17.25" hidden="1" customHeight="1">
      <c r="A41" s="298" t="s">
        <v>1522</v>
      </c>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451" t="s">
        <v>81</v>
      </c>
      <c r="AU41" s="235"/>
      <c r="AV41" s="235"/>
      <c r="AW41" s="452" t="s">
        <v>820</v>
      </c>
      <c r="AX41" s="452" t="s">
        <v>820</v>
      </c>
      <c r="AY41" s="453" t="s">
        <v>191</v>
      </c>
      <c r="AZ41" s="440" t="s">
        <v>136</v>
      </c>
      <c r="BA41" s="259" t="s">
        <v>155</v>
      </c>
      <c r="BB41" s="259" t="s">
        <v>242</v>
      </c>
      <c r="BC41" s="259" t="s">
        <v>242</v>
      </c>
      <c r="BD41" s="259" t="s">
        <v>131</v>
      </c>
      <c r="BE41" s="374">
        <f t="shared" si="2"/>
        <v>30</v>
      </c>
      <c r="BF41" s="235"/>
      <c r="BG41" s="235"/>
      <c r="BH41" s="235"/>
      <c r="BI41" s="235"/>
      <c r="BJ41" s="235"/>
      <c r="BK41" s="235"/>
      <c r="BL41" s="235"/>
      <c r="BM41" s="235"/>
      <c r="BN41" s="235"/>
      <c r="BO41" s="235"/>
      <c r="BP41" s="235"/>
      <c r="BQ41" s="235"/>
      <c r="BR41" s="235"/>
      <c r="BS41" s="235"/>
      <c r="BT41" s="235"/>
      <c r="BU41" s="235"/>
      <c r="BV41" s="235"/>
      <c r="BW41" s="235"/>
      <c r="BX41" s="235"/>
      <c r="BY41" s="235"/>
      <c r="BZ41" s="235"/>
      <c r="CA41" s="235"/>
      <c r="CB41" s="235"/>
      <c r="CC41" s="235"/>
      <c r="CD41" s="235"/>
      <c r="CE41" s="235"/>
      <c r="CF41" s="235"/>
      <c r="CG41" s="235"/>
      <c r="CH41" s="235"/>
      <c r="CI41" s="235"/>
      <c r="CJ41" s="235"/>
      <c r="CK41" s="235"/>
      <c r="CL41" s="235"/>
      <c r="CM41" s="235"/>
      <c r="CN41" s="235"/>
      <c r="CO41" s="235"/>
      <c r="CP41" s="235"/>
      <c r="CQ41" s="235"/>
      <c r="CR41" s="235"/>
      <c r="CS41" s="235"/>
      <c r="CT41" s="235"/>
      <c r="CU41" s="235"/>
      <c r="CV41" s="235"/>
      <c r="CW41" s="235"/>
      <c r="CX41" s="235"/>
      <c r="CY41" s="235"/>
      <c r="CZ41" s="235"/>
      <c r="DA41" s="235"/>
      <c r="DB41" s="235"/>
      <c r="DC41" s="235"/>
      <c r="DD41" s="235"/>
      <c r="DE41" s="235"/>
      <c r="DF41" s="235"/>
      <c r="DG41" s="235"/>
      <c r="DH41" s="235"/>
      <c r="DI41" s="235"/>
      <c r="DJ41" s="235"/>
      <c r="DK41" s="235"/>
      <c r="DL41" s="235"/>
      <c r="DM41" s="235"/>
      <c r="DN41" s="235"/>
      <c r="DO41" s="235"/>
      <c r="DP41" s="235"/>
      <c r="DQ41" s="235"/>
      <c r="DR41" s="235"/>
      <c r="DS41" s="235"/>
      <c r="DT41" s="235"/>
      <c r="DU41" s="235"/>
      <c r="DV41" s="235"/>
      <c r="DW41" s="235"/>
      <c r="DX41" s="235"/>
      <c r="DY41" s="235"/>
      <c r="DZ41" s="235"/>
      <c r="EA41" s="235"/>
    </row>
    <row r="42" spans="1:131" ht="16.5" hidden="1" customHeight="1">
      <c r="A42" s="298"/>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451" t="s">
        <v>85</v>
      </c>
      <c r="AU42" s="235"/>
      <c r="AV42" s="235"/>
      <c r="AW42" s="260" t="s">
        <v>350</v>
      </c>
      <c r="AX42" s="260" t="s">
        <v>350</v>
      </c>
      <c r="AY42" s="453" t="s">
        <v>199</v>
      </c>
      <c r="AZ42" s="440" t="s">
        <v>138</v>
      </c>
      <c r="BA42" s="259" t="s">
        <v>159</v>
      </c>
      <c r="BB42" s="259" t="s">
        <v>259</v>
      </c>
      <c r="BC42" s="259" t="s">
        <v>259</v>
      </c>
      <c r="BD42" s="259" t="s">
        <v>136</v>
      </c>
      <c r="BE42" s="374">
        <f t="shared" si="2"/>
        <v>32</v>
      </c>
      <c r="BF42" s="235"/>
      <c r="BG42" s="235"/>
      <c r="BH42" s="235"/>
      <c r="BI42" s="235"/>
      <c r="BJ42" s="235"/>
      <c r="BK42" s="235"/>
      <c r="BL42" s="235"/>
      <c r="BM42" s="235"/>
      <c r="BN42" s="235"/>
      <c r="BO42" s="235"/>
      <c r="BP42" s="235"/>
      <c r="BQ42" s="235"/>
      <c r="BR42" s="235"/>
      <c r="BS42" s="235"/>
      <c r="BT42" s="235"/>
      <c r="BU42" s="235"/>
      <c r="BV42" s="235"/>
      <c r="BW42" s="235"/>
      <c r="BX42" s="235"/>
      <c r="BY42" s="235"/>
      <c r="BZ42" s="235"/>
      <c r="CA42" s="235"/>
      <c r="CB42" s="235"/>
      <c r="CC42" s="235"/>
      <c r="CD42" s="235"/>
      <c r="CE42" s="235"/>
      <c r="CF42" s="235"/>
      <c r="CG42" s="235"/>
      <c r="CH42" s="235"/>
      <c r="CI42" s="235"/>
      <c r="CJ42" s="235"/>
      <c r="CK42" s="235"/>
      <c r="CL42" s="235"/>
      <c r="CM42" s="235"/>
      <c r="CN42" s="235"/>
      <c r="CO42" s="235"/>
      <c r="CP42" s="235"/>
      <c r="CQ42" s="235"/>
      <c r="CR42" s="235"/>
      <c r="CS42" s="235"/>
      <c r="CT42" s="235"/>
      <c r="CU42" s="235"/>
      <c r="CV42" s="235"/>
      <c r="CW42" s="235"/>
      <c r="CX42" s="235"/>
      <c r="CY42" s="235"/>
      <c r="CZ42" s="235"/>
      <c r="DA42" s="235"/>
      <c r="DB42" s="235"/>
      <c r="DC42" s="235"/>
      <c r="DD42" s="235"/>
      <c r="DE42" s="235"/>
      <c r="DF42" s="235"/>
      <c r="DG42" s="235"/>
      <c r="DH42" s="235"/>
      <c r="DI42" s="235"/>
      <c r="DJ42" s="235"/>
      <c r="DK42" s="235"/>
      <c r="DL42" s="235"/>
      <c r="DM42" s="235"/>
      <c r="DN42" s="235"/>
      <c r="DO42" s="235"/>
      <c r="DP42" s="235"/>
      <c r="DQ42" s="235"/>
      <c r="DR42" s="235"/>
      <c r="DS42" s="235"/>
      <c r="DT42" s="235"/>
      <c r="DU42" s="235"/>
      <c r="DV42" s="235"/>
      <c r="DW42" s="235"/>
      <c r="DX42" s="235"/>
      <c r="DY42" s="235"/>
      <c r="DZ42" s="235"/>
      <c r="EA42" s="235"/>
    </row>
    <row r="43" spans="1:131" hidden="1">
      <c r="A43" s="298"/>
      <c r="D43" s="1523" t="s">
        <v>1523</v>
      </c>
      <c r="E43" s="1525" t="s">
        <v>1524</v>
      </c>
      <c r="F43" s="1526"/>
      <c r="G43" s="1526"/>
      <c r="H43" s="1526"/>
      <c r="I43" s="1526"/>
      <c r="J43" s="1526"/>
      <c r="K43" s="1526"/>
      <c r="L43" s="1527"/>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451" t="s">
        <v>87</v>
      </c>
      <c r="AU43" s="235"/>
      <c r="AV43" s="235"/>
      <c r="AW43" s="452" t="s">
        <v>856</v>
      </c>
      <c r="AX43" s="260" t="s">
        <v>835</v>
      </c>
      <c r="AY43" s="453" t="s">
        <v>214</v>
      </c>
      <c r="AZ43" s="440" t="s">
        <v>150</v>
      </c>
      <c r="BA43" s="259" t="s">
        <v>1443</v>
      </c>
      <c r="BB43" s="259" t="s">
        <v>262</v>
      </c>
      <c r="BC43" s="259" t="s">
        <v>262</v>
      </c>
      <c r="BD43" s="259" t="s">
        <v>138</v>
      </c>
      <c r="BE43" s="374">
        <f t="shared" si="2"/>
        <v>33</v>
      </c>
      <c r="BF43" s="235"/>
      <c r="BG43" s="235"/>
      <c r="BH43" s="235"/>
      <c r="BI43" s="235"/>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c r="CH43" s="235"/>
      <c r="CI43" s="235"/>
      <c r="CJ43" s="235"/>
      <c r="CK43" s="235"/>
      <c r="CL43" s="235"/>
      <c r="CM43" s="235"/>
      <c r="CN43" s="235"/>
      <c r="CO43" s="235"/>
      <c r="CP43" s="235"/>
      <c r="CQ43" s="235"/>
      <c r="CR43" s="235"/>
      <c r="CS43" s="235"/>
      <c r="CT43" s="235"/>
      <c r="CU43" s="235"/>
      <c r="CV43" s="235"/>
      <c r="CW43" s="235"/>
      <c r="CX43" s="235"/>
      <c r="CY43" s="235"/>
      <c r="CZ43" s="235"/>
      <c r="DA43" s="235"/>
      <c r="DB43" s="235"/>
      <c r="DC43" s="235"/>
      <c r="DD43" s="235"/>
      <c r="DE43" s="235"/>
      <c r="DF43" s="235"/>
      <c r="DG43" s="235"/>
      <c r="DH43" s="235"/>
      <c r="DI43" s="235"/>
      <c r="DJ43" s="235"/>
      <c r="DK43" s="235"/>
      <c r="DL43" s="235"/>
      <c r="DM43" s="235"/>
      <c r="DN43" s="235"/>
      <c r="DO43" s="235"/>
      <c r="DP43" s="235"/>
      <c r="DQ43" s="235"/>
      <c r="DR43" s="235"/>
      <c r="DS43" s="235"/>
      <c r="DT43" s="235"/>
      <c r="DU43" s="235"/>
      <c r="DV43" s="235"/>
      <c r="DW43" s="235"/>
      <c r="DX43" s="235"/>
      <c r="DY43" s="235"/>
      <c r="DZ43" s="235"/>
      <c r="EA43" s="235"/>
    </row>
    <row r="44" spans="1:131" hidden="1">
      <c r="A44" s="298"/>
      <c r="D44" s="1524"/>
      <c r="E44" s="299">
        <v>1</v>
      </c>
      <c r="F44" s="299">
        <v>2</v>
      </c>
      <c r="G44" s="299">
        <v>3</v>
      </c>
      <c r="H44" s="299">
        <v>4</v>
      </c>
      <c r="I44" s="299">
        <v>5</v>
      </c>
      <c r="J44" s="299">
        <v>6</v>
      </c>
      <c r="K44" s="299">
        <v>7</v>
      </c>
      <c r="L44" s="300">
        <v>8</v>
      </c>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451" t="s">
        <v>90</v>
      </c>
      <c r="AU44" s="235"/>
      <c r="AV44" s="235"/>
      <c r="AW44" s="452" t="s">
        <v>1459</v>
      </c>
      <c r="AX44" s="452" t="s">
        <v>856</v>
      </c>
      <c r="AY44" s="453" t="s">
        <v>256</v>
      </c>
      <c r="AZ44" s="440" t="s">
        <v>152</v>
      </c>
      <c r="BA44" s="259" t="s">
        <v>162</v>
      </c>
      <c r="BB44" s="259" t="s">
        <v>264</v>
      </c>
      <c r="BC44" s="259" t="s">
        <v>264</v>
      </c>
      <c r="BD44" s="259" t="s">
        <v>150</v>
      </c>
      <c r="BE44" s="374">
        <f t="shared" si="2"/>
        <v>34</v>
      </c>
      <c r="BF44" s="235"/>
      <c r="BG44" s="235"/>
      <c r="BH44" s="235"/>
      <c r="BI44" s="235"/>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c r="CH44" s="235"/>
      <c r="CI44" s="235"/>
      <c r="CJ44" s="235"/>
      <c r="CK44" s="235"/>
      <c r="CL44" s="235"/>
      <c r="CM44" s="235"/>
      <c r="CN44" s="235"/>
      <c r="CO44" s="235"/>
      <c r="CP44" s="235"/>
      <c r="CQ44" s="235"/>
      <c r="CR44" s="235"/>
      <c r="CS44" s="235"/>
      <c r="CT44" s="235"/>
      <c r="CU44" s="235"/>
      <c r="CV44" s="235"/>
      <c r="CW44" s="235"/>
      <c r="CX44" s="235"/>
      <c r="CY44" s="235"/>
      <c r="CZ44" s="235"/>
      <c r="DA44" s="235"/>
      <c r="DB44" s="235"/>
      <c r="DC44" s="235"/>
      <c r="DD44" s="235"/>
      <c r="DE44" s="235"/>
      <c r="DF44" s="235"/>
      <c r="DG44" s="235"/>
      <c r="DH44" s="235"/>
      <c r="DI44" s="235"/>
      <c r="DJ44" s="235"/>
      <c r="DK44" s="235"/>
      <c r="DL44" s="235"/>
      <c r="DM44" s="235"/>
      <c r="DN44" s="235"/>
      <c r="DO44" s="235"/>
      <c r="DP44" s="235"/>
      <c r="DQ44" s="235"/>
      <c r="DR44" s="235"/>
      <c r="DS44" s="235"/>
      <c r="DT44" s="235"/>
      <c r="DU44" s="235"/>
      <c r="DV44" s="235"/>
      <c r="DW44" s="235"/>
      <c r="DX44" s="235"/>
      <c r="DY44" s="235"/>
      <c r="DZ44" s="235"/>
      <c r="EA44" s="235"/>
    </row>
    <row r="45" spans="1:131" hidden="1">
      <c r="A45" s="298"/>
      <c r="D45" s="301">
        <v>30</v>
      </c>
      <c r="E45" s="302">
        <f t="array" ref="E45">+MAX(IF($B60:$B76=1,E60:E76))</f>
        <v>0</v>
      </c>
      <c r="F45" s="303">
        <f t="array" ref="F45">+MAX(IF($B60:$B76=1,F60:F76))</f>
        <v>0</v>
      </c>
      <c r="G45" s="303">
        <f t="array" ref="G45">+MAX(IF($B60:$B76=1,G60:G76))</f>
        <v>0</v>
      </c>
      <c r="H45" s="303">
        <f t="array" ref="H45">+MAX(IF($B60:$B76=1,H60:H76))</f>
        <v>0</v>
      </c>
      <c r="I45" s="303">
        <f t="array" ref="I45">+MAX(IF($B60:$B76=1,I60:I76))</f>
        <v>0</v>
      </c>
      <c r="J45" s="303">
        <f t="array" ref="J45">+MAX(IF($B60:$B76=1,J60:J76))</f>
        <v>0</v>
      </c>
      <c r="K45" s="303">
        <f t="array" ref="K45">+MAX(IF($B60:$B76=1,K60:K76))</f>
        <v>0</v>
      </c>
      <c r="L45" s="304">
        <f t="array" ref="L45">+MAX(IF($B60:$B76=1,L60:L76))</f>
        <v>0</v>
      </c>
      <c r="N45" s="235"/>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451" t="s">
        <v>92</v>
      </c>
      <c r="AU45" s="235"/>
      <c r="AV45" s="235"/>
      <c r="AW45" s="260" t="s">
        <v>874</v>
      </c>
      <c r="AX45" s="452" t="s">
        <v>1459</v>
      </c>
      <c r="AY45" s="453" t="s">
        <v>259</v>
      </c>
      <c r="AZ45" s="440" t="s">
        <v>155</v>
      </c>
      <c r="BA45" s="259" t="s">
        <v>164</v>
      </c>
      <c r="BB45" s="259" t="s">
        <v>281</v>
      </c>
      <c r="BC45" s="259" t="s">
        <v>281</v>
      </c>
      <c r="BD45" s="259" t="s">
        <v>152</v>
      </c>
      <c r="BE45" s="374">
        <f t="shared" si="2"/>
        <v>35</v>
      </c>
      <c r="BF45" s="235"/>
      <c r="BG45" s="235"/>
      <c r="BH45" s="235"/>
      <c r="BI45" s="235"/>
      <c r="BJ45" s="235"/>
      <c r="BK45" s="235"/>
      <c r="BL45" s="235"/>
      <c r="BM45" s="235"/>
      <c r="BN45" s="235"/>
      <c r="BO45" s="235"/>
      <c r="BP45" s="235"/>
      <c r="BQ45" s="235"/>
      <c r="BR45" s="235"/>
      <c r="BS45" s="235"/>
      <c r="BT45" s="235"/>
      <c r="BU45" s="235"/>
      <c r="BV45" s="235"/>
      <c r="BW45" s="235"/>
      <c r="BX45" s="235"/>
      <c r="BY45" s="235"/>
      <c r="BZ45" s="235"/>
      <c r="CA45" s="235"/>
      <c r="CB45" s="235"/>
      <c r="CC45" s="235"/>
      <c r="CD45" s="235"/>
      <c r="CE45" s="235"/>
      <c r="CF45" s="235"/>
      <c r="CG45" s="235"/>
      <c r="CH45" s="235"/>
      <c r="CI45" s="235"/>
      <c r="CJ45" s="235"/>
      <c r="CK45" s="235"/>
      <c r="CL45" s="235"/>
      <c r="CM45" s="235"/>
      <c r="CN45" s="235"/>
      <c r="CO45" s="235"/>
      <c r="CP45" s="235"/>
      <c r="CQ45" s="235"/>
      <c r="CR45" s="235"/>
      <c r="CS45" s="235"/>
      <c r="CT45" s="235"/>
      <c r="CU45" s="235"/>
      <c r="CV45" s="235"/>
      <c r="CW45" s="235"/>
      <c r="CX45" s="235"/>
      <c r="CY45" s="235"/>
      <c r="CZ45" s="235"/>
      <c r="DA45" s="235"/>
      <c r="DB45" s="235"/>
      <c r="DC45" s="235"/>
      <c r="DD45" s="235"/>
      <c r="DE45" s="235"/>
      <c r="DF45" s="235"/>
      <c r="DG45" s="235"/>
      <c r="DH45" s="235"/>
      <c r="DI45" s="235"/>
      <c r="DJ45" s="235"/>
      <c r="DK45" s="235"/>
      <c r="DL45" s="235"/>
      <c r="DM45" s="235"/>
      <c r="DN45" s="235"/>
      <c r="DO45" s="235"/>
      <c r="DP45" s="235"/>
      <c r="DQ45" s="235"/>
      <c r="DR45" s="235"/>
      <c r="DS45" s="235"/>
      <c r="DT45" s="235"/>
      <c r="DU45" s="235"/>
      <c r="DV45" s="235"/>
      <c r="DW45" s="235"/>
      <c r="DX45" s="235"/>
      <c r="DY45" s="235"/>
      <c r="DZ45" s="235"/>
      <c r="EA45" s="235"/>
    </row>
    <row r="46" spans="1:131" hidden="1">
      <c r="A46" s="298"/>
      <c r="D46" s="301">
        <v>40</v>
      </c>
      <c r="E46" s="305">
        <f t="array" ref="E46">+MAX(IF($B78:$B94=1,E78:E94))</f>
        <v>0</v>
      </c>
      <c r="F46" s="306">
        <f t="array" ref="F46">+MAX(IF($B78:$B94=1,F78:F94))</f>
        <v>0</v>
      </c>
      <c r="G46" s="306">
        <f t="array" ref="G46">+MAX(IF($B78:$B94=1,G78:G94))</f>
        <v>0</v>
      </c>
      <c r="H46" s="306">
        <f t="array" ref="H46">+MAX(IF($B78:$B94=1,H78:H94))</f>
        <v>0</v>
      </c>
      <c r="I46" s="306">
        <f t="array" ref="I46">+MAX(IF($B78:$B94=1,I78:I94))</f>
        <v>0</v>
      </c>
      <c r="J46" s="306">
        <f t="array" ref="J46">+MAX(IF($B78:$B94=1,J78:J94))</f>
        <v>0</v>
      </c>
      <c r="K46" s="306">
        <f t="array" ref="K46">+MAX(IF($B78:$B94=1,K78:K94))</f>
        <v>0</v>
      </c>
      <c r="L46" s="307">
        <f t="array" ref="L46">+MAX(IF($B78:$B94=1,L78:L94))</f>
        <v>0</v>
      </c>
      <c r="N46" s="235"/>
      <c r="O46" s="235"/>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451" t="s">
        <v>95</v>
      </c>
      <c r="AU46" s="235"/>
      <c r="AV46" s="235"/>
      <c r="AW46" s="452" t="s">
        <v>885</v>
      </c>
      <c r="AX46" s="260" t="s">
        <v>874</v>
      </c>
      <c r="AY46" s="453" t="s">
        <v>262</v>
      </c>
      <c r="AZ46" s="440" t="s">
        <v>157</v>
      </c>
      <c r="BA46" s="259" t="s">
        <v>166</v>
      </c>
      <c r="BB46" s="259" t="s">
        <v>283</v>
      </c>
      <c r="BC46" s="259" t="s">
        <v>283</v>
      </c>
      <c r="BD46" s="259" t="s">
        <v>155</v>
      </c>
      <c r="BE46" s="374">
        <f t="shared" si="2"/>
        <v>36</v>
      </c>
      <c r="BF46" s="235"/>
      <c r="BG46" s="235"/>
      <c r="BH46" s="235"/>
      <c r="BI46" s="235"/>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c r="CH46" s="235"/>
      <c r="CI46" s="235"/>
      <c r="CJ46" s="235"/>
      <c r="CK46" s="235"/>
      <c r="CL46" s="235"/>
      <c r="CM46" s="235"/>
      <c r="CN46" s="235"/>
      <c r="CO46" s="235"/>
      <c r="CP46" s="235"/>
      <c r="CQ46" s="235"/>
      <c r="CR46" s="235"/>
      <c r="CS46" s="235"/>
      <c r="CT46" s="235"/>
      <c r="CU46" s="235"/>
      <c r="CV46" s="235"/>
      <c r="CW46" s="235"/>
      <c r="CX46" s="235"/>
      <c r="CY46" s="235"/>
      <c r="CZ46" s="235"/>
      <c r="DA46" s="235"/>
      <c r="DB46" s="235"/>
      <c r="DC46" s="235"/>
      <c r="DD46" s="235"/>
      <c r="DE46" s="235"/>
      <c r="DF46" s="235"/>
      <c r="DG46" s="235"/>
      <c r="DH46" s="235"/>
      <c r="DI46" s="235"/>
      <c r="DJ46" s="235"/>
      <c r="DK46" s="235"/>
      <c r="DL46" s="235"/>
      <c r="DM46" s="235"/>
      <c r="DN46" s="235"/>
      <c r="DO46" s="235"/>
      <c r="DP46" s="235"/>
      <c r="DQ46" s="235"/>
      <c r="DR46" s="235"/>
      <c r="DS46" s="235"/>
      <c r="DT46" s="235"/>
      <c r="DU46" s="235"/>
      <c r="DV46" s="235"/>
      <c r="DW46" s="235"/>
      <c r="DX46" s="235"/>
      <c r="DY46" s="235"/>
      <c r="DZ46" s="235"/>
      <c r="EA46" s="235"/>
    </row>
    <row r="47" spans="1:131" hidden="1">
      <c r="A47" s="298"/>
      <c r="D47" s="301">
        <v>50</v>
      </c>
      <c r="E47" s="305">
        <f t="array" ref="E47">+MAX(IF($B96:$B112=1,E96:E112))</f>
        <v>0</v>
      </c>
      <c r="F47" s="306">
        <f t="array" ref="F47">+MAX(IF($B96:$B112=1,F96:F112))</f>
        <v>0</v>
      </c>
      <c r="G47" s="306">
        <f t="array" ref="G47">+MAX(IF($B96:$B112=1,G96:G112))</f>
        <v>0</v>
      </c>
      <c r="H47" s="306">
        <f t="array" ref="H47">+MAX(IF($B96:$B112=1,H96:H112))</f>
        <v>0</v>
      </c>
      <c r="I47" s="306">
        <f t="array" ref="I47">+MAX(IF($B96:$B112=1,I96:I112))</f>
        <v>0</v>
      </c>
      <c r="J47" s="306">
        <f t="array" ref="J47">+MAX(IF($B96:$B112=1,J96:J112))</f>
        <v>0</v>
      </c>
      <c r="K47" s="306">
        <f t="array" ref="K47">+MAX(IF($B96:$B112=1,K96:K112))</f>
        <v>0</v>
      </c>
      <c r="L47" s="307">
        <f t="array" ref="L47">+MAX(IF($B96:$B112=1,L96:L112))</f>
        <v>0</v>
      </c>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451" t="s">
        <v>97</v>
      </c>
      <c r="AU47" s="235"/>
      <c r="AV47" s="235"/>
      <c r="AW47" s="260" t="s">
        <v>886</v>
      </c>
      <c r="AX47" s="452" t="s">
        <v>885</v>
      </c>
      <c r="AY47" s="453" t="s">
        <v>264</v>
      </c>
      <c r="AZ47" s="440" t="s">
        <v>159</v>
      </c>
      <c r="BA47" s="259" t="s">
        <v>169</v>
      </c>
      <c r="BB47" s="259" t="s">
        <v>74</v>
      </c>
      <c r="BC47" s="259" t="s">
        <v>74</v>
      </c>
      <c r="BD47" s="259" t="s">
        <v>157</v>
      </c>
      <c r="BE47" s="374">
        <f t="shared" si="2"/>
        <v>37</v>
      </c>
      <c r="BF47" s="235"/>
      <c r="BG47" s="235"/>
      <c r="BH47" s="235"/>
      <c r="BI47" s="235"/>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c r="CH47" s="235"/>
      <c r="CI47" s="235"/>
      <c r="CJ47" s="235"/>
      <c r="CK47" s="235"/>
      <c r="CL47" s="235"/>
      <c r="CM47" s="235"/>
      <c r="CN47" s="235"/>
      <c r="CO47" s="235"/>
      <c r="CP47" s="235"/>
      <c r="CQ47" s="235"/>
      <c r="CR47" s="235"/>
      <c r="CS47" s="235"/>
      <c r="CT47" s="235"/>
      <c r="CU47" s="235"/>
      <c r="CV47" s="235"/>
      <c r="CW47" s="235"/>
      <c r="CX47" s="235"/>
      <c r="CY47" s="235"/>
      <c r="CZ47" s="235"/>
      <c r="DA47" s="235"/>
      <c r="DB47" s="235"/>
      <c r="DC47" s="235"/>
      <c r="DD47" s="235"/>
      <c r="DE47" s="235"/>
      <c r="DF47" s="235"/>
      <c r="DG47" s="235"/>
      <c r="DH47" s="235"/>
      <c r="DI47" s="235"/>
      <c r="DJ47" s="235"/>
      <c r="DK47" s="235"/>
      <c r="DL47" s="235"/>
      <c r="DM47" s="235"/>
      <c r="DN47" s="235"/>
      <c r="DO47" s="235"/>
      <c r="DP47" s="235"/>
      <c r="DQ47" s="235"/>
      <c r="DR47" s="235"/>
      <c r="DS47" s="235"/>
      <c r="DT47" s="235"/>
      <c r="DU47" s="235"/>
      <c r="DV47" s="235"/>
      <c r="DW47" s="235"/>
      <c r="DX47" s="235"/>
      <c r="DY47" s="235"/>
      <c r="DZ47" s="235"/>
      <c r="EA47" s="235"/>
    </row>
    <row r="48" spans="1:131" hidden="1">
      <c r="A48" s="298"/>
      <c r="D48" s="301">
        <v>60</v>
      </c>
      <c r="E48" s="305">
        <f t="array" ref="E48">+MAX(IF($B114:$B130=1,E114:E130))</f>
        <v>0</v>
      </c>
      <c r="F48" s="306">
        <f t="array" ref="F48">+MAX(IF($B114:$B130=1,F114:F130))</f>
        <v>0</v>
      </c>
      <c r="G48" s="306">
        <f t="array" ref="G48">+MAX(IF($B114:$B130=1,G114:G130))</f>
        <v>0</v>
      </c>
      <c r="H48" s="306">
        <f t="array" ref="H48">+MAX(IF($B114:$B130=1,H114:H130))</f>
        <v>0</v>
      </c>
      <c r="I48" s="306">
        <f t="array" ref="I48">+MAX(IF($B114:$B130=1,I114:I130))</f>
        <v>0</v>
      </c>
      <c r="J48" s="306">
        <f t="array" ref="J48">+MAX(IF($B114:$B130=1,J114:J130))</f>
        <v>0</v>
      </c>
      <c r="K48" s="306">
        <f t="array" ref="K48">+MAX(IF($B114:$B130=1,K114:K130))</f>
        <v>0</v>
      </c>
      <c r="L48" s="307">
        <f t="array" ref="L48">+MAX(IF($B114:$B130=1,L114:L130))</f>
        <v>0</v>
      </c>
      <c r="N48" s="235"/>
      <c r="O48" s="235"/>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451" t="s">
        <v>100</v>
      </c>
      <c r="AU48" s="235"/>
      <c r="AV48" s="235"/>
      <c r="AW48" s="260" t="s">
        <v>887</v>
      </c>
      <c r="AX48" s="260" t="s">
        <v>886</v>
      </c>
      <c r="AY48" s="453" t="s">
        <v>272</v>
      </c>
      <c r="AZ48" s="440" t="s">
        <v>1443</v>
      </c>
      <c r="BA48" s="259" t="s">
        <v>174</v>
      </c>
      <c r="BB48" s="259" t="s">
        <v>298</v>
      </c>
      <c r="BC48" s="259" t="s">
        <v>298</v>
      </c>
      <c r="BD48" s="259" t="s">
        <v>159</v>
      </c>
      <c r="BE48" s="374">
        <f t="shared" si="2"/>
        <v>38</v>
      </c>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35"/>
      <c r="DX48" s="235"/>
      <c r="DY48" s="235"/>
      <c r="DZ48" s="235"/>
      <c r="EA48" s="235"/>
    </row>
    <row r="49" spans="1:131" hidden="1">
      <c r="A49" s="298"/>
      <c r="D49" s="308">
        <v>80</v>
      </c>
      <c r="E49" s="309">
        <f t="array" ref="E49">+MAX(IF($B132:$B148=1,E132:E148))</f>
        <v>0</v>
      </c>
      <c r="F49" s="310">
        <f t="array" ref="F49">+MAX(IF($B132:$B148=1,F132:F148))</f>
        <v>0</v>
      </c>
      <c r="G49" s="310">
        <f t="array" ref="G49">+MAX(IF($B132:$B148=1,G132:G148))</f>
        <v>0</v>
      </c>
      <c r="H49" s="310">
        <f t="array" ref="H49">+MAX(IF($B132:$B148=1,H132:H148))</f>
        <v>0</v>
      </c>
      <c r="I49" s="310">
        <f t="array" ref="I49">+MAX(IF($B132:$B148=1,I132:I148))</f>
        <v>0</v>
      </c>
      <c r="J49" s="310">
        <f t="array" ref="J49">+MAX(IF($B132:$B148=1,J132:J148))</f>
        <v>0</v>
      </c>
      <c r="K49" s="310">
        <f t="array" ref="K49">+MAX(IF($B132:$B148=1,K132:K148))</f>
        <v>0</v>
      </c>
      <c r="L49" s="311">
        <f t="array" ref="L49">+MAX(IF($B132:$B148=1,L132:L148))</f>
        <v>0</v>
      </c>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451" t="s">
        <v>102</v>
      </c>
      <c r="AU49" s="235"/>
      <c r="AV49" s="235"/>
      <c r="AW49" s="452" t="s">
        <v>888</v>
      </c>
      <c r="AX49" s="260" t="s">
        <v>887</v>
      </c>
      <c r="AY49" s="453" t="s">
        <v>281</v>
      </c>
      <c r="AZ49" s="440" t="s">
        <v>162</v>
      </c>
      <c r="BA49" s="259" t="s">
        <v>178</v>
      </c>
      <c r="BB49" s="259" t="s">
        <v>307</v>
      </c>
      <c r="BC49" s="259" t="s">
        <v>307</v>
      </c>
      <c r="BD49" s="259" t="s">
        <v>1443</v>
      </c>
      <c r="BE49" s="374">
        <f t="shared" si="2"/>
        <v>39</v>
      </c>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35"/>
      <c r="CL49" s="235"/>
      <c r="CM49" s="235"/>
      <c r="CN49" s="235"/>
      <c r="CO49" s="235"/>
      <c r="CP49" s="235"/>
      <c r="CQ49" s="235"/>
      <c r="CR49" s="235"/>
      <c r="CS49" s="235"/>
      <c r="CT49" s="235"/>
      <c r="CU49" s="235"/>
      <c r="CV49" s="235"/>
      <c r="CW49" s="235"/>
      <c r="CX49" s="235"/>
      <c r="CY49" s="235"/>
      <c r="CZ49" s="235"/>
      <c r="DA49" s="235"/>
      <c r="DB49" s="235"/>
      <c r="DC49" s="235"/>
      <c r="DD49" s="235"/>
      <c r="DE49" s="235"/>
      <c r="DF49" s="235"/>
      <c r="DG49" s="235"/>
      <c r="DH49" s="235"/>
      <c r="DI49" s="235"/>
      <c r="DJ49" s="235"/>
      <c r="DK49" s="235"/>
      <c r="DL49" s="235"/>
      <c r="DM49" s="235"/>
      <c r="DN49" s="235"/>
      <c r="DO49" s="235"/>
      <c r="DP49" s="235"/>
      <c r="DQ49" s="235"/>
      <c r="DR49" s="235"/>
      <c r="DS49" s="235"/>
      <c r="DT49" s="235"/>
      <c r="DU49" s="235"/>
      <c r="DV49" s="235"/>
      <c r="DW49" s="235"/>
      <c r="DX49" s="235"/>
      <c r="DY49" s="235"/>
      <c r="DZ49" s="235"/>
      <c r="EA49" s="235"/>
    </row>
    <row r="50" spans="1:131" hidden="1">
      <c r="A50" s="298"/>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451" t="s">
        <v>104</v>
      </c>
      <c r="AU50" s="235"/>
      <c r="AV50" s="235"/>
      <c r="AW50" s="452" t="s">
        <v>895</v>
      </c>
      <c r="AX50" s="452" t="s">
        <v>888</v>
      </c>
      <c r="AY50" s="453" t="s">
        <v>74</v>
      </c>
      <c r="AZ50" s="440" t="s">
        <v>164</v>
      </c>
      <c r="BA50" s="259" t="s">
        <v>184</v>
      </c>
      <c r="BB50" s="259" t="s">
        <v>309</v>
      </c>
      <c r="BC50" s="259" t="s">
        <v>309</v>
      </c>
      <c r="BD50" s="259" t="s">
        <v>162</v>
      </c>
      <c r="BE50" s="374">
        <f t="shared" si="2"/>
        <v>40</v>
      </c>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c r="CD50" s="235"/>
      <c r="CE50" s="235"/>
      <c r="CF50" s="235"/>
      <c r="CG50" s="235"/>
      <c r="CH50" s="235"/>
      <c r="CI50" s="235"/>
      <c r="CJ50" s="235"/>
      <c r="CK50" s="235"/>
      <c r="CL50" s="235"/>
      <c r="CM50" s="235"/>
      <c r="CN50" s="235"/>
      <c r="CO50" s="235"/>
      <c r="CP50" s="235"/>
      <c r="CQ50" s="235"/>
      <c r="CR50" s="235"/>
      <c r="CS50" s="235"/>
      <c r="CT50" s="235"/>
      <c r="CU50" s="235"/>
      <c r="CV50" s="235"/>
      <c r="CW50" s="235"/>
      <c r="CX50" s="235"/>
      <c r="CY50" s="235"/>
      <c r="CZ50" s="235"/>
      <c r="DA50" s="235"/>
      <c r="DB50" s="235"/>
      <c r="DC50" s="235"/>
      <c r="DD50" s="235"/>
      <c r="DE50" s="235"/>
      <c r="DF50" s="235"/>
      <c r="DG50" s="235"/>
      <c r="DH50" s="235"/>
      <c r="DI50" s="235"/>
      <c r="DJ50" s="235"/>
      <c r="DK50" s="235"/>
      <c r="DL50" s="235"/>
      <c r="DM50" s="235"/>
      <c r="DN50" s="235"/>
      <c r="DO50" s="235"/>
      <c r="DP50" s="235"/>
      <c r="DQ50" s="235"/>
      <c r="DR50" s="235"/>
      <c r="DS50" s="235"/>
      <c r="DT50" s="235"/>
      <c r="DU50" s="235"/>
      <c r="DV50" s="235"/>
      <c r="DW50" s="235"/>
      <c r="DX50" s="235"/>
      <c r="DY50" s="235"/>
      <c r="DZ50" s="235"/>
      <c r="EA50" s="235"/>
    </row>
    <row r="51" spans="1:131" hidden="1">
      <c r="A51" s="298"/>
      <c r="D51" s="1523" t="s">
        <v>1523</v>
      </c>
      <c r="E51" s="1525" t="s">
        <v>1525</v>
      </c>
      <c r="F51" s="1526"/>
      <c r="G51" s="1526"/>
      <c r="H51" s="1526"/>
      <c r="I51" s="1526"/>
      <c r="J51" s="1526"/>
      <c r="K51" s="1526"/>
      <c r="L51" s="1527"/>
      <c r="N51" s="235"/>
      <c r="O51" s="235"/>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451" t="s">
        <v>106</v>
      </c>
      <c r="AU51" s="235"/>
      <c r="AV51" s="235"/>
      <c r="AW51" s="452" t="s">
        <v>912</v>
      </c>
      <c r="AX51" s="452" t="s">
        <v>895</v>
      </c>
      <c r="AY51" s="453" t="s">
        <v>298</v>
      </c>
      <c r="AZ51" s="440" t="s">
        <v>166</v>
      </c>
      <c r="BA51" s="259" t="s">
        <v>186</v>
      </c>
      <c r="BB51" s="259" t="s">
        <v>320</v>
      </c>
      <c r="BC51" s="259" t="s">
        <v>320</v>
      </c>
      <c r="BD51" s="259" t="s">
        <v>164</v>
      </c>
      <c r="BE51" s="374">
        <f t="shared" si="2"/>
        <v>41</v>
      </c>
      <c r="BF51" s="235"/>
      <c r="BG51" s="235"/>
      <c r="BH51" s="235"/>
      <c r="BI51" s="235"/>
      <c r="BJ51" s="235"/>
      <c r="BK51" s="235"/>
      <c r="BL51" s="235"/>
      <c r="BM51" s="235"/>
      <c r="BN51" s="235"/>
      <c r="BO51" s="235"/>
      <c r="BP51" s="235"/>
      <c r="BQ51" s="235"/>
      <c r="BR51" s="235"/>
      <c r="BS51" s="235"/>
      <c r="BT51" s="235"/>
      <c r="BU51" s="235"/>
      <c r="BV51" s="235"/>
      <c r="BW51" s="235"/>
      <c r="BX51" s="235"/>
      <c r="BY51" s="235"/>
      <c r="BZ51" s="235"/>
      <c r="CA51" s="235"/>
      <c r="CB51" s="235"/>
      <c r="CC51" s="235"/>
      <c r="CD51" s="235"/>
      <c r="CE51" s="235"/>
      <c r="CF51" s="235"/>
      <c r="CG51" s="235"/>
      <c r="CH51" s="235"/>
      <c r="CI51" s="235"/>
      <c r="CJ51" s="235"/>
      <c r="CK51" s="235"/>
      <c r="CL51" s="235"/>
      <c r="CM51" s="235"/>
      <c r="CN51" s="235"/>
      <c r="CO51" s="235"/>
      <c r="CP51" s="235"/>
      <c r="CQ51" s="235"/>
      <c r="CR51" s="235"/>
      <c r="CS51" s="235"/>
      <c r="CT51" s="235"/>
      <c r="CU51" s="235"/>
      <c r="CV51" s="235"/>
      <c r="CW51" s="235"/>
      <c r="CX51" s="235"/>
      <c r="CY51" s="235"/>
      <c r="CZ51" s="235"/>
      <c r="DA51" s="235"/>
      <c r="DB51" s="235"/>
      <c r="DC51" s="235"/>
      <c r="DD51" s="235"/>
      <c r="DE51" s="235"/>
      <c r="DF51" s="235"/>
      <c r="DG51" s="235"/>
      <c r="DH51" s="235"/>
      <c r="DI51" s="235"/>
      <c r="DJ51" s="235"/>
      <c r="DK51" s="235"/>
      <c r="DL51" s="235"/>
      <c r="DM51" s="235"/>
      <c r="DN51" s="235"/>
      <c r="DO51" s="235"/>
      <c r="DP51" s="235"/>
      <c r="DQ51" s="235"/>
      <c r="DR51" s="235"/>
      <c r="DS51" s="235"/>
      <c r="DT51" s="235"/>
      <c r="DU51" s="235"/>
      <c r="DV51" s="235"/>
      <c r="DW51" s="235"/>
      <c r="DX51" s="235"/>
      <c r="DY51" s="235"/>
      <c r="DZ51" s="235"/>
      <c r="EA51" s="235"/>
    </row>
    <row r="52" spans="1:131" s="228" customFormat="1" hidden="1">
      <c r="A52" s="298"/>
      <c r="B52" s="226"/>
      <c r="C52" s="227"/>
      <c r="D52" s="1524"/>
      <c r="E52" s="299">
        <v>1</v>
      </c>
      <c r="F52" s="299">
        <v>2</v>
      </c>
      <c r="G52" s="299">
        <v>3</v>
      </c>
      <c r="H52" s="299">
        <v>4</v>
      </c>
      <c r="I52" s="299">
        <v>5</v>
      </c>
      <c r="J52" s="299">
        <v>6</v>
      </c>
      <c r="K52" s="299">
        <v>7</v>
      </c>
      <c r="L52" s="300">
        <v>8</v>
      </c>
      <c r="M52" s="226"/>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451" t="s">
        <v>109</v>
      </c>
      <c r="AU52" s="235"/>
      <c r="AV52" s="235"/>
      <c r="AW52" s="469" t="s">
        <v>942</v>
      </c>
      <c r="AX52" s="452" t="s">
        <v>912</v>
      </c>
      <c r="AY52" s="453" t="s">
        <v>307</v>
      </c>
      <c r="AZ52" s="440" t="s">
        <v>169</v>
      </c>
      <c r="BA52" s="259" t="s">
        <v>191</v>
      </c>
      <c r="BB52" s="259" t="s">
        <v>325</v>
      </c>
      <c r="BC52" s="259" t="s">
        <v>325</v>
      </c>
      <c r="BD52" s="259" t="s">
        <v>166</v>
      </c>
      <c r="BE52" s="374">
        <f t="shared" si="2"/>
        <v>42</v>
      </c>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35"/>
      <c r="CL52" s="235"/>
      <c r="CM52" s="235"/>
      <c r="CN52" s="235"/>
      <c r="CO52" s="235"/>
      <c r="CP52" s="235"/>
      <c r="CQ52" s="235"/>
      <c r="CR52" s="235"/>
      <c r="CS52" s="235"/>
      <c r="CT52" s="235"/>
      <c r="CU52" s="235"/>
      <c r="CV52" s="235"/>
      <c r="CW52" s="235"/>
      <c r="CX52" s="235"/>
      <c r="CY52" s="235"/>
      <c r="CZ52" s="235"/>
      <c r="DA52" s="235"/>
      <c r="DB52" s="235"/>
      <c r="DC52" s="235"/>
      <c r="DD52" s="235"/>
      <c r="DE52" s="235"/>
      <c r="DF52" s="235"/>
      <c r="DG52" s="235"/>
      <c r="DH52" s="235"/>
      <c r="DI52" s="235"/>
      <c r="DJ52" s="235"/>
      <c r="DK52" s="235"/>
      <c r="DL52" s="235"/>
      <c r="DM52" s="235"/>
      <c r="DN52" s="235"/>
      <c r="DO52" s="235"/>
      <c r="DP52" s="235"/>
      <c r="DQ52" s="235"/>
      <c r="DR52" s="235"/>
      <c r="DS52" s="235"/>
      <c r="DT52" s="235"/>
      <c r="DU52" s="235"/>
      <c r="DV52" s="235"/>
      <c r="DW52" s="235"/>
      <c r="DX52" s="235"/>
      <c r="DY52" s="235"/>
      <c r="DZ52" s="235"/>
      <c r="EA52" s="235"/>
    </row>
    <row r="53" spans="1:131" hidden="1">
      <c r="A53" s="298"/>
      <c r="D53" s="301">
        <v>30</v>
      </c>
      <c r="E53" s="302">
        <f t="array" ref="E53">+MAX(IF($C60:$C76=1,E60:E76))</f>
        <v>0</v>
      </c>
      <c r="F53" s="303">
        <f t="array" ref="F53">+MAX(IF($C60:$C76=1,F60:F76))</f>
        <v>0</v>
      </c>
      <c r="G53" s="303">
        <f t="array" ref="G53">+MAX(IF($C60:$C76=1,G60:G76))</f>
        <v>0</v>
      </c>
      <c r="H53" s="303">
        <f t="array" ref="H53">+MAX(IF($C60:$C76=1,H60:H76))</f>
        <v>0</v>
      </c>
      <c r="I53" s="303">
        <f t="array" ref="I53">+MAX(IF($C60:$C76=1,I60:I76))</f>
        <v>0</v>
      </c>
      <c r="J53" s="303">
        <f t="array" ref="J53">+MAX(IF($C60:$C76=1,J60:J76))</f>
        <v>0</v>
      </c>
      <c r="K53" s="303">
        <f t="array" ref="K53">+MAX(IF($C60:$C76=1,K60:K76))</f>
        <v>0</v>
      </c>
      <c r="L53" s="304">
        <f t="array" ref="L53">+MAX(IF($C60:$C76=1,L60:L76))</f>
        <v>0</v>
      </c>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451" t="s">
        <v>111</v>
      </c>
      <c r="AU53" s="235"/>
      <c r="AV53" s="235"/>
      <c r="AW53" s="260" t="s">
        <v>945</v>
      </c>
      <c r="AX53" s="469" t="s">
        <v>942</v>
      </c>
      <c r="AY53" s="453" t="s">
        <v>320</v>
      </c>
      <c r="AZ53" s="440" t="s">
        <v>174</v>
      </c>
      <c r="BA53" s="259" t="s">
        <v>199</v>
      </c>
      <c r="BB53" s="259" t="s">
        <v>329</v>
      </c>
      <c r="BC53" s="259" t="s">
        <v>329</v>
      </c>
      <c r="BD53" s="259" t="s">
        <v>169</v>
      </c>
      <c r="BE53" s="374">
        <f t="shared" si="2"/>
        <v>43</v>
      </c>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235"/>
      <c r="CN53" s="235"/>
      <c r="CO53" s="235"/>
      <c r="CP53" s="235"/>
      <c r="CQ53" s="235"/>
      <c r="CR53" s="235"/>
      <c r="CS53" s="235"/>
      <c r="CT53" s="235"/>
      <c r="CU53" s="235"/>
      <c r="CV53" s="235"/>
      <c r="CW53" s="235"/>
      <c r="CX53" s="235"/>
      <c r="CY53" s="235"/>
      <c r="CZ53" s="235"/>
      <c r="DA53" s="235"/>
      <c r="DB53" s="235"/>
      <c r="DC53" s="235"/>
      <c r="DD53" s="235"/>
      <c r="DE53" s="235"/>
      <c r="DF53" s="235"/>
      <c r="DG53" s="235"/>
      <c r="DH53" s="235"/>
      <c r="DI53" s="235"/>
      <c r="DJ53" s="235"/>
      <c r="DK53" s="235"/>
      <c r="DL53" s="235"/>
      <c r="DM53" s="235"/>
      <c r="DN53" s="235"/>
      <c r="DO53" s="235"/>
      <c r="DP53" s="235"/>
      <c r="DQ53" s="235"/>
      <c r="DR53" s="235"/>
      <c r="DS53" s="235"/>
      <c r="DT53" s="235"/>
      <c r="DU53" s="235"/>
      <c r="DV53" s="235"/>
      <c r="DW53" s="235"/>
      <c r="DX53" s="235"/>
      <c r="DY53" s="235"/>
      <c r="DZ53" s="235"/>
      <c r="EA53" s="235"/>
    </row>
    <row r="54" spans="1:131" hidden="1">
      <c r="A54" s="298"/>
      <c r="D54" s="301">
        <v>40</v>
      </c>
      <c r="E54" s="305">
        <f t="array" ref="E54">+MAX(IF($C78:$C94=1,E78:E94))</f>
        <v>0</v>
      </c>
      <c r="F54" s="306">
        <f t="array" ref="F54">+MAX(IF($C78:$C94=1,F78:F94))</f>
        <v>0</v>
      </c>
      <c r="G54" s="306">
        <f t="array" ref="G54">+MAX(IF($C78:$C94=1,G78:G94))</f>
        <v>0</v>
      </c>
      <c r="H54" s="306">
        <f t="array" ref="H54">+MAX(IF($C78:$C94=1,H78:H94))</f>
        <v>0</v>
      </c>
      <c r="I54" s="306">
        <f t="array" ref="I54">+MAX(IF($C78:$C94=1,I78:I94))</f>
        <v>0</v>
      </c>
      <c r="J54" s="306">
        <f t="array" ref="J54">+MAX(IF($C78:$C94=1,J78:J94))</f>
        <v>0</v>
      </c>
      <c r="K54" s="306">
        <f t="array" ref="K54">+MAX(IF($C78:$C94=1,K78:K94))</f>
        <v>0</v>
      </c>
      <c r="L54" s="307">
        <f t="array" ref="L54">+MAX(IF($C78:$C94=1,L78:L94))</f>
        <v>0</v>
      </c>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451" t="s">
        <v>114</v>
      </c>
      <c r="AU54" s="235"/>
      <c r="AV54" s="235"/>
      <c r="AW54" s="260" t="s">
        <v>1462</v>
      </c>
      <c r="AX54" s="260" t="s">
        <v>945</v>
      </c>
      <c r="AY54" s="453" t="s">
        <v>325</v>
      </c>
      <c r="AZ54" s="440" t="s">
        <v>178</v>
      </c>
      <c r="BA54" s="259" t="s">
        <v>206</v>
      </c>
      <c r="BB54" s="259" t="s">
        <v>331</v>
      </c>
      <c r="BC54" s="259" t="s">
        <v>331</v>
      </c>
      <c r="BD54" s="259" t="s">
        <v>174</v>
      </c>
      <c r="BE54" s="374">
        <f t="shared" si="2"/>
        <v>44</v>
      </c>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35"/>
      <c r="CL54" s="235"/>
      <c r="CM54" s="235"/>
      <c r="CN54" s="235"/>
      <c r="CO54" s="235"/>
      <c r="CP54" s="235"/>
      <c r="CQ54" s="235"/>
      <c r="CR54" s="235"/>
      <c r="CS54" s="235"/>
      <c r="CT54" s="235"/>
      <c r="CU54" s="235"/>
      <c r="CV54" s="235"/>
      <c r="CW54" s="235"/>
      <c r="CX54" s="235"/>
      <c r="CY54" s="235"/>
      <c r="CZ54" s="235"/>
      <c r="DA54" s="235"/>
      <c r="DB54" s="235"/>
      <c r="DC54" s="235"/>
      <c r="DD54" s="235"/>
      <c r="DE54" s="235"/>
      <c r="DF54" s="235"/>
      <c r="DG54" s="235"/>
      <c r="DH54" s="235"/>
      <c r="DI54" s="235"/>
      <c r="DJ54" s="235"/>
      <c r="DK54" s="235"/>
      <c r="DL54" s="235"/>
      <c r="DM54" s="235"/>
      <c r="DN54" s="235"/>
      <c r="DO54" s="235"/>
      <c r="DP54" s="235"/>
      <c r="DQ54" s="235"/>
      <c r="DR54" s="235"/>
      <c r="DS54" s="235"/>
      <c r="DT54" s="235"/>
      <c r="DU54" s="235"/>
      <c r="DV54" s="235"/>
      <c r="DW54" s="235"/>
      <c r="DX54" s="235"/>
      <c r="DY54" s="235"/>
      <c r="DZ54" s="235"/>
      <c r="EA54" s="235"/>
    </row>
    <row r="55" spans="1:131" hidden="1">
      <c r="A55" s="298"/>
      <c r="D55" s="301">
        <v>50</v>
      </c>
      <c r="E55" s="305">
        <f t="array" ref="E55">+MAX(IF($C96:$C112=1,E96:E112))</f>
        <v>0</v>
      </c>
      <c r="F55" s="306">
        <f t="array" ref="F55">+MAX(IF($C96:$C112=1,F96:F112))</f>
        <v>0</v>
      </c>
      <c r="G55" s="306">
        <f t="array" ref="G55">+MAX(IF($C96:$C112=1,G96:G112))</f>
        <v>0</v>
      </c>
      <c r="H55" s="306">
        <f t="array" ref="H55">+MAX(IF($C96:$C112=1,H96:H112))</f>
        <v>0</v>
      </c>
      <c r="I55" s="306">
        <f t="array" ref="I55">+MAX(IF($C96:$C112=1,I96:I112))</f>
        <v>0</v>
      </c>
      <c r="J55" s="306">
        <f t="array" ref="J55">+MAX(IF($C96:$C112=1,J96:J112))</f>
        <v>0</v>
      </c>
      <c r="K55" s="306">
        <f t="array" ref="K55">+MAX(IF($C96:$C112=1,K96:K112))</f>
        <v>0</v>
      </c>
      <c r="L55" s="307">
        <f t="array" ref="L55">+MAX(IF($C96:$C112=1,L96:L112))</f>
        <v>0</v>
      </c>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451" t="s">
        <v>116</v>
      </c>
      <c r="AU55" s="235"/>
      <c r="AV55" s="235"/>
      <c r="AW55" s="452" t="s">
        <v>958</v>
      </c>
      <c r="AX55" s="260" t="s">
        <v>1462</v>
      </c>
      <c r="AY55" s="453" t="s">
        <v>329</v>
      </c>
      <c r="AZ55" s="440" t="s">
        <v>184</v>
      </c>
      <c r="BA55" s="259" t="s">
        <v>212</v>
      </c>
      <c r="BB55" s="259" t="s">
        <v>338</v>
      </c>
      <c r="BC55" s="259" t="s">
        <v>338</v>
      </c>
      <c r="BD55" s="259" t="s">
        <v>178</v>
      </c>
      <c r="BE55" s="374">
        <f t="shared" si="2"/>
        <v>45</v>
      </c>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35"/>
      <c r="DV55" s="235"/>
      <c r="DW55" s="235"/>
      <c r="DX55" s="235"/>
      <c r="DY55" s="235"/>
      <c r="DZ55" s="235"/>
      <c r="EA55" s="235"/>
    </row>
    <row r="56" spans="1:131" hidden="1">
      <c r="A56" s="298"/>
      <c r="D56" s="301">
        <v>60</v>
      </c>
      <c r="E56" s="305">
        <f t="array" ref="E56">+MAX(IF($C114:$C130=1,E114:E130))</f>
        <v>0</v>
      </c>
      <c r="F56" s="306">
        <f t="array" ref="F56">+MAX(IF($C114:$C130=1,F114:F130))</f>
        <v>0</v>
      </c>
      <c r="G56" s="306">
        <f t="array" ref="G56">+MAX(IF($C114:$C130=1,G114:G130))</f>
        <v>0</v>
      </c>
      <c r="H56" s="306">
        <f t="array" ref="H56">+MAX(IF($C114:$C130=1,H114:H130))</f>
        <v>0</v>
      </c>
      <c r="I56" s="306">
        <f t="array" ref="I56">+MAX(IF($C114:$C130=1,I114:I130))</f>
        <v>0</v>
      </c>
      <c r="J56" s="306">
        <f t="array" ref="J56">+MAX(IF($C114:$C130=1,J114:J130))</f>
        <v>0</v>
      </c>
      <c r="K56" s="306">
        <f t="array" ref="K56">+MAX(IF($C114:$C130=1,K114:K130))</f>
        <v>0</v>
      </c>
      <c r="L56" s="307">
        <f t="array" ref="L56">+MAX(IF($C114:$C130=1,L114:L130))</f>
        <v>0</v>
      </c>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451" t="s">
        <v>118</v>
      </c>
      <c r="AU56" s="235"/>
      <c r="AV56" s="235"/>
      <c r="AW56" s="260" t="s">
        <v>966</v>
      </c>
      <c r="AX56" s="452" t="s">
        <v>958</v>
      </c>
      <c r="AY56" s="453" t="s">
        <v>331</v>
      </c>
      <c r="AZ56" s="440" t="s">
        <v>186</v>
      </c>
      <c r="BA56" s="259" t="s">
        <v>214</v>
      </c>
      <c r="BB56" s="259" t="s">
        <v>343</v>
      </c>
      <c r="BC56" s="259" t="s">
        <v>343</v>
      </c>
      <c r="BD56" s="259" t="s">
        <v>184</v>
      </c>
      <c r="BE56" s="374">
        <f t="shared" si="2"/>
        <v>46</v>
      </c>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35"/>
      <c r="CN56" s="235"/>
      <c r="CO56" s="235"/>
      <c r="CP56" s="235"/>
      <c r="CQ56" s="235"/>
      <c r="CR56" s="235"/>
      <c r="CS56" s="235"/>
      <c r="CT56" s="235"/>
      <c r="CU56" s="235"/>
      <c r="CV56" s="235"/>
      <c r="CW56" s="235"/>
      <c r="CX56" s="235"/>
      <c r="CY56" s="235"/>
      <c r="CZ56" s="235"/>
      <c r="DA56" s="235"/>
      <c r="DB56" s="235"/>
      <c r="DC56" s="235"/>
      <c r="DD56" s="235"/>
      <c r="DE56" s="235"/>
      <c r="DF56" s="235"/>
      <c r="DG56" s="235"/>
      <c r="DH56" s="235"/>
      <c r="DI56" s="235"/>
      <c r="DJ56" s="235"/>
      <c r="DK56" s="235"/>
      <c r="DL56" s="235"/>
      <c r="DM56" s="235"/>
      <c r="DN56" s="235"/>
      <c r="DO56" s="235"/>
      <c r="DP56" s="235"/>
      <c r="DQ56" s="235"/>
      <c r="DR56" s="235"/>
      <c r="DS56" s="235"/>
      <c r="DT56" s="235"/>
      <c r="DU56" s="235"/>
      <c r="DV56" s="235"/>
      <c r="DW56" s="235"/>
      <c r="DX56" s="235"/>
      <c r="DY56" s="235"/>
      <c r="DZ56" s="235"/>
      <c r="EA56" s="235"/>
    </row>
    <row r="57" spans="1:131" hidden="1">
      <c r="A57" s="298"/>
      <c r="D57" s="308">
        <v>80</v>
      </c>
      <c r="E57" s="309">
        <f t="array" ref="E57">+MAX(IF($C132:$C148=1,E132:E148))</f>
        <v>0</v>
      </c>
      <c r="F57" s="310">
        <f t="array" ref="F57">+MAX(IF($C132:$C148=1,F132:F148))</f>
        <v>0</v>
      </c>
      <c r="G57" s="310">
        <f t="array" ref="G57">+MAX(IF($C132:$C148=1,G132:G148))</f>
        <v>0</v>
      </c>
      <c r="H57" s="310">
        <f t="array" ref="H57">+MAX(IF($C132:$C148=1,H132:H148))</f>
        <v>0</v>
      </c>
      <c r="I57" s="310">
        <f t="array" ref="I57">+MAX(IF($C132:$C148=1,I132:I148))</f>
        <v>0</v>
      </c>
      <c r="J57" s="310">
        <f t="array" ref="J57">+MAX(IF($C132:$C148=1,J132:J148))</f>
        <v>0</v>
      </c>
      <c r="K57" s="310">
        <f t="array" ref="K57">+MAX(IF($C132:$C148=1,K132:K148))</f>
        <v>0</v>
      </c>
      <c r="L57" s="311">
        <f t="array" ref="L57">+MAX(IF($C132:$C148=1,L132:L148))</f>
        <v>0</v>
      </c>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451" t="s">
        <v>119</v>
      </c>
      <c r="AU57" s="235"/>
      <c r="AV57" s="235"/>
      <c r="AW57" s="452" t="s">
        <v>973</v>
      </c>
      <c r="AX57" s="260" t="s">
        <v>966</v>
      </c>
      <c r="AY57" s="453" t="s">
        <v>335</v>
      </c>
      <c r="AZ57" s="440" t="s">
        <v>191</v>
      </c>
      <c r="BA57" s="259" t="s">
        <v>220</v>
      </c>
      <c r="BB57" s="259" t="s">
        <v>363</v>
      </c>
      <c r="BC57" s="259" t="s">
        <v>363</v>
      </c>
      <c r="BD57" s="259" t="s">
        <v>186</v>
      </c>
      <c r="BE57" s="374">
        <f t="shared" si="2"/>
        <v>47</v>
      </c>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5"/>
      <c r="CS57" s="235"/>
      <c r="CT57" s="235"/>
      <c r="CU57" s="235"/>
      <c r="CV57" s="235"/>
      <c r="CW57" s="235"/>
      <c r="CX57" s="235"/>
      <c r="CY57" s="235"/>
      <c r="CZ57" s="235"/>
      <c r="DA57" s="235"/>
      <c r="DB57" s="235"/>
      <c r="DC57" s="235"/>
      <c r="DD57" s="235"/>
      <c r="DE57" s="235"/>
      <c r="DF57" s="235"/>
      <c r="DG57" s="235"/>
      <c r="DH57" s="235"/>
      <c r="DI57" s="235"/>
      <c r="DJ57" s="235"/>
      <c r="DK57" s="235"/>
      <c r="DL57" s="235"/>
      <c r="DM57" s="235"/>
      <c r="DN57" s="235"/>
      <c r="DO57" s="235"/>
      <c r="DP57" s="235"/>
      <c r="DQ57" s="235"/>
      <c r="DR57" s="235"/>
      <c r="DS57" s="235"/>
      <c r="DT57" s="235"/>
      <c r="DU57" s="235"/>
      <c r="DV57" s="235"/>
      <c r="DW57" s="235"/>
      <c r="DX57" s="235"/>
      <c r="DY57" s="235"/>
      <c r="DZ57" s="235"/>
      <c r="EA57" s="235"/>
    </row>
    <row r="58" spans="1:131" hidden="1">
      <c r="A58" s="298"/>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451" t="s">
        <v>121</v>
      </c>
      <c r="AU58" s="235"/>
      <c r="AV58" s="235"/>
      <c r="AW58" s="260" t="s">
        <v>1001</v>
      </c>
      <c r="AX58" s="452" t="s">
        <v>973</v>
      </c>
      <c r="AY58" s="453" t="s">
        <v>340</v>
      </c>
      <c r="AZ58" s="440" t="s">
        <v>199</v>
      </c>
      <c r="BA58" s="259" t="s">
        <v>242</v>
      </c>
      <c r="BB58" s="259" t="s">
        <v>372</v>
      </c>
      <c r="BC58" s="259" t="s">
        <v>372</v>
      </c>
      <c r="BD58" s="259" t="s">
        <v>191</v>
      </c>
      <c r="BE58" s="374">
        <f t="shared" si="2"/>
        <v>48</v>
      </c>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c r="CZ58" s="235"/>
      <c r="DA58" s="235"/>
      <c r="DB58" s="235"/>
      <c r="DC58" s="235"/>
      <c r="DD58" s="235"/>
      <c r="DE58" s="235"/>
      <c r="DF58" s="235"/>
      <c r="DG58" s="235"/>
      <c r="DH58" s="235"/>
      <c r="DI58" s="235"/>
      <c r="DJ58" s="235"/>
      <c r="DK58" s="235"/>
      <c r="DL58" s="235"/>
      <c r="DM58" s="235"/>
      <c r="DN58" s="235"/>
      <c r="DO58" s="235"/>
      <c r="DP58" s="235"/>
      <c r="DQ58" s="235"/>
      <c r="DR58" s="235"/>
      <c r="DS58" s="235"/>
      <c r="DT58" s="235"/>
      <c r="DU58" s="235"/>
      <c r="DV58" s="235"/>
      <c r="DW58" s="235"/>
      <c r="DX58" s="235"/>
      <c r="DY58" s="235"/>
      <c r="DZ58" s="235"/>
      <c r="EA58" s="235"/>
    </row>
    <row r="59" spans="1:131" ht="15.75" hidden="1">
      <c r="A59" s="312" t="s">
        <v>1526</v>
      </c>
      <c r="B59" s="313" t="s">
        <v>1527</v>
      </c>
      <c r="C59" s="314" t="s">
        <v>1528</v>
      </c>
      <c r="E59" s="315">
        <v>1</v>
      </c>
      <c r="F59" s="315">
        <v>2</v>
      </c>
      <c r="G59" s="315">
        <v>3</v>
      </c>
      <c r="H59" s="315">
        <v>4</v>
      </c>
      <c r="I59" s="315">
        <v>5</v>
      </c>
      <c r="J59" s="315">
        <v>6</v>
      </c>
      <c r="K59" s="315">
        <v>7</v>
      </c>
      <c r="L59" s="315">
        <v>8</v>
      </c>
      <c r="M59" s="228"/>
      <c r="N59" s="471">
        <v>30</v>
      </c>
      <c r="O59" s="235"/>
      <c r="P59" s="1585" t="s">
        <v>1529</v>
      </c>
      <c r="Q59" s="1585"/>
      <c r="R59" s="1585"/>
      <c r="S59" s="1585"/>
      <c r="T59" s="1585"/>
      <c r="U59" s="1585"/>
      <c r="V59" s="1585"/>
      <c r="W59" s="1585"/>
      <c r="X59" s="235"/>
      <c r="Y59" s="1586" t="s">
        <v>1530</v>
      </c>
      <c r="Z59" s="1586"/>
      <c r="AA59" s="1586"/>
      <c r="AB59" s="1586"/>
      <c r="AC59" s="1586"/>
      <c r="AD59" s="1586"/>
      <c r="AE59" s="1586"/>
      <c r="AF59" s="1586"/>
      <c r="AG59" s="235"/>
      <c r="AH59" s="472" t="s">
        <v>1531</v>
      </c>
      <c r="AI59" s="1585" t="s">
        <v>1532</v>
      </c>
      <c r="AJ59" s="1585"/>
      <c r="AK59" s="1585"/>
      <c r="AL59" s="1585"/>
      <c r="AM59" s="1585"/>
      <c r="AN59" s="1585"/>
      <c r="AO59" s="1585"/>
      <c r="AP59" s="1585"/>
      <c r="AQ59" s="235"/>
      <c r="AR59" s="235"/>
      <c r="AS59" s="235"/>
      <c r="AT59" s="451" t="s">
        <v>124</v>
      </c>
      <c r="AU59" s="235"/>
      <c r="AV59" s="235"/>
      <c r="AW59" s="452" t="s">
        <v>1464</v>
      </c>
      <c r="AX59" s="260" t="s">
        <v>1001</v>
      </c>
      <c r="AY59" s="453" t="s">
        <v>343</v>
      </c>
      <c r="AZ59" s="440" t="s">
        <v>206</v>
      </c>
      <c r="BA59" s="259" t="s">
        <v>256</v>
      </c>
      <c r="BB59" s="259" t="s">
        <v>380</v>
      </c>
      <c r="BC59" s="259" t="s">
        <v>380</v>
      </c>
      <c r="BD59" s="259" t="s">
        <v>199</v>
      </c>
      <c r="BE59" s="374">
        <f t="shared" si="2"/>
        <v>49</v>
      </c>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c r="CZ59" s="235"/>
      <c r="DA59" s="235"/>
      <c r="DB59" s="235"/>
      <c r="DC59" s="235"/>
      <c r="DD59" s="235"/>
      <c r="DE59" s="235"/>
      <c r="DF59" s="235"/>
      <c r="DG59" s="235"/>
      <c r="DH59" s="235"/>
      <c r="DI59" s="235"/>
      <c r="DJ59" s="235"/>
      <c r="DK59" s="235"/>
      <c r="DL59" s="235"/>
      <c r="DM59" s="235"/>
      <c r="DN59" s="235"/>
      <c r="DO59" s="235"/>
      <c r="DP59" s="235"/>
      <c r="DQ59" s="235"/>
      <c r="DR59" s="235"/>
      <c r="DS59" s="235"/>
      <c r="DT59" s="235"/>
      <c r="DU59" s="235"/>
      <c r="DV59" s="235"/>
      <c r="DW59" s="235"/>
      <c r="DX59" s="235"/>
      <c r="DY59" s="235"/>
      <c r="DZ59" s="235"/>
      <c r="EA59" s="235"/>
    </row>
    <row r="60" spans="1:131" hidden="1">
      <c r="A60" s="318">
        <f t="shared" ref="A60:A69" si="3">IF($A$26=$AU10,1,0)</f>
        <v>0</v>
      </c>
      <c r="B60" s="318">
        <f>IF($B$18=$AU10,1,0)</f>
        <v>0</v>
      </c>
      <c r="C60" s="318">
        <f t="shared" ref="C60:C75" si="4">+IF((A60+B60)=2,1,A60+B60)</f>
        <v>0</v>
      </c>
      <c r="E60" s="319">
        <f t="shared" ref="E60:L61" si="5">+MAX(P60,Y60,AI60)</f>
        <v>10230</v>
      </c>
      <c r="F60" s="319">
        <f t="shared" si="5"/>
        <v>11670</v>
      </c>
      <c r="G60" s="319">
        <f t="shared" si="5"/>
        <v>13140</v>
      </c>
      <c r="H60" s="319">
        <f t="shared" si="5"/>
        <v>14580</v>
      </c>
      <c r="I60" s="319">
        <f t="shared" si="5"/>
        <v>15750</v>
      </c>
      <c r="J60" s="319">
        <f t="shared" si="5"/>
        <v>16920</v>
      </c>
      <c r="K60" s="319">
        <f t="shared" si="5"/>
        <v>18090</v>
      </c>
      <c r="L60" s="319">
        <f t="shared" si="5"/>
        <v>19260</v>
      </c>
      <c r="N60" s="472" t="str">
        <f>CONCATENATE($AU$10,$B$11,$N$59)</f>
        <v>Before 12-31-2008030</v>
      </c>
      <c r="O60" s="235"/>
      <c r="P60" s="347">
        <v>10230</v>
      </c>
      <c r="Q60" s="347">
        <v>11670</v>
      </c>
      <c r="R60" s="347">
        <v>13140</v>
      </c>
      <c r="S60" s="347">
        <v>14580</v>
      </c>
      <c r="T60" s="347">
        <v>15750</v>
      </c>
      <c r="U60" s="347">
        <v>16920</v>
      </c>
      <c r="V60" s="347">
        <v>18090</v>
      </c>
      <c r="W60" s="347">
        <v>19260</v>
      </c>
      <c r="X60" s="235"/>
      <c r="Y60" s="473"/>
      <c r="Z60" s="474"/>
      <c r="AA60" s="474"/>
      <c r="AB60" s="474"/>
      <c r="AC60" s="474"/>
      <c r="AD60" s="474"/>
      <c r="AE60" s="474"/>
      <c r="AF60" s="475"/>
      <c r="AG60" s="235"/>
      <c r="AH60" s="235"/>
      <c r="AI60" s="347"/>
      <c r="AJ60" s="347"/>
      <c r="AK60" s="347"/>
      <c r="AL60" s="347"/>
      <c r="AM60" s="347"/>
      <c r="AN60" s="347"/>
      <c r="AO60" s="347"/>
      <c r="AP60" s="347"/>
      <c r="AQ60" s="235"/>
      <c r="AR60" s="235"/>
      <c r="AS60" s="235"/>
      <c r="AT60" s="451" t="s">
        <v>126</v>
      </c>
      <c r="AU60" s="235"/>
      <c r="AV60" s="235"/>
      <c r="AW60" s="469" t="s">
        <v>1056</v>
      </c>
      <c r="AX60" s="452" t="s">
        <v>1464</v>
      </c>
      <c r="AY60" s="453" t="s">
        <v>363</v>
      </c>
      <c r="AZ60" s="440" t="s">
        <v>214</v>
      </c>
      <c r="BA60" s="259" t="s">
        <v>259</v>
      </c>
      <c r="BB60" s="259" t="s">
        <v>386</v>
      </c>
      <c r="BC60" s="259" t="s">
        <v>386</v>
      </c>
      <c r="BD60" s="259" t="s">
        <v>206</v>
      </c>
      <c r="BE60" s="374">
        <f t="shared" si="2"/>
        <v>50</v>
      </c>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5"/>
      <c r="DP60" s="235"/>
      <c r="DQ60" s="235"/>
      <c r="DR60" s="235"/>
      <c r="DS60" s="235"/>
      <c r="DT60" s="235"/>
      <c r="DU60" s="235"/>
      <c r="DV60" s="235"/>
      <c r="DW60" s="235"/>
      <c r="DX60" s="235"/>
      <c r="DY60" s="235"/>
      <c r="DZ60" s="235"/>
      <c r="EA60" s="235"/>
    </row>
    <row r="61" spans="1:131" ht="18" hidden="1" customHeight="1">
      <c r="A61" s="318">
        <f t="shared" si="3"/>
        <v>0</v>
      </c>
      <c r="B61" s="318">
        <f t="shared" ref="B61:B69" si="6">IF(OR(B60=1,$B$18=$AU11),1,0)</f>
        <v>0</v>
      </c>
      <c r="C61" s="318">
        <f t="shared" si="4"/>
        <v>0</v>
      </c>
      <c r="E61" s="319">
        <f t="shared" si="5"/>
        <v>10230</v>
      </c>
      <c r="F61" s="319">
        <f t="shared" si="5"/>
        <v>11670</v>
      </c>
      <c r="G61" s="319">
        <f t="shared" si="5"/>
        <v>13140</v>
      </c>
      <c r="H61" s="319">
        <f t="shared" si="5"/>
        <v>14580</v>
      </c>
      <c r="I61" s="319">
        <f t="shared" si="5"/>
        <v>15750</v>
      </c>
      <c r="J61" s="319">
        <f t="shared" si="5"/>
        <v>16920</v>
      </c>
      <c r="K61" s="319">
        <f t="shared" si="5"/>
        <v>18090</v>
      </c>
      <c r="L61" s="319">
        <f t="shared" si="5"/>
        <v>19260</v>
      </c>
      <c r="N61" s="472" t="str">
        <f>CONCATENATE($AU$11,$B$11,$N$59)</f>
        <v>1/1/2009 - 5/13/2010030</v>
      </c>
      <c r="O61" s="235"/>
      <c r="P61" s="347">
        <v>10230</v>
      </c>
      <c r="Q61" s="347">
        <v>11670</v>
      </c>
      <c r="R61" s="347">
        <v>13140</v>
      </c>
      <c r="S61" s="347">
        <v>14580</v>
      </c>
      <c r="T61" s="347">
        <v>15750</v>
      </c>
      <c r="U61" s="347">
        <v>16920</v>
      </c>
      <c r="V61" s="347">
        <v>18090</v>
      </c>
      <c r="W61" s="347">
        <v>19260</v>
      </c>
      <c r="X61" s="235"/>
      <c r="Y61" s="476"/>
      <c r="Z61" s="374"/>
      <c r="AA61" s="374"/>
      <c r="AB61" s="374"/>
      <c r="AC61" s="374"/>
      <c r="AD61" s="374"/>
      <c r="AE61" s="374"/>
      <c r="AF61" s="477"/>
      <c r="AG61" s="235"/>
      <c r="AH61" s="235"/>
      <c r="AI61" s="347">
        <f t="shared" ref="AI61:AP61" si="7">+AI97/5*3</f>
        <v>0</v>
      </c>
      <c r="AJ61" s="347">
        <f t="shared" si="7"/>
        <v>0</v>
      </c>
      <c r="AK61" s="347">
        <f t="shared" si="7"/>
        <v>0</v>
      </c>
      <c r="AL61" s="347">
        <f t="shared" si="7"/>
        <v>0</v>
      </c>
      <c r="AM61" s="347">
        <f t="shared" si="7"/>
        <v>0</v>
      </c>
      <c r="AN61" s="347">
        <f t="shared" si="7"/>
        <v>0</v>
      </c>
      <c r="AO61" s="347">
        <f t="shared" si="7"/>
        <v>0</v>
      </c>
      <c r="AP61" s="347">
        <f t="shared" si="7"/>
        <v>0</v>
      </c>
      <c r="AQ61" s="235"/>
      <c r="AR61" s="235"/>
      <c r="AS61" s="235"/>
      <c r="AT61" s="451" t="s">
        <v>128</v>
      </c>
      <c r="AU61" s="235"/>
      <c r="AV61" s="235"/>
      <c r="AW61" s="260" t="s">
        <v>1135</v>
      </c>
      <c r="AX61" s="469" t="s">
        <v>1056</v>
      </c>
      <c r="AY61" s="453" t="s">
        <v>370</v>
      </c>
      <c r="AZ61" s="440" t="s">
        <v>218</v>
      </c>
      <c r="BA61" s="259" t="s">
        <v>262</v>
      </c>
      <c r="BB61" s="259" t="s">
        <v>390</v>
      </c>
      <c r="BC61" s="259" t="s">
        <v>390</v>
      </c>
      <c r="BD61" s="259" t="s">
        <v>212</v>
      </c>
      <c r="BE61" s="374" t="e">
        <f t="shared" si="2"/>
        <v>#N/A</v>
      </c>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5"/>
      <c r="DG61" s="235"/>
      <c r="DH61" s="235"/>
      <c r="DI61" s="235"/>
      <c r="DJ61" s="235"/>
      <c r="DK61" s="235"/>
      <c r="DL61" s="235"/>
      <c r="DM61" s="235"/>
      <c r="DN61" s="235"/>
      <c r="DO61" s="235"/>
      <c r="DP61" s="235"/>
      <c r="DQ61" s="235"/>
      <c r="DR61" s="235"/>
      <c r="DS61" s="235"/>
      <c r="DT61" s="235"/>
      <c r="DU61" s="235"/>
      <c r="DV61" s="235"/>
      <c r="DW61" s="235"/>
      <c r="DX61" s="235"/>
      <c r="DY61" s="235"/>
      <c r="DZ61" s="235"/>
      <c r="EA61" s="235"/>
    </row>
    <row r="62" spans="1:131" ht="18" hidden="1" customHeight="1">
      <c r="A62" s="318">
        <f t="shared" si="3"/>
        <v>0</v>
      </c>
      <c r="B62" s="318">
        <f t="shared" si="6"/>
        <v>0</v>
      </c>
      <c r="C62" s="318">
        <f t="shared" si="4"/>
        <v>0</v>
      </c>
      <c r="E62" s="329">
        <f t="shared" ref="E62:L62" si="8">+MAX(E61,E63)</f>
        <v>10230</v>
      </c>
      <c r="F62" s="329">
        <f t="shared" si="8"/>
        <v>11670</v>
      </c>
      <c r="G62" s="329">
        <f t="shared" si="8"/>
        <v>13140</v>
      </c>
      <c r="H62" s="329">
        <f t="shared" si="8"/>
        <v>14580</v>
      </c>
      <c r="I62" s="329">
        <f t="shared" si="8"/>
        <v>15750</v>
      </c>
      <c r="J62" s="329">
        <f t="shared" si="8"/>
        <v>16920</v>
      </c>
      <c r="K62" s="329">
        <f t="shared" si="8"/>
        <v>18090</v>
      </c>
      <c r="L62" s="329">
        <f t="shared" si="8"/>
        <v>19260</v>
      </c>
      <c r="N62" s="472" t="s">
        <v>1533</v>
      </c>
      <c r="O62" s="235"/>
      <c r="P62" s="347"/>
      <c r="Q62" s="347"/>
      <c r="R62" s="347"/>
      <c r="S62" s="347"/>
      <c r="T62" s="347"/>
      <c r="U62" s="347"/>
      <c r="V62" s="347"/>
      <c r="W62" s="347"/>
      <c r="X62" s="235"/>
      <c r="Y62" s="476"/>
      <c r="Z62" s="374"/>
      <c r="AA62" s="374"/>
      <c r="AB62" s="374"/>
      <c r="AC62" s="374"/>
      <c r="AD62" s="374"/>
      <c r="AE62" s="374"/>
      <c r="AF62" s="477"/>
      <c r="AG62" s="235"/>
      <c r="AH62" s="235"/>
      <c r="AI62" s="347"/>
      <c r="AJ62" s="347"/>
      <c r="AK62" s="347"/>
      <c r="AL62" s="347"/>
      <c r="AM62" s="347"/>
      <c r="AN62" s="347"/>
      <c r="AO62" s="347"/>
      <c r="AP62" s="347"/>
      <c r="AQ62" s="235"/>
      <c r="AR62" s="235"/>
      <c r="AS62" s="235"/>
      <c r="AT62" s="451" t="s">
        <v>130</v>
      </c>
      <c r="AU62" s="235"/>
      <c r="AV62" s="235"/>
      <c r="AW62" s="452" t="s">
        <v>1136</v>
      </c>
      <c r="AX62" s="260" t="s">
        <v>1100</v>
      </c>
      <c r="AY62" s="453" t="s">
        <v>372</v>
      </c>
      <c r="AZ62" s="440" t="s">
        <v>220</v>
      </c>
      <c r="BA62" s="259" t="s">
        <v>264</v>
      </c>
      <c r="BB62" s="259" t="s">
        <v>392</v>
      </c>
      <c r="BC62" s="259" t="s">
        <v>392</v>
      </c>
      <c r="BD62" s="259" t="s">
        <v>214</v>
      </c>
      <c r="BE62" s="374">
        <f t="shared" si="2"/>
        <v>51</v>
      </c>
      <c r="BF62" s="235"/>
      <c r="BG62" s="235"/>
      <c r="BH62" s="235"/>
      <c r="BI62" s="235"/>
      <c r="BJ62" s="235"/>
      <c r="BK62" s="235"/>
      <c r="BL62" s="235"/>
      <c r="BM62" s="235"/>
      <c r="BN62" s="235"/>
      <c r="BO62" s="235"/>
      <c r="BP62" s="235"/>
      <c r="BQ62" s="235"/>
      <c r="BR62" s="235"/>
      <c r="BS62" s="235"/>
      <c r="BT62" s="235"/>
      <c r="BU62" s="235"/>
      <c r="BV62" s="235"/>
      <c r="BW62" s="235"/>
      <c r="BX62" s="235"/>
      <c r="BY62" s="235"/>
      <c r="BZ62" s="235"/>
      <c r="CA62" s="235"/>
      <c r="CB62" s="235"/>
      <c r="CC62" s="235"/>
      <c r="CD62" s="235"/>
      <c r="CE62" s="235"/>
      <c r="CF62" s="235"/>
      <c r="CG62" s="235"/>
      <c r="CH62" s="235"/>
      <c r="CI62" s="235"/>
      <c r="CJ62" s="235"/>
      <c r="CK62" s="235"/>
      <c r="CL62" s="235"/>
      <c r="CM62" s="235"/>
      <c r="CN62" s="235"/>
      <c r="CO62" s="235"/>
      <c r="CP62" s="235"/>
      <c r="CQ62" s="235"/>
      <c r="CR62" s="235"/>
      <c r="CS62" s="235"/>
      <c r="CT62" s="235"/>
      <c r="CU62" s="235"/>
      <c r="CV62" s="235"/>
      <c r="CW62" s="235"/>
      <c r="CX62" s="235"/>
      <c r="CY62" s="235"/>
      <c r="CZ62" s="235"/>
      <c r="DA62" s="235"/>
      <c r="DB62" s="235"/>
      <c r="DC62" s="235"/>
      <c r="DD62" s="235"/>
      <c r="DE62" s="235"/>
      <c r="DF62" s="235"/>
      <c r="DG62" s="235"/>
      <c r="DH62" s="235"/>
      <c r="DI62" s="235"/>
      <c r="DJ62" s="235"/>
      <c r="DK62" s="235"/>
      <c r="DL62" s="235"/>
      <c r="DM62" s="235"/>
      <c r="DN62" s="235"/>
      <c r="DO62" s="235"/>
      <c r="DP62" s="235"/>
      <c r="DQ62" s="235"/>
      <c r="DR62" s="235"/>
      <c r="DS62" s="235"/>
      <c r="DT62" s="235"/>
      <c r="DU62" s="235"/>
      <c r="DV62" s="235"/>
      <c r="DW62" s="235"/>
      <c r="DX62" s="235"/>
      <c r="DY62" s="235"/>
      <c r="DZ62" s="235"/>
      <c r="EA62" s="235"/>
    </row>
    <row r="63" spans="1:131" ht="18" hidden="1" customHeight="1">
      <c r="A63" s="318">
        <f t="shared" si="3"/>
        <v>0</v>
      </c>
      <c r="B63" s="318">
        <f t="shared" si="6"/>
        <v>0</v>
      </c>
      <c r="C63" s="318">
        <f t="shared" si="4"/>
        <v>0</v>
      </c>
      <c r="E63" s="319">
        <f t="shared" ref="E63:L63" si="9">+MAX(P63,Y63,AI63)</f>
        <v>10230</v>
      </c>
      <c r="F63" s="319">
        <f t="shared" si="9"/>
        <v>11670</v>
      </c>
      <c r="G63" s="319">
        <f t="shared" si="9"/>
        <v>13140</v>
      </c>
      <c r="H63" s="319">
        <f t="shared" si="9"/>
        <v>14580</v>
      </c>
      <c r="I63" s="319">
        <f t="shared" si="9"/>
        <v>15750</v>
      </c>
      <c r="J63" s="319">
        <f t="shared" si="9"/>
        <v>16920</v>
      </c>
      <c r="K63" s="319">
        <f t="shared" si="9"/>
        <v>18090</v>
      </c>
      <c r="L63" s="319">
        <f t="shared" si="9"/>
        <v>19260</v>
      </c>
      <c r="N63" s="472" t="str">
        <f>CONCATENATE($AU$13,$B$11,$N$59)</f>
        <v>6/29/2010 - 5/30/2011030</v>
      </c>
      <c r="O63" s="235"/>
      <c r="P63" s="347">
        <v>10230</v>
      </c>
      <c r="Q63" s="347">
        <v>11670</v>
      </c>
      <c r="R63" s="347">
        <v>13140</v>
      </c>
      <c r="S63" s="347">
        <v>14580</v>
      </c>
      <c r="T63" s="347">
        <v>15750</v>
      </c>
      <c r="U63" s="347">
        <v>16920</v>
      </c>
      <c r="V63" s="347">
        <v>18090</v>
      </c>
      <c r="W63" s="347">
        <v>19260</v>
      </c>
      <c r="X63" s="235"/>
      <c r="Y63" s="476"/>
      <c r="Z63" s="374"/>
      <c r="AA63" s="374"/>
      <c r="AB63" s="374"/>
      <c r="AC63" s="374"/>
      <c r="AD63" s="374"/>
      <c r="AE63" s="374"/>
      <c r="AF63" s="477"/>
      <c r="AG63" s="235"/>
      <c r="AH63" s="235"/>
      <c r="AI63" s="347">
        <f t="shared" ref="AI63:AP63" si="10">+AI99/5*3</f>
        <v>0</v>
      </c>
      <c r="AJ63" s="347">
        <f t="shared" si="10"/>
        <v>0</v>
      </c>
      <c r="AK63" s="347">
        <f t="shared" si="10"/>
        <v>0</v>
      </c>
      <c r="AL63" s="347">
        <f t="shared" si="10"/>
        <v>0</v>
      </c>
      <c r="AM63" s="347">
        <f t="shared" si="10"/>
        <v>0</v>
      </c>
      <c r="AN63" s="347">
        <f t="shared" si="10"/>
        <v>0</v>
      </c>
      <c r="AO63" s="347">
        <f t="shared" si="10"/>
        <v>0</v>
      </c>
      <c r="AP63" s="347">
        <f t="shared" si="10"/>
        <v>0</v>
      </c>
      <c r="AQ63" s="235"/>
      <c r="AR63" s="235"/>
      <c r="AS63" s="235"/>
      <c r="AT63" s="451" t="s">
        <v>132</v>
      </c>
      <c r="AU63" s="235"/>
      <c r="AV63" s="235"/>
      <c r="AW63" s="452" t="s">
        <v>1149</v>
      </c>
      <c r="AX63" s="260" t="s">
        <v>1135</v>
      </c>
      <c r="AY63" s="453" t="s">
        <v>378</v>
      </c>
      <c r="AZ63" s="440" t="s">
        <v>242</v>
      </c>
      <c r="BA63" s="259" t="s">
        <v>272</v>
      </c>
      <c r="BB63" s="259" t="s">
        <v>407</v>
      </c>
      <c r="BC63" s="259" t="s">
        <v>407</v>
      </c>
      <c r="BD63" s="259" t="s">
        <v>218</v>
      </c>
      <c r="BE63" s="374">
        <f t="shared" si="2"/>
        <v>52</v>
      </c>
      <c r="BF63" s="235"/>
      <c r="BG63" s="235"/>
      <c r="BH63" s="235"/>
      <c r="BI63" s="235"/>
      <c r="BJ63" s="235"/>
      <c r="BK63" s="235"/>
      <c r="BL63" s="235"/>
      <c r="BM63" s="235"/>
      <c r="BN63" s="235"/>
      <c r="BO63" s="235"/>
      <c r="BP63" s="235"/>
      <c r="BQ63" s="235"/>
      <c r="BR63" s="235"/>
      <c r="BS63" s="235"/>
      <c r="BT63" s="235"/>
      <c r="BU63" s="235"/>
      <c r="BV63" s="235"/>
      <c r="BW63" s="235"/>
      <c r="BX63" s="235"/>
      <c r="BY63" s="235"/>
      <c r="BZ63" s="235"/>
      <c r="CA63" s="235"/>
      <c r="CB63" s="235"/>
      <c r="CC63" s="235"/>
      <c r="CD63" s="235"/>
      <c r="CE63" s="235"/>
      <c r="CF63" s="235"/>
      <c r="CG63" s="235"/>
      <c r="CH63" s="235"/>
      <c r="CI63" s="235"/>
      <c r="CJ63" s="235"/>
      <c r="CK63" s="235"/>
      <c r="CL63" s="235"/>
      <c r="CM63" s="235"/>
      <c r="CN63" s="235"/>
      <c r="CO63" s="235"/>
      <c r="CP63" s="235"/>
      <c r="CQ63" s="235"/>
      <c r="CR63" s="235"/>
      <c r="CS63" s="235"/>
      <c r="CT63" s="235"/>
      <c r="CU63" s="235"/>
      <c r="CV63" s="235"/>
      <c r="CW63" s="235"/>
      <c r="CX63" s="235"/>
      <c r="CY63" s="235"/>
      <c r="CZ63" s="235"/>
      <c r="DA63" s="235"/>
      <c r="DB63" s="235"/>
      <c r="DC63" s="235"/>
      <c r="DD63" s="235"/>
      <c r="DE63" s="235"/>
      <c r="DF63" s="235"/>
      <c r="DG63" s="235"/>
      <c r="DH63" s="235"/>
      <c r="DI63" s="235"/>
      <c r="DJ63" s="235"/>
      <c r="DK63" s="235"/>
      <c r="DL63" s="235"/>
      <c r="DM63" s="235"/>
      <c r="DN63" s="235"/>
      <c r="DO63" s="235"/>
      <c r="DP63" s="235"/>
      <c r="DQ63" s="235"/>
      <c r="DR63" s="235"/>
      <c r="DS63" s="235"/>
      <c r="DT63" s="235"/>
      <c r="DU63" s="235"/>
      <c r="DV63" s="235"/>
      <c r="DW63" s="235"/>
      <c r="DX63" s="235"/>
      <c r="DY63" s="235"/>
      <c r="DZ63" s="235"/>
      <c r="EA63" s="235"/>
    </row>
    <row r="64" spans="1:131" ht="18" hidden="1" customHeight="1">
      <c r="A64" s="318">
        <f t="shared" si="3"/>
        <v>0</v>
      </c>
      <c r="B64" s="318">
        <f t="shared" si="6"/>
        <v>0</v>
      </c>
      <c r="C64" s="318">
        <f t="shared" si="4"/>
        <v>0</v>
      </c>
      <c r="E64" s="329">
        <f t="shared" ref="E64:L64" si="11">+MAX(E63,E65)</f>
        <v>10680</v>
      </c>
      <c r="F64" s="329">
        <f t="shared" si="11"/>
        <v>12210</v>
      </c>
      <c r="G64" s="329">
        <f t="shared" si="11"/>
        <v>13740</v>
      </c>
      <c r="H64" s="329">
        <f t="shared" si="11"/>
        <v>15240</v>
      </c>
      <c r="I64" s="329">
        <f t="shared" si="11"/>
        <v>16470</v>
      </c>
      <c r="J64" s="329">
        <f t="shared" si="11"/>
        <v>17700</v>
      </c>
      <c r="K64" s="329">
        <f t="shared" si="11"/>
        <v>18900</v>
      </c>
      <c r="L64" s="329">
        <f t="shared" si="11"/>
        <v>20130</v>
      </c>
      <c r="N64" s="472" t="s">
        <v>1533</v>
      </c>
      <c r="O64" s="235"/>
      <c r="P64" s="347"/>
      <c r="Q64" s="347"/>
      <c r="R64" s="347"/>
      <c r="S64" s="347"/>
      <c r="T64" s="347"/>
      <c r="U64" s="347"/>
      <c r="V64" s="347"/>
      <c r="W64" s="347"/>
      <c r="X64" s="235"/>
      <c r="Y64" s="476"/>
      <c r="Z64" s="374"/>
      <c r="AA64" s="374"/>
      <c r="AB64" s="374"/>
      <c r="AC64" s="374"/>
      <c r="AD64" s="374"/>
      <c r="AE64" s="374"/>
      <c r="AF64" s="477"/>
      <c r="AG64" s="235"/>
      <c r="AH64" s="235"/>
      <c r="AI64" s="347"/>
      <c r="AJ64" s="347"/>
      <c r="AK64" s="347"/>
      <c r="AL64" s="347"/>
      <c r="AM64" s="347"/>
      <c r="AN64" s="347"/>
      <c r="AO64" s="347"/>
      <c r="AP64" s="347"/>
      <c r="AQ64" s="235"/>
      <c r="AR64" s="235"/>
      <c r="AS64" s="235"/>
      <c r="AT64" s="451" t="s">
        <v>135</v>
      </c>
      <c r="AU64" s="235"/>
      <c r="AV64" s="235"/>
      <c r="AW64" s="469" t="s">
        <v>1164</v>
      </c>
      <c r="AX64" s="452" t="s">
        <v>1136</v>
      </c>
      <c r="AY64" s="453" t="s">
        <v>380</v>
      </c>
      <c r="AZ64" s="440" t="s">
        <v>246</v>
      </c>
      <c r="BA64" s="259" t="s">
        <v>281</v>
      </c>
      <c r="BB64" s="259" t="s">
        <v>409</v>
      </c>
      <c r="BC64" s="259" t="s">
        <v>409</v>
      </c>
      <c r="BD64" s="259" t="s">
        <v>220</v>
      </c>
      <c r="BE64" s="374">
        <f t="shared" si="2"/>
        <v>53</v>
      </c>
      <c r="BF64" s="235"/>
      <c r="BG64" s="235"/>
      <c r="BH64" s="235"/>
      <c r="BI64" s="235"/>
      <c r="BJ64" s="235"/>
      <c r="BK64" s="235"/>
      <c r="BL64" s="235"/>
      <c r="BM64" s="235"/>
      <c r="BN64" s="235"/>
      <c r="BO64" s="235"/>
      <c r="BP64" s="235"/>
      <c r="BQ64" s="235"/>
      <c r="BR64" s="235"/>
      <c r="BS64" s="235"/>
      <c r="BT64" s="235"/>
      <c r="BU64" s="235"/>
      <c r="BV64" s="235"/>
      <c r="BW64" s="235"/>
      <c r="BX64" s="235"/>
      <c r="BY64" s="235"/>
      <c r="BZ64" s="235"/>
      <c r="CA64" s="235"/>
      <c r="CB64" s="235"/>
      <c r="CC64" s="235"/>
      <c r="CD64" s="235"/>
      <c r="CE64" s="235"/>
      <c r="CF64" s="235"/>
      <c r="CG64" s="235"/>
      <c r="CH64" s="235"/>
      <c r="CI64" s="235"/>
      <c r="CJ64" s="235"/>
      <c r="CK64" s="235"/>
      <c r="CL64" s="235"/>
      <c r="CM64" s="235"/>
      <c r="CN64" s="235"/>
      <c r="CO64" s="235"/>
      <c r="CP64" s="235"/>
      <c r="CQ64" s="235"/>
      <c r="CR64" s="235"/>
      <c r="CS64" s="235"/>
      <c r="CT64" s="235"/>
      <c r="CU64" s="235"/>
      <c r="CV64" s="235"/>
      <c r="CW64" s="235"/>
      <c r="CX64" s="235"/>
      <c r="CY64" s="235"/>
      <c r="CZ64" s="235"/>
      <c r="DA64" s="235"/>
      <c r="DB64" s="235"/>
      <c r="DC64" s="235"/>
      <c r="DD64" s="235"/>
      <c r="DE64" s="235"/>
      <c r="DF64" s="235"/>
      <c r="DG64" s="235"/>
      <c r="DH64" s="235"/>
      <c r="DI64" s="235"/>
      <c r="DJ64" s="235"/>
      <c r="DK64" s="235"/>
      <c r="DL64" s="235"/>
      <c r="DM64" s="235"/>
      <c r="DN64" s="235"/>
      <c r="DO64" s="235"/>
      <c r="DP64" s="235"/>
      <c r="DQ64" s="235"/>
      <c r="DR64" s="235"/>
      <c r="DS64" s="235"/>
      <c r="DT64" s="235"/>
      <c r="DU64" s="235"/>
      <c r="DV64" s="235"/>
      <c r="DW64" s="235"/>
      <c r="DX64" s="235"/>
      <c r="DY64" s="235"/>
      <c r="DZ64" s="235"/>
      <c r="EA64" s="235"/>
    </row>
    <row r="65" spans="1:131" hidden="1">
      <c r="A65" s="318">
        <f t="shared" si="3"/>
        <v>0</v>
      </c>
      <c r="B65" s="318">
        <f t="shared" si="6"/>
        <v>0</v>
      </c>
      <c r="C65" s="318">
        <f t="shared" si="4"/>
        <v>0</v>
      </c>
      <c r="E65" s="319">
        <f t="shared" ref="E65:L65" si="12">+MAX(P65,Y65,AI65)</f>
        <v>10680</v>
      </c>
      <c r="F65" s="319">
        <f t="shared" si="12"/>
        <v>12210</v>
      </c>
      <c r="G65" s="319">
        <f t="shared" si="12"/>
        <v>13740</v>
      </c>
      <c r="H65" s="319">
        <f t="shared" si="12"/>
        <v>15240</v>
      </c>
      <c r="I65" s="319">
        <f t="shared" si="12"/>
        <v>16470</v>
      </c>
      <c r="J65" s="319">
        <f t="shared" si="12"/>
        <v>17700</v>
      </c>
      <c r="K65" s="319">
        <f t="shared" si="12"/>
        <v>18900</v>
      </c>
      <c r="L65" s="319">
        <f t="shared" si="12"/>
        <v>20130</v>
      </c>
      <c r="N65" s="478" t="s">
        <v>1509</v>
      </c>
      <c r="O65" s="235"/>
      <c r="P65" s="347">
        <f t="shared" ref="P65:W65" si="13">+P101/5*3</f>
        <v>10680</v>
      </c>
      <c r="Q65" s="347">
        <f t="shared" si="13"/>
        <v>12210</v>
      </c>
      <c r="R65" s="347">
        <f t="shared" si="13"/>
        <v>13740</v>
      </c>
      <c r="S65" s="347">
        <f t="shared" si="13"/>
        <v>15240</v>
      </c>
      <c r="T65" s="347">
        <f t="shared" si="13"/>
        <v>16470</v>
      </c>
      <c r="U65" s="347">
        <f t="shared" si="13"/>
        <v>17700</v>
      </c>
      <c r="V65" s="347">
        <f t="shared" si="13"/>
        <v>18900</v>
      </c>
      <c r="W65" s="347">
        <f t="shared" si="13"/>
        <v>20130</v>
      </c>
      <c r="X65" s="235"/>
      <c r="Y65" s="347">
        <f t="shared" ref="Y65:AF65" si="14">+Y101/5*3</f>
        <v>0</v>
      </c>
      <c r="Z65" s="347">
        <f t="shared" si="14"/>
        <v>0</v>
      </c>
      <c r="AA65" s="347">
        <f t="shared" si="14"/>
        <v>0</v>
      </c>
      <c r="AB65" s="347">
        <f t="shared" si="14"/>
        <v>0</v>
      </c>
      <c r="AC65" s="347">
        <f t="shared" si="14"/>
        <v>0</v>
      </c>
      <c r="AD65" s="347">
        <f t="shared" si="14"/>
        <v>0</v>
      </c>
      <c r="AE65" s="347">
        <f t="shared" si="14"/>
        <v>0</v>
      </c>
      <c r="AF65" s="347">
        <f t="shared" si="14"/>
        <v>0</v>
      </c>
      <c r="AG65" s="235"/>
      <c r="AH65" s="235"/>
      <c r="AI65" s="347">
        <f t="shared" ref="AI65:AP65" si="15">+AI101/5*3</f>
        <v>0</v>
      </c>
      <c r="AJ65" s="347">
        <f t="shared" si="15"/>
        <v>0</v>
      </c>
      <c r="AK65" s="347">
        <f t="shared" si="15"/>
        <v>0</v>
      </c>
      <c r="AL65" s="347">
        <f t="shared" si="15"/>
        <v>0</v>
      </c>
      <c r="AM65" s="347">
        <f t="shared" si="15"/>
        <v>0</v>
      </c>
      <c r="AN65" s="347">
        <f t="shared" si="15"/>
        <v>0</v>
      </c>
      <c r="AO65" s="347">
        <f t="shared" si="15"/>
        <v>0</v>
      </c>
      <c r="AP65" s="347">
        <f t="shared" si="15"/>
        <v>0</v>
      </c>
      <c r="AQ65" s="235"/>
      <c r="AR65" s="235"/>
      <c r="AS65" s="235"/>
      <c r="AT65" s="451" t="s">
        <v>137</v>
      </c>
      <c r="AU65" s="235"/>
      <c r="AV65" s="235"/>
      <c r="AW65" s="260"/>
      <c r="AX65" s="260" t="s">
        <v>1140</v>
      </c>
      <c r="AY65" s="453" t="s">
        <v>386</v>
      </c>
      <c r="AZ65" s="440" t="s">
        <v>256</v>
      </c>
      <c r="BA65" s="259" t="s">
        <v>283</v>
      </c>
      <c r="BB65" s="259" t="s">
        <v>414</v>
      </c>
      <c r="BC65" s="259" t="s">
        <v>414</v>
      </c>
      <c r="BD65" s="259" t="s">
        <v>242</v>
      </c>
      <c r="BE65" s="374">
        <f t="shared" si="2"/>
        <v>54</v>
      </c>
      <c r="BF65" s="235"/>
      <c r="BG65" s="235"/>
      <c r="BH65" s="235"/>
      <c r="BI65" s="235"/>
      <c r="BJ65" s="235"/>
      <c r="BK65" s="235"/>
      <c r="BL65" s="235"/>
      <c r="BM65" s="235"/>
      <c r="BN65" s="235"/>
      <c r="BO65" s="235"/>
      <c r="BP65" s="235"/>
      <c r="BQ65" s="235"/>
      <c r="BR65" s="235"/>
      <c r="BS65" s="235"/>
      <c r="BT65" s="235"/>
      <c r="BU65" s="235"/>
      <c r="BV65" s="235"/>
      <c r="BW65" s="235"/>
      <c r="BX65" s="235"/>
      <c r="BY65" s="235"/>
      <c r="BZ65" s="235"/>
      <c r="CA65" s="235"/>
      <c r="CB65" s="235"/>
      <c r="CC65" s="235"/>
      <c r="CD65" s="235"/>
      <c r="CE65" s="235"/>
      <c r="CF65" s="235"/>
      <c r="CG65" s="235"/>
      <c r="CH65" s="235"/>
      <c r="CI65" s="235"/>
      <c r="CJ65" s="235"/>
      <c r="CK65" s="235"/>
      <c r="CL65" s="235"/>
      <c r="CM65" s="235"/>
      <c r="CN65" s="235"/>
      <c r="CO65" s="235"/>
      <c r="CP65" s="235"/>
      <c r="CQ65" s="235"/>
      <c r="CR65" s="235"/>
      <c r="CS65" s="235"/>
      <c r="CT65" s="235"/>
      <c r="CU65" s="235"/>
      <c r="CV65" s="235"/>
      <c r="CW65" s="235"/>
      <c r="CX65" s="235"/>
      <c r="CY65" s="235"/>
      <c r="CZ65" s="235"/>
      <c r="DA65" s="235"/>
      <c r="DB65" s="235"/>
      <c r="DC65" s="235"/>
      <c r="DD65" s="235"/>
      <c r="DE65" s="235"/>
      <c r="DF65" s="235"/>
      <c r="DG65" s="235"/>
      <c r="DH65" s="235"/>
      <c r="DI65" s="235"/>
      <c r="DJ65" s="235"/>
      <c r="DK65" s="235"/>
      <c r="DL65" s="235"/>
      <c r="DM65" s="235"/>
      <c r="DN65" s="235"/>
      <c r="DO65" s="235"/>
      <c r="DP65" s="235"/>
      <c r="DQ65" s="235"/>
      <c r="DR65" s="235"/>
      <c r="DS65" s="235"/>
      <c r="DT65" s="235"/>
      <c r="DU65" s="235"/>
      <c r="DV65" s="235"/>
      <c r="DW65" s="235"/>
      <c r="DX65" s="235"/>
      <c r="DY65" s="235"/>
      <c r="DZ65" s="235"/>
      <c r="EA65" s="235"/>
    </row>
    <row r="66" spans="1:131" hidden="1">
      <c r="A66" s="318">
        <f t="shared" si="3"/>
        <v>0</v>
      </c>
      <c r="B66" s="318">
        <f t="shared" si="6"/>
        <v>0</v>
      </c>
      <c r="C66" s="318">
        <f t="shared" si="4"/>
        <v>0</v>
      </c>
      <c r="E66" s="329">
        <f t="shared" ref="E66:L66" si="16">+MAX(E65,E67)</f>
        <v>10830</v>
      </c>
      <c r="F66" s="329">
        <f t="shared" si="16"/>
        <v>12360</v>
      </c>
      <c r="G66" s="329">
        <f t="shared" si="16"/>
        <v>13920</v>
      </c>
      <c r="H66" s="329">
        <f t="shared" si="16"/>
        <v>15450</v>
      </c>
      <c r="I66" s="329">
        <f t="shared" si="16"/>
        <v>16710</v>
      </c>
      <c r="J66" s="329">
        <f t="shared" si="16"/>
        <v>17940</v>
      </c>
      <c r="K66" s="329">
        <f t="shared" si="16"/>
        <v>19170</v>
      </c>
      <c r="L66" s="329">
        <f t="shared" si="16"/>
        <v>20400</v>
      </c>
      <c r="N66" s="472" t="s">
        <v>1533</v>
      </c>
      <c r="O66" s="235"/>
      <c r="P66" s="347"/>
      <c r="Q66" s="347"/>
      <c r="R66" s="347"/>
      <c r="S66" s="347"/>
      <c r="T66" s="347"/>
      <c r="U66" s="347"/>
      <c r="V66" s="347"/>
      <c r="W66" s="347"/>
      <c r="X66" s="235"/>
      <c r="Y66" s="347"/>
      <c r="Z66" s="347"/>
      <c r="AA66" s="347"/>
      <c r="AB66" s="347"/>
      <c r="AC66" s="347"/>
      <c r="AD66" s="347"/>
      <c r="AE66" s="347"/>
      <c r="AF66" s="347"/>
      <c r="AG66" s="235"/>
      <c r="AH66" s="235"/>
      <c r="AI66" s="347"/>
      <c r="AJ66" s="347"/>
      <c r="AK66" s="347"/>
      <c r="AL66" s="347"/>
      <c r="AM66" s="347"/>
      <c r="AN66" s="347"/>
      <c r="AO66" s="347"/>
      <c r="AP66" s="347"/>
      <c r="AQ66" s="235"/>
      <c r="AR66" s="235"/>
      <c r="AS66" s="235"/>
      <c r="AT66" s="451" t="s">
        <v>139</v>
      </c>
      <c r="AU66" s="235"/>
      <c r="AV66" s="235"/>
      <c r="AW66" s="260"/>
      <c r="AX66" s="452" t="s">
        <v>1149</v>
      </c>
      <c r="AY66" s="453" t="s">
        <v>390</v>
      </c>
      <c r="AZ66" s="440" t="s">
        <v>259</v>
      </c>
      <c r="BA66" s="259" t="s">
        <v>74</v>
      </c>
      <c r="BB66" s="259" t="s">
        <v>418</v>
      </c>
      <c r="BC66" s="259" t="s">
        <v>418</v>
      </c>
      <c r="BD66" s="259" t="s">
        <v>246</v>
      </c>
      <c r="BE66" s="374">
        <f t="shared" si="2"/>
        <v>55</v>
      </c>
      <c r="BF66" s="235"/>
      <c r="BG66" s="235"/>
      <c r="BH66" s="235"/>
      <c r="BI66" s="235"/>
      <c r="BJ66" s="235"/>
      <c r="BK66" s="235"/>
      <c r="BL66" s="235"/>
      <c r="BM66" s="235"/>
      <c r="BN66" s="235"/>
      <c r="BO66" s="235"/>
      <c r="BP66" s="235"/>
      <c r="BQ66" s="235"/>
      <c r="BR66" s="235"/>
      <c r="BS66" s="235"/>
      <c r="BT66" s="235"/>
      <c r="BU66" s="235"/>
      <c r="BV66" s="235"/>
      <c r="BW66" s="235"/>
      <c r="BX66" s="235"/>
      <c r="BY66" s="235"/>
      <c r="BZ66" s="235"/>
      <c r="CA66" s="235"/>
      <c r="CB66" s="235"/>
      <c r="CC66" s="235"/>
      <c r="CD66" s="235"/>
      <c r="CE66" s="235"/>
      <c r="CF66" s="235"/>
      <c r="CG66" s="235"/>
      <c r="CH66" s="235"/>
      <c r="CI66" s="235"/>
      <c r="CJ66" s="235"/>
      <c r="CK66" s="235"/>
      <c r="CL66" s="235"/>
      <c r="CM66" s="235"/>
      <c r="CN66" s="235"/>
      <c r="CO66" s="235"/>
      <c r="CP66" s="235"/>
      <c r="CQ66" s="235"/>
      <c r="CR66" s="235"/>
      <c r="CS66" s="235"/>
      <c r="CT66" s="235"/>
      <c r="CU66" s="235"/>
      <c r="CV66" s="235"/>
      <c r="CW66" s="235"/>
      <c r="CX66" s="235"/>
      <c r="CY66" s="235"/>
      <c r="CZ66" s="235"/>
      <c r="DA66" s="235"/>
      <c r="DB66" s="235"/>
      <c r="DC66" s="235"/>
      <c r="DD66" s="235"/>
      <c r="DE66" s="235"/>
      <c r="DF66" s="235"/>
      <c r="DG66" s="235"/>
      <c r="DH66" s="235"/>
      <c r="DI66" s="235"/>
      <c r="DJ66" s="235"/>
      <c r="DK66" s="235"/>
      <c r="DL66" s="235"/>
      <c r="DM66" s="235"/>
      <c r="DN66" s="235"/>
      <c r="DO66" s="235"/>
      <c r="DP66" s="235"/>
      <c r="DQ66" s="235"/>
      <c r="DR66" s="235"/>
      <c r="DS66" s="235"/>
      <c r="DT66" s="235"/>
      <c r="DU66" s="235"/>
      <c r="DV66" s="235"/>
      <c r="DW66" s="235"/>
      <c r="DX66" s="235"/>
      <c r="DY66" s="235"/>
      <c r="DZ66" s="235"/>
      <c r="EA66" s="235"/>
    </row>
    <row r="67" spans="1:131" hidden="1">
      <c r="A67" s="318">
        <f t="shared" si="3"/>
        <v>0</v>
      </c>
      <c r="B67" s="318">
        <f t="shared" si="6"/>
        <v>0</v>
      </c>
      <c r="C67" s="318">
        <f t="shared" si="4"/>
        <v>0</v>
      </c>
      <c r="E67" s="319">
        <f t="shared" ref="E67:L67" si="17">+MAX(P67,Y67,AI67)</f>
        <v>10830</v>
      </c>
      <c r="F67" s="319">
        <f t="shared" si="17"/>
        <v>12360</v>
      </c>
      <c r="G67" s="319">
        <f t="shared" si="17"/>
        <v>13920</v>
      </c>
      <c r="H67" s="319">
        <f t="shared" si="17"/>
        <v>15450</v>
      </c>
      <c r="I67" s="319">
        <f t="shared" si="17"/>
        <v>16710</v>
      </c>
      <c r="J67" s="319">
        <f t="shared" si="17"/>
        <v>17940</v>
      </c>
      <c r="K67" s="319">
        <f t="shared" si="17"/>
        <v>19170</v>
      </c>
      <c r="L67" s="319">
        <f t="shared" si="17"/>
        <v>20400</v>
      </c>
      <c r="N67" s="478" t="s">
        <v>1534</v>
      </c>
      <c r="O67" s="235"/>
      <c r="P67" s="347">
        <f t="shared" ref="P67:W67" si="18">+P103/5*3</f>
        <v>10830</v>
      </c>
      <c r="Q67" s="347">
        <f t="shared" si="18"/>
        <v>12360</v>
      </c>
      <c r="R67" s="347">
        <f t="shared" si="18"/>
        <v>13920</v>
      </c>
      <c r="S67" s="347">
        <f t="shared" si="18"/>
        <v>15450</v>
      </c>
      <c r="T67" s="347">
        <f t="shared" si="18"/>
        <v>16710</v>
      </c>
      <c r="U67" s="347">
        <f t="shared" si="18"/>
        <v>17940</v>
      </c>
      <c r="V67" s="347">
        <f t="shared" si="18"/>
        <v>19170</v>
      </c>
      <c r="W67" s="347">
        <f t="shared" si="18"/>
        <v>20400</v>
      </c>
      <c r="X67" s="235"/>
      <c r="Y67" s="347">
        <f t="shared" ref="Y67:AF67" si="19">+Y103/5*3</f>
        <v>0</v>
      </c>
      <c r="Z67" s="347">
        <f t="shared" si="19"/>
        <v>0</v>
      </c>
      <c r="AA67" s="347">
        <f t="shared" si="19"/>
        <v>0</v>
      </c>
      <c r="AB67" s="347">
        <f t="shared" si="19"/>
        <v>0</v>
      </c>
      <c r="AC67" s="347">
        <f t="shared" si="19"/>
        <v>0</v>
      </c>
      <c r="AD67" s="347">
        <f t="shared" si="19"/>
        <v>0</v>
      </c>
      <c r="AE67" s="347">
        <f t="shared" si="19"/>
        <v>0</v>
      </c>
      <c r="AF67" s="347">
        <f t="shared" si="19"/>
        <v>0</v>
      </c>
      <c r="AG67" s="235"/>
      <c r="AH67" s="235"/>
      <c r="AI67" s="347">
        <f t="shared" ref="AI67:AP67" si="20">+AI103/5*3</f>
        <v>0</v>
      </c>
      <c r="AJ67" s="347">
        <f t="shared" si="20"/>
        <v>0</v>
      </c>
      <c r="AK67" s="347">
        <f t="shared" si="20"/>
        <v>0</v>
      </c>
      <c r="AL67" s="347">
        <f t="shared" si="20"/>
        <v>0</v>
      </c>
      <c r="AM67" s="347">
        <f t="shared" si="20"/>
        <v>0</v>
      </c>
      <c r="AN67" s="347">
        <f t="shared" si="20"/>
        <v>0</v>
      </c>
      <c r="AO67" s="347">
        <f t="shared" si="20"/>
        <v>0</v>
      </c>
      <c r="AP67" s="347">
        <f t="shared" si="20"/>
        <v>0</v>
      </c>
      <c r="AQ67" s="235"/>
      <c r="AR67" s="235"/>
      <c r="AS67" s="235"/>
      <c r="AT67" s="451" t="s">
        <v>140</v>
      </c>
      <c r="AU67" s="235"/>
      <c r="AV67" s="235"/>
      <c r="AW67" s="260"/>
      <c r="AX67" s="469" t="s">
        <v>1164</v>
      </c>
      <c r="AY67" s="453" t="s">
        <v>392</v>
      </c>
      <c r="AZ67" s="440" t="s">
        <v>262</v>
      </c>
      <c r="BA67" s="259" t="s">
        <v>298</v>
      </c>
      <c r="BB67" s="259" t="s">
        <v>420</v>
      </c>
      <c r="BC67" s="259" t="s">
        <v>420</v>
      </c>
      <c r="BD67" s="259" t="s">
        <v>256</v>
      </c>
      <c r="BE67" s="374">
        <f t="shared" si="2"/>
        <v>56</v>
      </c>
      <c r="BF67" s="235"/>
      <c r="BG67" s="235"/>
      <c r="BH67" s="235"/>
      <c r="BI67" s="235"/>
      <c r="BJ67" s="235"/>
      <c r="BK67" s="235"/>
      <c r="BL67" s="235"/>
      <c r="BM67" s="235"/>
      <c r="BN67" s="235"/>
      <c r="BO67" s="235"/>
      <c r="BP67" s="235"/>
      <c r="BQ67" s="235"/>
      <c r="BR67" s="235"/>
      <c r="BS67" s="235"/>
      <c r="BT67" s="235"/>
      <c r="BU67" s="235"/>
      <c r="BV67" s="235"/>
      <c r="BW67" s="235"/>
      <c r="BX67" s="235"/>
      <c r="BY67" s="235"/>
      <c r="BZ67" s="235"/>
      <c r="CA67" s="235"/>
      <c r="CB67" s="235"/>
      <c r="CC67" s="235"/>
      <c r="CD67" s="235"/>
      <c r="CE67" s="235"/>
      <c r="CF67" s="235"/>
      <c r="CG67" s="235"/>
      <c r="CH67" s="235"/>
      <c r="CI67" s="235"/>
      <c r="CJ67" s="235"/>
      <c r="CK67" s="235"/>
      <c r="CL67" s="235"/>
      <c r="CM67" s="235"/>
      <c r="CN67" s="235"/>
      <c r="CO67" s="235"/>
      <c r="CP67" s="235"/>
      <c r="CQ67" s="235"/>
      <c r="CR67" s="235"/>
      <c r="CS67" s="235"/>
      <c r="CT67" s="235"/>
      <c r="CU67" s="235"/>
      <c r="CV67" s="235"/>
      <c r="CW67" s="235"/>
      <c r="CX67" s="235"/>
      <c r="CY67" s="235"/>
      <c r="CZ67" s="235"/>
      <c r="DA67" s="235"/>
      <c r="DB67" s="235"/>
      <c r="DC67" s="235"/>
      <c r="DD67" s="235"/>
      <c r="DE67" s="235"/>
      <c r="DF67" s="235"/>
      <c r="DG67" s="235"/>
      <c r="DH67" s="235"/>
      <c r="DI67" s="235"/>
      <c r="DJ67" s="235"/>
      <c r="DK67" s="235"/>
      <c r="DL67" s="235"/>
      <c r="DM67" s="235"/>
      <c r="DN67" s="235"/>
      <c r="DO67" s="235"/>
      <c r="DP67" s="235"/>
      <c r="DQ67" s="235"/>
      <c r="DR67" s="235"/>
      <c r="DS67" s="235"/>
      <c r="DT67" s="235"/>
      <c r="DU67" s="235"/>
      <c r="DV67" s="235"/>
      <c r="DW67" s="235"/>
      <c r="DX67" s="235"/>
      <c r="DY67" s="235"/>
      <c r="DZ67" s="235"/>
      <c r="EA67" s="235"/>
    </row>
    <row r="68" spans="1:131" hidden="1">
      <c r="A68" s="318">
        <f t="shared" si="3"/>
        <v>0</v>
      </c>
      <c r="B68" s="318">
        <f t="shared" si="6"/>
        <v>0</v>
      </c>
      <c r="C68" s="318">
        <f t="shared" si="4"/>
        <v>0</v>
      </c>
      <c r="E68" s="329">
        <f t="shared" ref="E68:L68" si="21">+MAX(E67,E69)</f>
        <v>10980</v>
      </c>
      <c r="F68" s="329">
        <f t="shared" si="21"/>
        <v>12540</v>
      </c>
      <c r="G68" s="329">
        <f t="shared" si="21"/>
        <v>14100</v>
      </c>
      <c r="H68" s="329">
        <f t="shared" si="21"/>
        <v>15660</v>
      </c>
      <c r="I68" s="329">
        <f t="shared" si="21"/>
        <v>16920</v>
      </c>
      <c r="J68" s="329">
        <f t="shared" si="21"/>
        <v>18180</v>
      </c>
      <c r="K68" s="329">
        <f t="shared" si="21"/>
        <v>19440</v>
      </c>
      <c r="L68" s="329">
        <f t="shared" si="21"/>
        <v>20700</v>
      </c>
      <c r="N68" s="472" t="s">
        <v>1533</v>
      </c>
      <c r="O68" s="235"/>
      <c r="P68" s="347"/>
      <c r="Q68" s="347"/>
      <c r="R68" s="347"/>
      <c r="S68" s="347"/>
      <c r="T68" s="347"/>
      <c r="U68" s="347"/>
      <c r="V68" s="347"/>
      <c r="W68" s="347"/>
      <c r="X68" s="235"/>
      <c r="Y68" s="347"/>
      <c r="Z68" s="347"/>
      <c r="AA68" s="347"/>
      <c r="AB68" s="347"/>
      <c r="AC68" s="347"/>
      <c r="AD68" s="347"/>
      <c r="AE68" s="347"/>
      <c r="AF68" s="347"/>
      <c r="AG68" s="235"/>
      <c r="AH68" s="235"/>
      <c r="AI68" s="347"/>
      <c r="AJ68" s="347"/>
      <c r="AK68" s="347"/>
      <c r="AL68" s="347"/>
      <c r="AM68" s="347"/>
      <c r="AN68" s="347"/>
      <c r="AO68" s="347"/>
      <c r="AP68" s="347"/>
      <c r="AQ68" s="235"/>
      <c r="AR68" s="235"/>
      <c r="AS68" s="235"/>
      <c r="AT68" s="451" t="s">
        <v>142</v>
      </c>
      <c r="AU68" s="235"/>
      <c r="AV68" s="235"/>
      <c r="AW68" s="260"/>
      <c r="AX68" s="260"/>
      <c r="AY68" s="453" t="s">
        <v>399</v>
      </c>
      <c r="AZ68" s="440" t="s">
        <v>264</v>
      </c>
      <c r="BA68" s="259" t="s">
        <v>307</v>
      </c>
      <c r="BB68" s="259" t="s">
        <v>422</v>
      </c>
      <c r="BC68" s="259" t="s">
        <v>422</v>
      </c>
      <c r="BD68" s="259" t="s">
        <v>259</v>
      </c>
      <c r="BE68" s="374">
        <f t="shared" si="2"/>
        <v>57</v>
      </c>
      <c r="BF68" s="235"/>
      <c r="BG68" s="235"/>
      <c r="BH68" s="235"/>
      <c r="BI68" s="235"/>
      <c r="BJ68" s="235"/>
      <c r="BK68" s="235"/>
      <c r="BL68" s="235"/>
      <c r="BM68" s="235"/>
      <c r="BN68" s="235"/>
      <c r="BO68" s="235"/>
      <c r="BP68" s="235"/>
      <c r="BQ68" s="235"/>
      <c r="BR68" s="235"/>
      <c r="BS68" s="235"/>
      <c r="BT68" s="235"/>
      <c r="BU68" s="235"/>
      <c r="BV68" s="235"/>
      <c r="BW68" s="235"/>
      <c r="BX68" s="235"/>
      <c r="BY68" s="235"/>
      <c r="BZ68" s="235"/>
      <c r="CA68" s="235"/>
      <c r="CB68" s="235"/>
      <c r="CC68" s="235"/>
      <c r="CD68" s="235"/>
      <c r="CE68" s="235"/>
      <c r="CF68" s="235"/>
      <c r="CG68" s="235"/>
      <c r="CH68" s="235"/>
      <c r="CI68" s="235"/>
      <c r="CJ68" s="235"/>
      <c r="CK68" s="235"/>
      <c r="CL68" s="235"/>
      <c r="CM68" s="235"/>
      <c r="CN68" s="235"/>
      <c r="CO68" s="235"/>
      <c r="CP68" s="235"/>
      <c r="CQ68" s="235"/>
      <c r="CR68" s="235"/>
      <c r="CS68" s="235"/>
      <c r="CT68" s="235"/>
      <c r="CU68" s="235"/>
      <c r="CV68" s="235"/>
      <c r="CW68" s="235"/>
      <c r="CX68" s="235"/>
      <c r="CY68" s="235"/>
      <c r="CZ68" s="235"/>
      <c r="DA68" s="235"/>
      <c r="DB68" s="235"/>
      <c r="DC68" s="235"/>
      <c r="DD68" s="235"/>
      <c r="DE68" s="235"/>
      <c r="DF68" s="235"/>
      <c r="DG68" s="235"/>
      <c r="DH68" s="235"/>
      <c r="DI68" s="235"/>
      <c r="DJ68" s="235"/>
      <c r="DK68" s="235"/>
      <c r="DL68" s="235"/>
      <c r="DM68" s="235"/>
      <c r="DN68" s="235"/>
      <c r="DO68" s="235"/>
      <c r="DP68" s="235"/>
      <c r="DQ68" s="235"/>
      <c r="DR68" s="235"/>
      <c r="DS68" s="235"/>
      <c r="DT68" s="235"/>
      <c r="DU68" s="235"/>
      <c r="DV68" s="235"/>
      <c r="DW68" s="235"/>
      <c r="DX68" s="235"/>
      <c r="DY68" s="235"/>
      <c r="DZ68" s="235"/>
      <c r="EA68" s="235"/>
    </row>
    <row r="69" spans="1:131" hidden="1">
      <c r="A69" s="318">
        <f t="shared" si="3"/>
        <v>0</v>
      </c>
      <c r="B69" s="318">
        <f t="shared" si="6"/>
        <v>0</v>
      </c>
      <c r="C69" s="318">
        <f t="shared" si="4"/>
        <v>0</v>
      </c>
      <c r="E69" s="319">
        <f t="shared" ref="E69:L69" si="22">+MAX(P69,Y69,AI69)</f>
        <v>10980</v>
      </c>
      <c r="F69" s="319">
        <f t="shared" si="22"/>
        <v>12540</v>
      </c>
      <c r="G69" s="319">
        <f t="shared" si="22"/>
        <v>14100</v>
      </c>
      <c r="H69" s="319">
        <f t="shared" si="22"/>
        <v>15660</v>
      </c>
      <c r="I69" s="319">
        <f t="shared" si="22"/>
        <v>16920</v>
      </c>
      <c r="J69" s="319">
        <f t="shared" si="22"/>
        <v>18180</v>
      </c>
      <c r="K69" s="319">
        <f t="shared" si="22"/>
        <v>19440</v>
      </c>
      <c r="L69" s="319">
        <f t="shared" si="22"/>
        <v>20700</v>
      </c>
      <c r="N69" s="478" t="s">
        <v>1389</v>
      </c>
      <c r="O69" s="235"/>
      <c r="P69" s="347">
        <f t="shared" ref="P69:W69" si="23">+P105/5*3</f>
        <v>10980</v>
      </c>
      <c r="Q69" s="347">
        <f t="shared" si="23"/>
        <v>12540</v>
      </c>
      <c r="R69" s="347">
        <f t="shared" si="23"/>
        <v>14100</v>
      </c>
      <c r="S69" s="347">
        <f t="shared" si="23"/>
        <v>15660</v>
      </c>
      <c r="T69" s="347">
        <f t="shared" si="23"/>
        <v>16920</v>
      </c>
      <c r="U69" s="347">
        <f t="shared" si="23"/>
        <v>18180</v>
      </c>
      <c r="V69" s="347">
        <f t="shared" si="23"/>
        <v>19440</v>
      </c>
      <c r="W69" s="347">
        <f t="shared" si="23"/>
        <v>20700</v>
      </c>
      <c r="X69" s="235"/>
      <c r="Y69" s="347">
        <f t="shared" ref="Y69:AF69" si="24">+Y105/5*3</f>
        <v>0</v>
      </c>
      <c r="Z69" s="347">
        <f t="shared" si="24"/>
        <v>0</v>
      </c>
      <c r="AA69" s="347">
        <f t="shared" si="24"/>
        <v>0</v>
      </c>
      <c r="AB69" s="347">
        <f t="shared" si="24"/>
        <v>0</v>
      </c>
      <c r="AC69" s="347">
        <f t="shared" si="24"/>
        <v>0</v>
      </c>
      <c r="AD69" s="347">
        <f t="shared" si="24"/>
        <v>0</v>
      </c>
      <c r="AE69" s="347">
        <f t="shared" si="24"/>
        <v>0</v>
      </c>
      <c r="AF69" s="347">
        <f t="shared" si="24"/>
        <v>0</v>
      </c>
      <c r="AG69" s="235"/>
      <c r="AH69" s="235"/>
      <c r="AI69" s="347">
        <f t="shared" ref="AI69:AP69" si="25">+AI105*0.6</f>
        <v>0</v>
      </c>
      <c r="AJ69" s="347">
        <f t="shared" si="25"/>
        <v>0</v>
      </c>
      <c r="AK69" s="347">
        <f t="shared" si="25"/>
        <v>0</v>
      </c>
      <c r="AL69" s="347">
        <f t="shared" si="25"/>
        <v>0</v>
      </c>
      <c r="AM69" s="347">
        <f t="shared" si="25"/>
        <v>0</v>
      </c>
      <c r="AN69" s="347">
        <f t="shared" si="25"/>
        <v>0</v>
      </c>
      <c r="AO69" s="347">
        <f t="shared" si="25"/>
        <v>0</v>
      </c>
      <c r="AP69" s="347">
        <f t="shared" si="25"/>
        <v>0</v>
      </c>
      <c r="AQ69" s="235"/>
      <c r="AR69" s="235"/>
      <c r="AS69" s="235"/>
      <c r="AT69" s="451" t="s">
        <v>143</v>
      </c>
      <c r="AU69" s="235"/>
      <c r="AV69" s="235"/>
      <c r="AW69" s="260"/>
      <c r="AX69" s="260"/>
      <c r="AY69" s="453" t="s">
        <v>407</v>
      </c>
      <c r="AZ69" s="440" t="s">
        <v>272</v>
      </c>
      <c r="BA69" s="259" t="s">
        <v>309</v>
      </c>
      <c r="BB69" s="259" t="s">
        <v>425</v>
      </c>
      <c r="BC69" s="259" t="s">
        <v>425</v>
      </c>
      <c r="BD69" s="259" t="s">
        <v>262</v>
      </c>
      <c r="BE69" s="374">
        <f t="shared" si="2"/>
        <v>58</v>
      </c>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c r="CE69" s="235"/>
      <c r="CF69" s="235"/>
      <c r="CG69" s="235"/>
      <c r="CH69" s="235"/>
      <c r="CI69" s="235"/>
      <c r="CJ69" s="235"/>
      <c r="CK69" s="235"/>
      <c r="CL69" s="235"/>
      <c r="CM69" s="235"/>
      <c r="CN69" s="235"/>
      <c r="CO69" s="235"/>
      <c r="CP69" s="235"/>
      <c r="CQ69" s="235"/>
      <c r="CR69" s="235"/>
      <c r="CS69" s="235"/>
      <c r="CT69" s="235"/>
      <c r="CU69" s="235"/>
      <c r="CV69" s="235"/>
      <c r="CW69" s="235"/>
      <c r="CX69" s="235"/>
      <c r="CY69" s="235"/>
      <c r="CZ69" s="235"/>
      <c r="DA69" s="235"/>
      <c r="DB69" s="235"/>
      <c r="DC69" s="235"/>
      <c r="DD69" s="235"/>
      <c r="DE69" s="235"/>
      <c r="DF69" s="235"/>
      <c r="DG69" s="235"/>
      <c r="DH69" s="235"/>
      <c r="DI69" s="235"/>
      <c r="DJ69" s="235"/>
      <c r="DK69" s="235"/>
      <c r="DL69" s="235"/>
      <c r="DM69" s="235"/>
      <c r="DN69" s="235"/>
      <c r="DO69" s="235"/>
      <c r="DP69" s="235"/>
      <c r="DQ69" s="235"/>
      <c r="DR69" s="235"/>
      <c r="DS69" s="235"/>
      <c r="DT69" s="235"/>
      <c r="DU69" s="235"/>
      <c r="DV69" s="235"/>
      <c r="DW69" s="235"/>
      <c r="DX69" s="235"/>
      <c r="DY69" s="235"/>
      <c r="DZ69" s="235"/>
      <c r="EA69" s="235"/>
    </row>
    <row r="70" spans="1:131" hidden="1">
      <c r="A70" s="332">
        <f t="shared" ref="A70:A75" si="26">IF($A$26=$AU22,1,0)</f>
        <v>0</v>
      </c>
      <c r="B70" s="332">
        <f t="shared" ref="B70:B75" si="27">IF(OR(B69=1,$B$18=$AU22),1,0)</f>
        <v>0</v>
      </c>
      <c r="C70" s="332">
        <f t="shared" si="4"/>
        <v>0</v>
      </c>
      <c r="E70" s="329">
        <f t="shared" ref="E70:L70" si="28">+MAX(E69,E71)</f>
        <v>11160</v>
      </c>
      <c r="F70" s="329">
        <f t="shared" si="28"/>
        <v>12750</v>
      </c>
      <c r="G70" s="329">
        <f t="shared" si="28"/>
        <v>14340</v>
      </c>
      <c r="H70" s="329">
        <f t="shared" si="28"/>
        <v>15930</v>
      </c>
      <c r="I70" s="329">
        <f t="shared" si="28"/>
        <v>17220</v>
      </c>
      <c r="J70" s="329">
        <f t="shared" si="28"/>
        <v>18480</v>
      </c>
      <c r="K70" s="329">
        <f t="shared" si="28"/>
        <v>19770</v>
      </c>
      <c r="L70" s="329">
        <f t="shared" si="28"/>
        <v>21030</v>
      </c>
      <c r="N70" s="472" t="s">
        <v>1533</v>
      </c>
      <c r="O70" s="235"/>
      <c r="P70" s="347"/>
      <c r="Q70" s="347"/>
      <c r="R70" s="347"/>
      <c r="S70" s="347"/>
      <c r="T70" s="347"/>
      <c r="U70" s="347"/>
      <c r="V70" s="347"/>
      <c r="W70" s="347"/>
      <c r="X70" s="235"/>
      <c r="Y70" s="347"/>
      <c r="Z70" s="347"/>
      <c r="AA70" s="347"/>
      <c r="AB70" s="347"/>
      <c r="AC70" s="347"/>
      <c r="AD70" s="347"/>
      <c r="AE70" s="347"/>
      <c r="AF70" s="347"/>
      <c r="AG70" s="235"/>
      <c r="AH70" s="235"/>
      <c r="AI70" s="347"/>
      <c r="AJ70" s="347"/>
      <c r="AK70" s="347"/>
      <c r="AL70" s="347"/>
      <c r="AM70" s="347"/>
      <c r="AN70" s="347"/>
      <c r="AO70" s="347"/>
      <c r="AP70" s="347"/>
      <c r="AQ70" s="235"/>
      <c r="AR70" s="235"/>
      <c r="AS70" s="235"/>
      <c r="AT70" s="451" t="s">
        <v>145</v>
      </c>
      <c r="AU70" s="235"/>
      <c r="AV70" s="235"/>
      <c r="AW70" s="260"/>
      <c r="AX70" s="260"/>
      <c r="AY70" s="453" t="s">
        <v>409</v>
      </c>
      <c r="AZ70" s="440" t="s">
        <v>279</v>
      </c>
      <c r="BA70" s="259" t="s">
        <v>313</v>
      </c>
      <c r="BB70" s="259" t="s">
        <v>460</v>
      </c>
      <c r="BC70" s="259" t="s">
        <v>460</v>
      </c>
      <c r="BD70" s="259" t="s">
        <v>264</v>
      </c>
      <c r="BE70" s="374">
        <f t="shared" si="2"/>
        <v>59</v>
      </c>
      <c r="BF70" s="235"/>
      <c r="BG70" s="235"/>
      <c r="BH70" s="235"/>
      <c r="BI70" s="235"/>
      <c r="BJ70" s="235"/>
      <c r="BK70" s="235"/>
      <c r="BL70" s="235"/>
      <c r="BM70" s="235"/>
      <c r="BN70" s="235"/>
      <c r="BO70" s="235"/>
      <c r="BP70" s="235"/>
      <c r="BQ70" s="235"/>
      <c r="BR70" s="235"/>
      <c r="BS70" s="235"/>
      <c r="BT70" s="235"/>
      <c r="BU70" s="235"/>
      <c r="BV70" s="235"/>
      <c r="BW70" s="235"/>
      <c r="BX70" s="235"/>
      <c r="BY70" s="235"/>
      <c r="BZ70" s="235"/>
      <c r="CA70" s="235"/>
      <c r="CB70" s="235"/>
      <c r="CC70" s="235"/>
      <c r="CD70" s="235"/>
      <c r="CE70" s="235"/>
      <c r="CF70" s="235"/>
      <c r="CG70" s="235"/>
      <c r="CH70" s="235"/>
      <c r="CI70" s="235"/>
      <c r="CJ70" s="235"/>
      <c r="CK70" s="235"/>
      <c r="CL70" s="235"/>
      <c r="CM70" s="235"/>
      <c r="CN70" s="235"/>
      <c r="CO70" s="235"/>
      <c r="CP70" s="235"/>
      <c r="CQ70" s="235"/>
      <c r="CR70" s="235"/>
      <c r="CS70" s="235"/>
      <c r="CT70" s="235"/>
      <c r="CU70" s="235"/>
      <c r="CV70" s="235"/>
      <c r="CW70" s="235"/>
      <c r="CX70" s="235"/>
      <c r="CY70" s="235"/>
      <c r="CZ70" s="235"/>
      <c r="DA70" s="235"/>
      <c r="DB70" s="235"/>
      <c r="DC70" s="235"/>
      <c r="DD70" s="235"/>
      <c r="DE70" s="235"/>
      <c r="DF70" s="235"/>
      <c r="DG70" s="235"/>
      <c r="DH70" s="235"/>
      <c r="DI70" s="235"/>
      <c r="DJ70" s="235"/>
      <c r="DK70" s="235"/>
      <c r="DL70" s="235"/>
      <c r="DM70" s="235"/>
      <c r="DN70" s="235"/>
      <c r="DO70" s="235"/>
      <c r="DP70" s="235"/>
      <c r="DQ70" s="235"/>
      <c r="DR70" s="235"/>
      <c r="DS70" s="235"/>
      <c r="DT70" s="235"/>
      <c r="DU70" s="235"/>
      <c r="DV70" s="235"/>
      <c r="DW70" s="235"/>
      <c r="DX70" s="235"/>
      <c r="DY70" s="235"/>
      <c r="DZ70" s="235"/>
      <c r="EA70" s="235"/>
    </row>
    <row r="71" spans="1:131" hidden="1">
      <c r="A71" s="332">
        <f t="shared" si="26"/>
        <v>0</v>
      </c>
      <c r="B71" s="332">
        <f t="shared" si="27"/>
        <v>0</v>
      </c>
      <c r="C71" s="332">
        <f t="shared" si="4"/>
        <v>0</v>
      </c>
      <c r="E71" s="319">
        <f t="shared" ref="E71:L71" si="29">+MAX(P71,Y71,AI71)</f>
        <v>11160</v>
      </c>
      <c r="F71" s="319">
        <f t="shared" si="29"/>
        <v>12750</v>
      </c>
      <c r="G71" s="319">
        <f t="shared" si="29"/>
        <v>14340</v>
      </c>
      <c r="H71" s="319">
        <f t="shared" si="29"/>
        <v>15930</v>
      </c>
      <c r="I71" s="319">
        <f t="shared" si="29"/>
        <v>17220</v>
      </c>
      <c r="J71" s="319">
        <f t="shared" si="29"/>
        <v>18480</v>
      </c>
      <c r="K71" s="319">
        <f t="shared" si="29"/>
        <v>19770</v>
      </c>
      <c r="L71" s="319">
        <f t="shared" si="29"/>
        <v>21030</v>
      </c>
      <c r="N71" s="472" t="s">
        <v>1429</v>
      </c>
      <c r="O71" s="235"/>
      <c r="P71" s="347">
        <f t="shared" ref="P71:W71" si="30">+P107/5*3</f>
        <v>11160</v>
      </c>
      <c r="Q71" s="347">
        <f t="shared" si="30"/>
        <v>12750</v>
      </c>
      <c r="R71" s="347">
        <f t="shared" si="30"/>
        <v>14340</v>
      </c>
      <c r="S71" s="347">
        <f t="shared" si="30"/>
        <v>15930</v>
      </c>
      <c r="T71" s="347">
        <f t="shared" si="30"/>
        <v>17220</v>
      </c>
      <c r="U71" s="347">
        <f t="shared" si="30"/>
        <v>18480</v>
      </c>
      <c r="V71" s="347">
        <f t="shared" si="30"/>
        <v>19770</v>
      </c>
      <c r="W71" s="347">
        <f t="shared" si="30"/>
        <v>21030</v>
      </c>
      <c r="X71" s="235"/>
      <c r="Y71" s="347">
        <f t="shared" ref="Y71:AF71" si="31">+Y107/5*3</f>
        <v>0</v>
      </c>
      <c r="Z71" s="347">
        <f t="shared" si="31"/>
        <v>0</v>
      </c>
      <c r="AA71" s="347">
        <f t="shared" si="31"/>
        <v>0</v>
      </c>
      <c r="AB71" s="347">
        <f t="shared" si="31"/>
        <v>0</v>
      </c>
      <c r="AC71" s="347">
        <f t="shared" si="31"/>
        <v>0</v>
      </c>
      <c r="AD71" s="347">
        <f t="shared" si="31"/>
        <v>0</v>
      </c>
      <c r="AE71" s="347">
        <f t="shared" si="31"/>
        <v>0</v>
      </c>
      <c r="AF71" s="347">
        <f t="shared" si="31"/>
        <v>0</v>
      </c>
      <c r="AG71" s="235"/>
      <c r="AH71" s="235"/>
      <c r="AI71" s="347">
        <f t="shared" ref="AI71:AP71" si="32">+AI107*0.6</f>
        <v>0</v>
      </c>
      <c r="AJ71" s="347">
        <f t="shared" si="32"/>
        <v>0</v>
      </c>
      <c r="AK71" s="347">
        <f t="shared" si="32"/>
        <v>0</v>
      </c>
      <c r="AL71" s="347">
        <f t="shared" si="32"/>
        <v>0</v>
      </c>
      <c r="AM71" s="347">
        <f t="shared" si="32"/>
        <v>0</v>
      </c>
      <c r="AN71" s="347">
        <f t="shared" si="32"/>
        <v>0</v>
      </c>
      <c r="AO71" s="347">
        <f t="shared" si="32"/>
        <v>0</v>
      </c>
      <c r="AP71" s="347">
        <f t="shared" si="32"/>
        <v>0</v>
      </c>
      <c r="AQ71" s="235"/>
      <c r="AR71" s="235"/>
      <c r="AS71" s="235"/>
      <c r="AT71" s="451" t="s">
        <v>147</v>
      </c>
      <c r="AU71" s="235"/>
      <c r="AV71" s="235"/>
      <c r="AW71" s="260"/>
      <c r="AX71" s="260"/>
      <c r="AY71" s="453" t="s">
        <v>414</v>
      </c>
      <c r="AZ71" s="440" t="s">
        <v>281</v>
      </c>
      <c r="BA71" s="259" t="s">
        <v>320</v>
      </c>
      <c r="BB71" s="259" t="s">
        <v>143</v>
      </c>
      <c r="BC71" s="259" t="s">
        <v>143</v>
      </c>
      <c r="BD71" s="259" t="s">
        <v>272</v>
      </c>
      <c r="BE71" s="374">
        <f t="shared" si="2"/>
        <v>60</v>
      </c>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row>
    <row r="72" spans="1:131" hidden="1">
      <c r="A72" s="332">
        <f t="shared" si="26"/>
        <v>0</v>
      </c>
      <c r="B72" s="332">
        <f t="shared" si="27"/>
        <v>0</v>
      </c>
      <c r="C72" s="332">
        <f t="shared" si="4"/>
        <v>0</v>
      </c>
      <c r="E72" s="334">
        <f t="shared" ref="E72:L72" si="33">+MAX(E71,E73)</f>
        <v>11250</v>
      </c>
      <c r="F72" s="334">
        <f t="shared" si="33"/>
        <v>12840</v>
      </c>
      <c r="G72" s="334">
        <f t="shared" si="33"/>
        <v>14460</v>
      </c>
      <c r="H72" s="334">
        <f t="shared" si="33"/>
        <v>16050</v>
      </c>
      <c r="I72" s="334">
        <f t="shared" si="33"/>
        <v>17340</v>
      </c>
      <c r="J72" s="334">
        <f t="shared" si="33"/>
        <v>18630</v>
      </c>
      <c r="K72" s="334">
        <f t="shared" si="33"/>
        <v>19920</v>
      </c>
      <c r="L72" s="334">
        <f t="shared" si="33"/>
        <v>21210</v>
      </c>
      <c r="N72" s="472" t="s">
        <v>1533</v>
      </c>
      <c r="O72" s="235"/>
      <c r="P72" s="347"/>
      <c r="Q72" s="347"/>
      <c r="R72" s="347"/>
      <c r="S72" s="347"/>
      <c r="T72" s="347"/>
      <c r="U72" s="347"/>
      <c r="V72" s="347"/>
      <c r="W72" s="347"/>
      <c r="X72" s="235"/>
      <c r="Y72" s="347"/>
      <c r="Z72" s="347"/>
      <c r="AA72" s="347"/>
      <c r="AB72" s="347"/>
      <c r="AC72" s="347"/>
      <c r="AD72" s="347"/>
      <c r="AE72" s="347"/>
      <c r="AF72" s="347"/>
      <c r="AG72" s="235"/>
      <c r="AH72" s="235"/>
      <c r="AI72" s="347"/>
      <c r="AJ72" s="347"/>
      <c r="AK72" s="347"/>
      <c r="AL72" s="347"/>
      <c r="AM72" s="347"/>
      <c r="AN72" s="347"/>
      <c r="AO72" s="347"/>
      <c r="AP72" s="347"/>
      <c r="AQ72" s="235"/>
      <c r="AR72" s="235"/>
      <c r="AS72" s="235"/>
      <c r="AT72" s="451" t="s">
        <v>149</v>
      </c>
      <c r="AU72" s="235"/>
      <c r="AV72" s="235"/>
      <c r="AW72" s="260"/>
      <c r="AX72" s="260"/>
      <c r="AY72" s="453"/>
      <c r="AZ72" s="440"/>
      <c r="BA72" s="259"/>
      <c r="BB72" s="259" t="s">
        <v>488</v>
      </c>
      <c r="BC72" s="259" t="s">
        <v>488</v>
      </c>
      <c r="BD72" s="259" t="s">
        <v>279</v>
      </c>
      <c r="BE72" s="374"/>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5"/>
      <c r="DP72" s="235"/>
      <c r="DQ72" s="235"/>
      <c r="DR72" s="235"/>
      <c r="DS72" s="235"/>
      <c r="DT72" s="235"/>
      <c r="DU72" s="235"/>
      <c r="DV72" s="235"/>
      <c r="DW72" s="235"/>
      <c r="DX72" s="235"/>
      <c r="DY72" s="235"/>
      <c r="DZ72" s="235"/>
      <c r="EA72" s="235"/>
    </row>
    <row r="73" spans="1:131" hidden="1">
      <c r="A73" s="332">
        <f t="shared" si="26"/>
        <v>0</v>
      </c>
      <c r="B73" s="332">
        <f t="shared" si="27"/>
        <v>0</v>
      </c>
      <c r="C73" s="332">
        <f t="shared" si="4"/>
        <v>0</v>
      </c>
      <c r="E73" s="336">
        <f t="shared" ref="E73:L73" si="34">+MAX(P73,Y73,AI73)</f>
        <v>11250</v>
      </c>
      <c r="F73" s="336">
        <f t="shared" si="34"/>
        <v>12840</v>
      </c>
      <c r="G73" s="336">
        <f t="shared" si="34"/>
        <v>14460</v>
      </c>
      <c r="H73" s="336">
        <f t="shared" si="34"/>
        <v>16050</v>
      </c>
      <c r="I73" s="336">
        <f t="shared" si="34"/>
        <v>17340</v>
      </c>
      <c r="J73" s="336">
        <f t="shared" si="34"/>
        <v>18630</v>
      </c>
      <c r="K73" s="336">
        <f t="shared" si="34"/>
        <v>19920</v>
      </c>
      <c r="L73" s="336">
        <f t="shared" si="34"/>
        <v>21210</v>
      </c>
      <c r="N73" s="472" t="s">
        <v>1431</v>
      </c>
      <c r="O73" s="235"/>
      <c r="P73" s="347">
        <f t="shared" ref="P73:W73" si="35">+P109/5*3</f>
        <v>11250</v>
      </c>
      <c r="Q73" s="347">
        <f t="shared" si="35"/>
        <v>12840</v>
      </c>
      <c r="R73" s="347">
        <f t="shared" si="35"/>
        <v>14460</v>
      </c>
      <c r="S73" s="347">
        <f t="shared" si="35"/>
        <v>16050</v>
      </c>
      <c r="T73" s="347">
        <f t="shared" si="35"/>
        <v>17340</v>
      </c>
      <c r="U73" s="347">
        <f t="shared" si="35"/>
        <v>18630</v>
      </c>
      <c r="V73" s="347">
        <f t="shared" si="35"/>
        <v>19920</v>
      </c>
      <c r="W73" s="347">
        <f t="shared" si="35"/>
        <v>21210</v>
      </c>
      <c r="X73" s="235"/>
      <c r="Y73" s="347">
        <f t="shared" ref="Y73:AF73" si="36">+Y109/5*3</f>
        <v>0</v>
      </c>
      <c r="Z73" s="347">
        <f t="shared" si="36"/>
        <v>0</v>
      </c>
      <c r="AA73" s="347">
        <f t="shared" si="36"/>
        <v>0</v>
      </c>
      <c r="AB73" s="347">
        <f t="shared" si="36"/>
        <v>0</v>
      </c>
      <c r="AC73" s="347">
        <f t="shared" si="36"/>
        <v>0</v>
      </c>
      <c r="AD73" s="347">
        <f t="shared" si="36"/>
        <v>0</v>
      </c>
      <c r="AE73" s="347">
        <f t="shared" si="36"/>
        <v>0</v>
      </c>
      <c r="AF73" s="347">
        <f t="shared" si="36"/>
        <v>0</v>
      </c>
      <c r="AG73" s="235"/>
      <c r="AH73" s="235"/>
      <c r="AI73" s="347">
        <f t="shared" ref="AI73:AP73" si="37">+AI109*0.6</f>
        <v>0</v>
      </c>
      <c r="AJ73" s="347">
        <f t="shared" si="37"/>
        <v>0</v>
      </c>
      <c r="AK73" s="347">
        <f t="shared" si="37"/>
        <v>0</v>
      </c>
      <c r="AL73" s="347">
        <f t="shared" si="37"/>
        <v>0</v>
      </c>
      <c r="AM73" s="347">
        <f t="shared" si="37"/>
        <v>0</v>
      </c>
      <c r="AN73" s="347">
        <f t="shared" si="37"/>
        <v>0</v>
      </c>
      <c r="AO73" s="347">
        <f t="shared" si="37"/>
        <v>0</v>
      </c>
      <c r="AP73" s="347">
        <f t="shared" si="37"/>
        <v>0</v>
      </c>
      <c r="AQ73" s="235"/>
      <c r="AR73" s="235"/>
      <c r="AS73" s="235"/>
      <c r="AT73" s="451" t="s">
        <v>151</v>
      </c>
      <c r="AU73" s="235"/>
      <c r="AV73" s="235"/>
      <c r="AW73" s="260"/>
      <c r="AX73" s="260"/>
      <c r="AY73" s="453"/>
      <c r="AZ73" s="440"/>
      <c r="BA73" s="259"/>
      <c r="BB73" s="259" t="s">
        <v>492</v>
      </c>
      <c r="BC73" s="259" t="s">
        <v>492</v>
      </c>
      <c r="BD73" s="259" t="s">
        <v>281</v>
      </c>
      <c r="BE73" s="374"/>
      <c r="BF73" s="235"/>
      <c r="BG73" s="235"/>
      <c r="BH73" s="235"/>
      <c r="BI73" s="235"/>
      <c r="BJ73" s="235"/>
      <c r="BK73" s="235"/>
      <c r="BL73" s="235"/>
      <c r="BM73" s="235"/>
      <c r="BN73" s="235"/>
      <c r="BO73" s="235"/>
      <c r="BP73" s="235"/>
      <c r="BQ73" s="235"/>
      <c r="BR73" s="235"/>
      <c r="BS73" s="235"/>
      <c r="BT73" s="235"/>
      <c r="BU73" s="235"/>
      <c r="BV73" s="235"/>
      <c r="BW73" s="235"/>
      <c r="BX73" s="235"/>
      <c r="BY73" s="235"/>
      <c r="BZ73" s="235"/>
      <c r="CA73" s="235"/>
      <c r="CB73" s="235"/>
      <c r="CC73" s="235"/>
      <c r="CD73" s="235"/>
      <c r="CE73" s="235"/>
      <c r="CF73" s="235"/>
      <c r="CG73" s="235"/>
      <c r="CH73" s="235"/>
      <c r="CI73" s="235"/>
      <c r="CJ73" s="235"/>
      <c r="CK73" s="235"/>
      <c r="CL73" s="235"/>
      <c r="CM73" s="235"/>
      <c r="CN73" s="235"/>
      <c r="CO73" s="235"/>
      <c r="CP73" s="235"/>
      <c r="CQ73" s="235"/>
      <c r="CR73" s="235"/>
      <c r="CS73" s="235"/>
      <c r="CT73" s="235"/>
      <c r="CU73" s="235"/>
      <c r="CV73" s="235"/>
      <c r="CW73" s="235"/>
      <c r="CX73" s="235"/>
      <c r="CY73" s="235"/>
      <c r="CZ73" s="235"/>
      <c r="DA73" s="235"/>
      <c r="DB73" s="235"/>
      <c r="DC73" s="235"/>
      <c r="DD73" s="235"/>
      <c r="DE73" s="235"/>
      <c r="DF73" s="235"/>
      <c r="DG73" s="235"/>
      <c r="DH73" s="235"/>
      <c r="DI73" s="235"/>
      <c r="DJ73" s="235"/>
      <c r="DK73" s="235"/>
      <c r="DL73" s="235"/>
      <c r="DM73" s="235"/>
      <c r="DN73" s="235"/>
      <c r="DO73" s="235"/>
      <c r="DP73" s="235"/>
      <c r="DQ73" s="235"/>
      <c r="DR73" s="235"/>
      <c r="DS73" s="235"/>
      <c r="DT73" s="235"/>
      <c r="DU73" s="235"/>
      <c r="DV73" s="235"/>
      <c r="DW73" s="235"/>
      <c r="DX73" s="235"/>
      <c r="DY73" s="235"/>
      <c r="DZ73" s="235"/>
      <c r="EA73" s="235"/>
    </row>
    <row r="74" spans="1:131" hidden="1">
      <c r="A74" s="337">
        <f t="shared" si="26"/>
        <v>0</v>
      </c>
      <c r="B74" s="337">
        <f t="shared" si="27"/>
        <v>0</v>
      </c>
      <c r="C74" s="337">
        <f t="shared" si="4"/>
        <v>0</v>
      </c>
      <c r="E74" s="334">
        <f t="shared" ref="E74:L74" si="38">+MAX(E73,E75)</f>
        <v>11250</v>
      </c>
      <c r="F74" s="334">
        <f t="shared" si="38"/>
        <v>12840</v>
      </c>
      <c r="G74" s="334">
        <f t="shared" si="38"/>
        <v>14460</v>
      </c>
      <c r="H74" s="334">
        <f t="shared" si="38"/>
        <v>16050</v>
      </c>
      <c r="I74" s="334">
        <f t="shared" si="38"/>
        <v>17340</v>
      </c>
      <c r="J74" s="334">
        <f t="shared" si="38"/>
        <v>18630</v>
      </c>
      <c r="K74" s="334">
        <f t="shared" si="38"/>
        <v>19920</v>
      </c>
      <c r="L74" s="334">
        <f t="shared" si="38"/>
        <v>21210</v>
      </c>
      <c r="N74" s="472" t="s">
        <v>1533</v>
      </c>
      <c r="O74" s="235"/>
      <c r="P74" s="347"/>
      <c r="Q74" s="347"/>
      <c r="R74" s="347"/>
      <c r="S74" s="347"/>
      <c r="T74" s="347"/>
      <c r="U74" s="347"/>
      <c r="V74" s="347"/>
      <c r="W74" s="347"/>
      <c r="X74" s="235"/>
      <c r="Y74" s="347"/>
      <c r="Z74" s="347"/>
      <c r="AA74" s="347"/>
      <c r="AB74" s="347"/>
      <c r="AC74" s="347"/>
      <c r="AD74" s="347"/>
      <c r="AE74" s="347"/>
      <c r="AF74" s="347"/>
      <c r="AG74" s="235"/>
      <c r="AH74" s="235"/>
      <c r="AI74" s="347"/>
      <c r="AJ74" s="347"/>
      <c r="AK74" s="347"/>
      <c r="AL74" s="347"/>
      <c r="AM74" s="347"/>
      <c r="AN74" s="347"/>
      <c r="AO74" s="347"/>
      <c r="AP74" s="347"/>
      <c r="AQ74" s="235"/>
      <c r="AR74" s="235"/>
      <c r="AS74" s="235"/>
      <c r="AT74" s="451" t="s">
        <v>153</v>
      </c>
      <c r="AU74" s="235"/>
      <c r="AV74" s="235"/>
      <c r="AW74" s="260"/>
      <c r="AX74" s="260"/>
      <c r="AY74" s="453" t="s">
        <v>416</v>
      </c>
      <c r="AZ74" s="440" t="s">
        <v>283</v>
      </c>
      <c r="BA74" s="259" t="s">
        <v>325</v>
      </c>
      <c r="BB74" s="259" t="s">
        <v>496</v>
      </c>
      <c r="BC74" s="259" t="s">
        <v>496</v>
      </c>
      <c r="BD74" s="259" t="s">
        <v>283</v>
      </c>
      <c r="BE74" s="374">
        <f t="shared" ref="BE74:BE87" si="39">+MATCH(BD$10:BD$546,AZ$10:AZ$538,0)</f>
        <v>65</v>
      </c>
      <c r="BF74" s="235"/>
      <c r="BG74" s="235"/>
      <c r="BH74" s="235"/>
      <c r="BI74" s="235"/>
      <c r="BJ74" s="235"/>
      <c r="BK74" s="235"/>
      <c r="BL74" s="235"/>
      <c r="BM74" s="235"/>
      <c r="BN74" s="235"/>
      <c r="BO74" s="235"/>
      <c r="BP74" s="235"/>
      <c r="BQ74" s="235"/>
      <c r="BR74" s="235"/>
      <c r="BS74" s="235"/>
      <c r="BT74" s="235"/>
      <c r="BU74" s="235"/>
      <c r="BV74" s="235"/>
      <c r="BW74" s="235"/>
      <c r="BX74" s="235"/>
      <c r="BY74" s="235"/>
      <c r="BZ74" s="235"/>
      <c r="CA74" s="235"/>
      <c r="CB74" s="235"/>
      <c r="CC74" s="235"/>
      <c r="CD74" s="235"/>
      <c r="CE74" s="235"/>
      <c r="CF74" s="235"/>
      <c r="CG74" s="235"/>
      <c r="CH74" s="235"/>
      <c r="CI74" s="235"/>
      <c r="CJ74" s="235"/>
      <c r="CK74" s="235"/>
      <c r="CL74" s="235"/>
      <c r="CM74" s="235"/>
      <c r="CN74" s="235"/>
      <c r="CO74" s="235"/>
      <c r="CP74" s="235"/>
      <c r="CQ74" s="235"/>
      <c r="CR74" s="235"/>
      <c r="CS74" s="235"/>
      <c r="CT74" s="235"/>
      <c r="CU74" s="235"/>
      <c r="CV74" s="235"/>
      <c r="CW74" s="235"/>
      <c r="CX74" s="235"/>
      <c r="CY74" s="235"/>
      <c r="CZ74" s="235"/>
      <c r="DA74" s="235"/>
      <c r="DB74" s="235"/>
      <c r="DC74" s="235"/>
      <c r="DD74" s="235"/>
      <c r="DE74" s="235"/>
      <c r="DF74" s="235"/>
      <c r="DG74" s="235"/>
      <c r="DH74" s="235"/>
      <c r="DI74" s="235"/>
      <c r="DJ74" s="235"/>
      <c r="DK74" s="235"/>
      <c r="DL74" s="235"/>
      <c r="DM74" s="235"/>
      <c r="DN74" s="235"/>
      <c r="DO74" s="235"/>
      <c r="DP74" s="235"/>
      <c r="DQ74" s="235"/>
      <c r="DR74" s="235"/>
      <c r="DS74" s="235"/>
      <c r="DT74" s="235"/>
      <c r="DU74" s="235"/>
      <c r="DV74" s="235"/>
      <c r="DW74" s="235"/>
      <c r="DX74" s="235"/>
      <c r="DY74" s="235"/>
      <c r="DZ74" s="235"/>
      <c r="EA74" s="235"/>
    </row>
    <row r="75" spans="1:131" hidden="1">
      <c r="A75" s="338">
        <f t="shared" si="26"/>
        <v>0</v>
      </c>
      <c r="B75" s="338">
        <f t="shared" si="27"/>
        <v>0</v>
      </c>
      <c r="C75" s="338">
        <f t="shared" si="4"/>
        <v>0</v>
      </c>
      <c r="E75" s="339">
        <f t="shared" ref="E75:L75" si="40">+MAX(P75,Y75,AI75)</f>
        <v>11010</v>
      </c>
      <c r="F75" s="339">
        <f t="shared" si="40"/>
        <v>12600</v>
      </c>
      <c r="G75" s="339">
        <f t="shared" si="40"/>
        <v>14160</v>
      </c>
      <c r="H75" s="339">
        <f t="shared" si="40"/>
        <v>15720</v>
      </c>
      <c r="I75" s="339">
        <f t="shared" si="40"/>
        <v>16980</v>
      </c>
      <c r="J75" s="339">
        <f t="shared" si="40"/>
        <v>18240</v>
      </c>
      <c r="K75" s="339">
        <f t="shared" si="40"/>
        <v>19500</v>
      </c>
      <c r="L75" s="339">
        <f t="shared" si="40"/>
        <v>20760</v>
      </c>
      <c r="N75" s="472" t="s">
        <v>1535</v>
      </c>
      <c r="O75" s="235"/>
      <c r="P75" s="347">
        <f t="shared" ref="P75:W75" si="41">+P111*0.6</f>
        <v>11010</v>
      </c>
      <c r="Q75" s="347">
        <f t="shared" si="41"/>
        <v>12600</v>
      </c>
      <c r="R75" s="347">
        <f t="shared" si="41"/>
        <v>14160</v>
      </c>
      <c r="S75" s="347">
        <f t="shared" si="41"/>
        <v>15720</v>
      </c>
      <c r="T75" s="347">
        <f t="shared" si="41"/>
        <v>16980</v>
      </c>
      <c r="U75" s="347">
        <f t="shared" si="41"/>
        <v>18240</v>
      </c>
      <c r="V75" s="347">
        <f t="shared" si="41"/>
        <v>19500</v>
      </c>
      <c r="W75" s="347">
        <f t="shared" si="41"/>
        <v>20760</v>
      </c>
      <c r="X75" s="235"/>
      <c r="Y75" s="347">
        <f t="shared" ref="Y75:AF75" si="42">+Y111*0.6</f>
        <v>0</v>
      </c>
      <c r="Z75" s="347">
        <f t="shared" si="42"/>
        <v>0</v>
      </c>
      <c r="AA75" s="347">
        <f t="shared" si="42"/>
        <v>0</v>
      </c>
      <c r="AB75" s="347">
        <f t="shared" si="42"/>
        <v>0</v>
      </c>
      <c r="AC75" s="347">
        <f t="shared" si="42"/>
        <v>0</v>
      </c>
      <c r="AD75" s="347">
        <f t="shared" si="42"/>
        <v>0</v>
      </c>
      <c r="AE75" s="347">
        <f t="shared" si="42"/>
        <v>0</v>
      </c>
      <c r="AF75" s="347">
        <f t="shared" si="42"/>
        <v>0</v>
      </c>
      <c r="AG75" s="235"/>
      <c r="AH75" s="235"/>
      <c r="AI75" s="347">
        <f t="shared" ref="AI75:AP75" si="43">+AI111*0.6</f>
        <v>0</v>
      </c>
      <c r="AJ75" s="347">
        <f t="shared" si="43"/>
        <v>0</v>
      </c>
      <c r="AK75" s="347">
        <f t="shared" si="43"/>
        <v>0</v>
      </c>
      <c r="AL75" s="347">
        <f t="shared" si="43"/>
        <v>0</v>
      </c>
      <c r="AM75" s="347">
        <f t="shared" si="43"/>
        <v>0</v>
      </c>
      <c r="AN75" s="347">
        <f t="shared" si="43"/>
        <v>0</v>
      </c>
      <c r="AO75" s="347">
        <f t="shared" si="43"/>
        <v>0</v>
      </c>
      <c r="AP75" s="347">
        <f t="shared" si="43"/>
        <v>0</v>
      </c>
      <c r="AQ75" s="235"/>
      <c r="AR75" s="235"/>
      <c r="AS75" s="235"/>
      <c r="AT75" s="451" t="s">
        <v>154</v>
      </c>
      <c r="AU75" s="235"/>
      <c r="AV75" s="235"/>
      <c r="AW75" s="260"/>
      <c r="AX75" s="260"/>
      <c r="AY75" s="453" t="s">
        <v>418</v>
      </c>
      <c r="AZ75" s="440" t="s">
        <v>74</v>
      </c>
      <c r="BA75" s="259" t="s">
        <v>329</v>
      </c>
      <c r="BB75" s="259" t="s">
        <v>151</v>
      </c>
      <c r="BC75" s="259" t="s">
        <v>151</v>
      </c>
      <c r="BD75" s="259" t="s">
        <v>74</v>
      </c>
      <c r="BE75" s="374">
        <f t="shared" si="39"/>
        <v>66</v>
      </c>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5"/>
      <c r="DG75" s="235"/>
      <c r="DH75" s="235"/>
      <c r="DI75" s="235"/>
      <c r="DJ75" s="235"/>
      <c r="DK75" s="235"/>
      <c r="DL75" s="235"/>
      <c r="DM75" s="235"/>
      <c r="DN75" s="235"/>
      <c r="DO75" s="235"/>
      <c r="DP75" s="235"/>
      <c r="DQ75" s="235"/>
      <c r="DR75" s="235"/>
      <c r="DS75" s="235"/>
      <c r="DT75" s="235"/>
      <c r="DU75" s="235"/>
      <c r="DV75" s="235"/>
      <c r="DW75" s="235"/>
      <c r="DX75" s="235"/>
      <c r="DY75" s="235"/>
      <c r="DZ75" s="235"/>
      <c r="EA75" s="235"/>
    </row>
    <row r="76" spans="1:131" hidden="1">
      <c r="A76" s="340"/>
      <c r="B76" s="341"/>
      <c r="C76" s="342"/>
      <c r="D76" s="341"/>
      <c r="E76" s="341"/>
      <c r="F76" s="341"/>
      <c r="G76" s="341"/>
      <c r="H76" s="341"/>
      <c r="I76" s="341"/>
      <c r="J76" s="341"/>
      <c r="K76" s="341"/>
      <c r="L76" s="341"/>
      <c r="M76" s="341"/>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479" t="s">
        <v>1536</v>
      </c>
      <c r="AR76" s="235"/>
      <c r="AS76" s="235"/>
      <c r="AT76" s="451" t="s">
        <v>156</v>
      </c>
      <c r="AU76" s="235"/>
      <c r="AV76" s="235"/>
      <c r="AW76" s="260"/>
      <c r="AX76" s="260"/>
      <c r="AY76" s="453" t="s">
        <v>420</v>
      </c>
      <c r="AZ76" s="440" t="s">
        <v>294</v>
      </c>
      <c r="BA76" s="259" t="s">
        <v>331</v>
      </c>
      <c r="BB76" s="259" t="s">
        <v>498</v>
      </c>
      <c r="BC76" s="259" t="s">
        <v>498</v>
      </c>
      <c r="BD76" s="259" t="s">
        <v>294</v>
      </c>
      <c r="BE76" s="374">
        <f t="shared" si="39"/>
        <v>67</v>
      </c>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c r="CZ76" s="235"/>
      <c r="DA76" s="235"/>
      <c r="DB76" s="235"/>
      <c r="DC76" s="235"/>
      <c r="DD76" s="235"/>
      <c r="DE76" s="235"/>
      <c r="DF76" s="235"/>
      <c r="DG76" s="235"/>
      <c r="DH76" s="235"/>
      <c r="DI76" s="235"/>
      <c r="DJ76" s="235"/>
      <c r="DK76" s="235"/>
      <c r="DL76" s="235"/>
      <c r="DM76" s="235"/>
      <c r="DN76" s="235"/>
      <c r="DO76" s="235"/>
      <c r="DP76" s="235"/>
      <c r="DQ76" s="235"/>
      <c r="DR76" s="235"/>
      <c r="DS76" s="235"/>
      <c r="DT76" s="235"/>
      <c r="DU76" s="235"/>
      <c r="DV76" s="235"/>
      <c r="DW76" s="235"/>
      <c r="DX76" s="235"/>
      <c r="DY76" s="235"/>
      <c r="DZ76" s="235"/>
      <c r="EA76" s="235"/>
    </row>
    <row r="77" spans="1:131" ht="15.75" hidden="1">
      <c r="A77" s="312" t="s">
        <v>1526</v>
      </c>
      <c r="B77" s="313" t="s">
        <v>1527</v>
      </c>
      <c r="C77" s="314" t="s">
        <v>1528</v>
      </c>
      <c r="E77" s="315">
        <v>1</v>
      </c>
      <c r="F77" s="315">
        <v>2</v>
      </c>
      <c r="G77" s="315">
        <v>3</v>
      </c>
      <c r="H77" s="315">
        <v>4</v>
      </c>
      <c r="I77" s="315">
        <v>5</v>
      </c>
      <c r="J77" s="315">
        <v>6</v>
      </c>
      <c r="K77" s="315">
        <v>7</v>
      </c>
      <c r="L77" s="315">
        <v>8</v>
      </c>
      <c r="M77" s="228"/>
      <c r="N77" s="471">
        <v>40</v>
      </c>
      <c r="O77" s="235"/>
      <c r="P77" s="1585" t="s">
        <v>1529</v>
      </c>
      <c r="Q77" s="1585"/>
      <c r="R77" s="1585"/>
      <c r="S77" s="1585"/>
      <c r="T77" s="1585"/>
      <c r="U77" s="1585"/>
      <c r="V77" s="1585"/>
      <c r="W77" s="1585"/>
      <c r="X77" s="235"/>
      <c r="Y77" s="1586" t="s">
        <v>1530</v>
      </c>
      <c r="Z77" s="1586"/>
      <c r="AA77" s="1586"/>
      <c r="AB77" s="1586"/>
      <c r="AC77" s="1586"/>
      <c r="AD77" s="1586"/>
      <c r="AE77" s="1586"/>
      <c r="AF77" s="1586"/>
      <c r="AG77" s="235"/>
      <c r="AH77" s="235"/>
      <c r="AI77" s="1585" t="s">
        <v>1532</v>
      </c>
      <c r="AJ77" s="1585"/>
      <c r="AK77" s="1585"/>
      <c r="AL77" s="1585"/>
      <c r="AM77" s="1585"/>
      <c r="AN77" s="1585"/>
      <c r="AO77" s="1585"/>
      <c r="AP77" s="1585"/>
      <c r="AQ77" s="235"/>
      <c r="AR77" s="235"/>
      <c r="AS77" s="235"/>
      <c r="AT77" s="451" t="s">
        <v>158</v>
      </c>
      <c r="AU77" s="235"/>
      <c r="AV77" s="235"/>
      <c r="AW77" s="260"/>
      <c r="AX77" s="260"/>
      <c r="AY77" s="453" t="s">
        <v>422</v>
      </c>
      <c r="AZ77" s="440" t="s">
        <v>298</v>
      </c>
      <c r="BA77" s="259" t="s">
        <v>335</v>
      </c>
      <c r="BB77" s="259" t="s">
        <v>502</v>
      </c>
      <c r="BC77" s="259" t="s">
        <v>502</v>
      </c>
      <c r="BD77" s="259" t="s">
        <v>298</v>
      </c>
      <c r="BE77" s="374">
        <f t="shared" si="39"/>
        <v>68</v>
      </c>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row>
    <row r="78" spans="1:131" hidden="1">
      <c r="A78" s="318">
        <f t="shared" ref="A78:A87" si="44">IF($A$26=$AU10,1,0)</f>
        <v>0</v>
      </c>
      <c r="B78" s="318">
        <f>IF($B$18=$AU10,1,0)</f>
        <v>0</v>
      </c>
      <c r="C78" s="318">
        <f t="shared" ref="C78:C93" si="45">+IF((A60+B60)=2,1,A60+B60)</f>
        <v>0</v>
      </c>
      <c r="E78" s="319">
        <f t="shared" ref="E78:L79" si="46">+MAX(P78,Y78,AI78)</f>
        <v>13640</v>
      </c>
      <c r="F78" s="319">
        <f t="shared" si="46"/>
        <v>15560</v>
      </c>
      <c r="G78" s="319">
        <f t="shared" si="46"/>
        <v>17520</v>
      </c>
      <c r="H78" s="319">
        <f t="shared" si="46"/>
        <v>19440</v>
      </c>
      <c r="I78" s="319">
        <f t="shared" si="46"/>
        <v>21000</v>
      </c>
      <c r="J78" s="319">
        <f t="shared" si="46"/>
        <v>22560</v>
      </c>
      <c r="K78" s="319">
        <f t="shared" si="46"/>
        <v>24120</v>
      </c>
      <c r="L78" s="319">
        <f t="shared" si="46"/>
        <v>25680</v>
      </c>
      <c r="N78" s="472" t="str">
        <f>CONCATENATE($AU$10,$B$11,N77)</f>
        <v>Before 12-31-2008040</v>
      </c>
      <c r="O78" s="235"/>
      <c r="P78" s="347">
        <v>13640</v>
      </c>
      <c r="Q78" s="347">
        <v>15560</v>
      </c>
      <c r="R78" s="347">
        <v>17520</v>
      </c>
      <c r="S78" s="347">
        <v>19440</v>
      </c>
      <c r="T78" s="347">
        <v>21000</v>
      </c>
      <c r="U78" s="347">
        <v>22560</v>
      </c>
      <c r="V78" s="347">
        <v>24120</v>
      </c>
      <c r="W78" s="347">
        <v>25680</v>
      </c>
      <c r="X78" s="235"/>
      <c r="Y78" s="473"/>
      <c r="Z78" s="474"/>
      <c r="AA78" s="474"/>
      <c r="AB78" s="474"/>
      <c r="AC78" s="474"/>
      <c r="AD78" s="474"/>
      <c r="AE78" s="474"/>
      <c r="AF78" s="475"/>
      <c r="AG78" s="235"/>
      <c r="AH78" s="235"/>
      <c r="AI78" s="347"/>
      <c r="AJ78" s="347"/>
      <c r="AK78" s="347"/>
      <c r="AL78" s="347"/>
      <c r="AM78" s="347"/>
      <c r="AN78" s="347"/>
      <c r="AO78" s="347"/>
      <c r="AP78" s="347"/>
      <c r="AQ78" s="235"/>
      <c r="AR78" s="235"/>
      <c r="AS78" s="235"/>
      <c r="AT78" s="451" t="s">
        <v>160</v>
      </c>
      <c r="AU78" s="235"/>
      <c r="AV78" s="235"/>
      <c r="AW78" s="260"/>
      <c r="AX78" s="260"/>
      <c r="AY78" s="480" t="s">
        <v>425</v>
      </c>
      <c r="AZ78" s="440" t="s">
        <v>307</v>
      </c>
      <c r="BA78" s="259" t="s">
        <v>338</v>
      </c>
      <c r="BB78" s="259" t="s">
        <v>504</v>
      </c>
      <c r="BC78" s="259" t="s">
        <v>504</v>
      </c>
      <c r="BD78" s="259" t="s">
        <v>307</v>
      </c>
      <c r="BE78" s="374">
        <f t="shared" si="39"/>
        <v>69</v>
      </c>
      <c r="BF78" s="235"/>
      <c r="BG78" s="235"/>
      <c r="BH78" s="235"/>
      <c r="BI78" s="235"/>
      <c r="BJ78" s="235"/>
      <c r="BK78" s="235"/>
      <c r="BL78" s="235"/>
      <c r="BM78" s="235"/>
      <c r="BN78" s="235"/>
      <c r="BO78" s="235"/>
      <c r="BP78" s="235"/>
      <c r="BQ78" s="235"/>
      <c r="BR78" s="235"/>
      <c r="BS78" s="235"/>
      <c r="BT78" s="235"/>
      <c r="BU78" s="235"/>
      <c r="BV78" s="235"/>
      <c r="BW78" s="235"/>
      <c r="BX78" s="235"/>
      <c r="BY78" s="235"/>
      <c r="BZ78" s="235"/>
      <c r="CA78" s="235"/>
      <c r="CB78" s="235"/>
      <c r="CC78" s="235"/>
      <c r="CD78" s="235"/>
      <c r="CE78" s="235"/>
      <c r="CF78" s="235"/>
      <c r="CG78" s="235"/>
      <c r="CH78" s="235"/>
      <c r="CI78" s="235"/>
      <c r="CJ78" s="235"/>
      <c r="CK78" s="235"/>
      <c r="CL78" s="235"/>
      <c r="CM78" s="235"/>
      <c r="CN78" s="235"/>
      <c r="CO78" s="235"/>
      <c r="CP78" s="235"/>
      <c r="CQ78" s="235"/>
      <c r="CR78" s="235"/>
      <c r="CS78" s="235"/>
      <c r="CT78" s="235"/>
      <c r="CU78" s="235"/>
      <c r="CV78" s="235"/>
      <c r="CW78" s="235"/>
      <c r="CX78" s="235"/>
      <c r="CY78" s="235"/>
      <c r="CZ78" s="235"/>
      <c r="DA78" s="235"/>
      <c r="DB78" s="235"/>
      <c r="DC78" s="235"/>
      <c r="DD78" s="235"/>
      <c r="DE78" s="235"/>
      <c r="DF78" s="235"/>
      <c r="DG78" s="235"/>
      <c r="DH78" s="235"/>
      <c r="DI78" s="235"/>
      <c r="DJ78" s="235"/>
      <c r="DK78" s="235"/>
      <c r="DL78" s="235"/>
      <c r="DM78" s="235"/>
      <c r="DN78" s="235"/>
      <c r="DO78" s="235"/>
      <c r="DP78" s="235"/>
      <c r="DQ78" s="235"/>
      <c r="DR78" s="235"/>
      <c r="DS78" s="235"/>
      <c r="DT78" s="235"/>
      <c r="DU78" s="235"/>
      <c r="DV78" s="235"/>
      <c r="DW78" s="235"/>
      <c r="DX78" s="235"/>
      <c r="DY78" s="235"/>
      <c r="DZ78" s="235"/>
      <c r="EA78" s="235"/>
    </row>
    <row r="79" spans="1:131" hidden="1">
      <c r="A79" s="318">
        <f t="shared" si="44"/>
        <v>0</v>
      </c>
      <c r="B79" s="318">
        <f t="shared" ref="B79:B87" si="47">IF(OR(B60=1,$B$18=$AU11),1,0)</f>
        <v>0</v>
      </c>
      <c r="C79" s="318">
        <f t="shared" si="45"/>
        <v>0</v>
      </c>
      <c r="E79" s="319">
        <f t="shared" si="46"/>
        <v>13640</v>
      </c>
      <c r="F79" s="319">
        <f t="shared" si="46"/>
        <v>15560</v>
      </c>
      <c r="G79" s="319">
        <f t="shared" si="46"/>
        <v>17520</v>
      </c>
      <c r="H79" s="319">
        <f t="shared" si="46"/>
        <v>19440</v>
      </c>
      <c r="I79" s="319">
        <f t="shared" si="46"/>
        <v>21000</v>
      </c>
      <c r="J79" s="319">
        <f t="shared" si="46"/>
        <v>22560</v>
      </c>
      <c r="K79" s="319">
        <f t="shared" si="46"/>
        <v>24120</v>
      </c>
      <c r="L79" s="319">
        <f t="shared" si="46"/>
        <v>25680</v>
      </c>
      <c r="N79" s="472" t="str">
        <f>CONCATENATE($AU$11,$B$11,$N$77)</f>
        <v>1/1/2009 - 5/13/2010040</v>
      </c>
      <c r="O79" s="235"/>
      <c r="P79" s="347">
        <v>13640</v>
      </c>
      <c r="Q79" s="347">
        <v>15560</v>
      </c>
      <c r="R79" s="347">
        <v>17520</v>
      </c>
      <c r="S79" s="347">
        <v>19440</v>
      </c>
      <c r="T79" s="347">
        <v>21000</v>
      </c>
      <c r="U79" s="347">
        <v>22560</v>
      </c>
      <c r="V79" s="347">
        <v>24120</v>
      </c>
      <c r="W79" s="347">
        <v>25680</v>
      </c>
      <c r="X79" s="235"/>
      <c r="Y79" s="476"/>
      <c r="Z79" s="374"/>
      <c r="AA79" s="374"/>
      <c r="AB79" s="374"/>
      <c r="AC79" s="374"/>
      <c r="AD79" s="374"/>
      <c r="AE79" s="374"/>
      <c r="AF79" s="477"/>
      <c r="AG79" s="235"/>
      <c r="AH79" s="235"/>
      <c r="AI79" s="347">
        <f t="shared" ref="AI79:AP79" si="48">+AI97/5*4</f>
        <v>0</v>
      </c>
      <c r="AJ79" s="347">
        <f t="shared" si="48"/>
        <v>0</v>
      </c>
      <c r="AK79" s="347">
        <f t="shared" si="48"/>
        <v>0</v>
      </c>
      <c r="AL79" s="347">
        <f t="shared" si="48"/>
        <v>0</v>
      </c>
      <c r="AM79" s="347">
        <f t="shared" si="48"/>
        <v>0</v>
      </c>
      <c r="AN79" s="347">
        <f t="shared" si="48"/>
        <v>0</v>
      </c>
      <c r="AO79" s="347">
        <f t="shared" si="48"/>
        <v>0</v>
      </c>
      <c r="AP79" s="347">
        <f t="shared" si="48"/>
        <v>0</v>
      </c>
      <c r="AQ79" s="235"/>
      <c r="AR79" s="235"/>
      <c r="AS79" s="235"/>
      <c r="AT79" s="451" t="s">
        <v>161</v>
      </c>
      <c r="AU79" s="235"/>
      <c r="AV79" s="235"/>
      <c r="AW79" s="260"/>
      <c r="AX79" s="260"/>
      <c r="AY79" s="453" t="s">
        <v>452</v>
      </c>
      <c r="AZ79" s="440" t="s">
        <v>309</v>
      </c>
      <c r="BA79" s="259" t="s">
        <v>1537</v>
      </c>
      <c r="BB79" s="259" t="s">
        <v>505</v>
      </c>
      <c r="BC79" s="259" t="s">
        <v>505</v>
      </c>
      <c r="BD79" s="259" t="s">
        <v>309</v>
      </c>
      <c r="BE79" s="374">
        <f t="shared" si="39"/>
        <v>70</v>
      </c>
      <c r="BF79" s="235"/>
      <c r="BG79" s="235"/>
      <c r="BH79" s="235"/>
      <c r="BI79" s="235"/>
      <c r="BJ79" s="235"/>
      <c r="BK79" s="235"/>
      <c r="BL79" s="235"/>
      <c r="BM79" s="235"/>
      <c r="BN79" s="235"/>
      <c r="BO79" s="235"/>
      <c r="BP79" s="235"/>
      <c r="BQ79" s="235"/>
      <c r="BR79" s="235"/>
      <c r="BS79" s="235"/>
      <c r="BT79" s="235"/>
      <c r="BU79" s="235"/>
      <c r="BV79" s="235"/>
      <c r="BW79" s="235"/>
      <c r="BX79" s="235"/>
      <c r="BY79" s="235"/>
      <c r="BZ79" s="235"/>
      <c r="CA79" s="235"/>
      <c r="CB79" s="235"/>
      <c r="CC79" s="235"/>
      <c r="CD79" s="235"/>
      <c r="CE79" s="235"/>
      <c r="CF79" s="235"/>
      <c r="CG79" s="235"/>
      <c r="CH79" s="235"/>
      <c r="CI79" s="235"/>
      <c r="CJ79" s="235"/>
      <c r="CK79" s="235"/>
      <c r="CL79" s="235"/>
      <c r="CM79" s="235"/>
      <c r="CN79" s="235"/>
      <c r="CO79" s="235"/>
      <c r="CP79" s="235"/>
      <c r="CQ79" s="235"/>
      <c r="CR79" s="235"/>
      <c r="CS79" s="235"/>
      <c r="CT79" s="235"/>
      <c r="CU79" s="235"/>
      <c r="CV79" s="235"/>
      <c r="CW79" s="235"/>
      <c r="CX79" s="235"/>
      <c r="CY79" s="235"/>
      <c r="CZ79" s="235"/>
      <c r="DA79" s="235"/>
      <c r="DB79" s="235"/>
      <c r="DC79" s="235"/>
      <c r="DD79" s="235"/>
      <c r="DE79" s="235"/>
      <c r="DF79" s="235"/>
      <c r="DG79" s="235"/>
      <c r="DH79" s="235"/>
      <c r="DI79" s="235"/>
      <c r="DJ79" s="235"/>
      <c r="DK79" s="235"/>
      <c r="DL79" s="235"/>
      <c r="DM79" s="235"/>
      <c r="DN79" s="235"/>
      <c r="DO79" s="235"/>
      <c r="DP79" s="235"/>
      <c r="DQ79" s="235"/>
      <c r="DR79" s="235"/>
      <c r="DS79" s="235"/>
      <c r="DT79" s="235"/>
      <c r="DU79" s="235"/>
      <c r="DV79" s="235"/>
      <c r="DW79" s="235"/>
      <c r="DX79" s="235"/>
      <c r="DY79" s="235"/>
      <c r="DZ79" s="235"/>
      <c r="EA79" s="235"/>
    </row>
    <row r="80" spans="1:131" hidden="1">
      <c r="A80" s="318">
        <f t="shared" si="44"/>
        <v>0</v>
      </c>
      <c r="B80" s="318">
        <f t="shared" si="47"/>
        <v>0</v>
      </c>
      <c r="C80" s="318">
        <f t="shared" si="45"/>
        <v>0</v>
      </c>
      <c r="E80" s="329">
        <f t="shared" ref="E80:L80" si="49">+MAX(E79,E81)</f>
        <v>13640</v>
      </c>
      <c r="F80" s="329">
        <f t="shared" si="49"/>
        <v>15560</v>
      </c>
      <c r="G80" s="329">
        <f t="shared" si="49"/>
        <v>17520</v>
      </c>
      <c r="H80" s="329">
        <f t="shared" si="49"/>
        <v>19440</v>
      </c>
      <c r="I80" s="329">
        <f t="shared" si="49"/>
        <v>21000</v>
      </c>
      <c r="J80" s="329">
        <f t="shared" si="49"/>
        <v>22560</v>
      </c>
      <c r="K80" s="329">
        <f t="shared" si="49"/>
        <v>24120</v>
      </c>
      <c r="L80" s="329">
        <f t="shared" si="49"/>
        <v>25680</v>
      </c>
      <c r="N80" s="472" t="s">
        <v>1533</v>
      </c>
      <c r="O80" s="235"/>
      <c r="P80" s="347"/>
      <c r="Q80" s="347"/>
      <c r="R80" s="347"/>
      <c r="S80" s="347"/>
      <c r="T80" s="347"/>
      <c r="U80" s="347"/>
      <c r="V80" s="347"/>
      <c r="W80" s="347"/>
      <c r="X80" s="235"/>
      <c r="Y80" s="476"/>
      <c r="Z80" s="374"/>
      <c r="AA80" s="374"/>
      <c r="AB80" s="374"/>
      <c r="AC80" s="374"/>
      <c r="AD80" s="374"/>
      <c r="AE80" s="374"/>
      <c r="AF80" s="477"/>
      <c r="AG80" s="235"/>
      <c r="AH80" s="235"/>
      <c r="AI80" s="347"/>
      <c r="AJ80" s="347"/>
      <c r="AK80" s="347"/>
      <c r="AL80" s="347"/>
      <c r="AM80" s="347"/>
      <c r="AN80" s="347"/>
      <c r="AO80" s="347"/>
      <c r="AP80" s="347"/>
      <c r="AQ80" s="235"/>
      <c r="AR80" s="235"/>
      <c r="AS80" s="235"/>
      <c r="AT80" s="451" t="s">
        <v>163</v>
      </c>
      <c r="AU80" s="235"/>
      <c r="AV80" s="235"/>
      <c r="AW80" s="260"/>
      <c r="AX80" s="260"/>
      <c r="AY80" s="453" t="s">
        <v>460</v>
      </c>
      <c r="AZ80" s="440" t="s">
        <v>313</v>
      </c>
      <c r="BA80" s="259" t="s">
        <v>343</v>
      </c>
      <c r="BB80" s="259" t="s">
        <v>506</v>
      </c>
      <c r="BC80" s="259" t="s">
        <v>506</v>
      </c>
      <c r="BD80" s="259" t="s">
        <v>313</v>
      </c>
      <c r="BE80" s="374">
        <f t="shared" si="39"/>
        <v>71</v>
      </c>
      <c r="BF80" s="235"/>
      <c r="BG80" s="235"/>
      <c r="BH80" s="235"/>
      <c r="BI80" s="235"/>
      <c r="BJ80" s="235"/>
      <c r="BK80" s="235"/>
      <c r="BL80" s="235"/>
      <c r="BM80" s="235"/>
      <c r="BN80" s="235"/>
      <c r="BO80" s="235"/>
      <c r="BP80" s="235"/>
      <c r="BQ80" s="235"/>
      <c r="BR80" s="235"/>
      <c r="BS80" s="235"/>
      <c r="BT80" s="235"/>
      <c r="BU80" s="235"/>
      <c r="BV80" s="235"/>
      <c r="BW80" s="235"/>
      <c r="BX80" s="235"/>
      <c r="BY80" s="235"/>
      <c r="BZ80" s="235"/>
      <c r="CA80" s="235"/>
      <c r="CB80" s="235"/>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c r="CZ80" s="235"/>
      <c r="DA80" s="235"/>
      <c r="DB80" s="235"/>
      <c r="DC80" s="235"/>
      <c r="DD80" s="235"/>
      <c r="DE80" s="235"/>
      <c r="DF80" s="235"/>
      <c r="DG80" s="235"/>
      <c r="DH80" s="235"/>
      <c r="DI80" s="235"/>
      <c r="DJ80" s="235"/>
      <c r="DK80" s="235"/>
      <c r="DL80" s="235"/>
      <c r="DM80" s="235"/>
      <c r="DN80" s="235"/>
      <c r="DO80" s="235"/>
      <c r="DP80" s="235"/>
      <c r="DQ80" s="235"/>
      <c r="DR80" s="235"/>
      <c r="DS80" s="235"/>
      <c r="DT80" s="235"/>
      <c r="DU80" s="235"/>
      <c r="DV80" s="235"/>
      <c r="DW80" s="235"/>
      <c r="DX80" s="235"/>
      <c r="DY80" s="235"/>
      <c r="DZ80" s="235"/>
      <c r="EA80" s="235"/>
    </row>
    <row r="81" spans="1:131" hidden="1">
      <c r="A81" s="318">
        <f t="shared" si="44"/>
        <v>0</v>
      </c>
      <c r="B81" s="318">
        <f t="shared" si="47"/>
        <v>0</v>
      </c>
      <c r="C81" s="318">
        <f t="shared" si="45"/>
        <v>0</v>
      </c>
      <c r="E81" s="319">
        <f t="shared" ref="E81:L81" si="50">+MAX(P81,Y81,AI81)</f>
        <v>13640</v>
      </c>
      <c r="F81" s="319">
        <f t="shared" si="50"/>
        <v>15560</v>
      </c>
      <c r="G81" s="319">
        <f t="shared" si="50"/>
        <v>17520</v>
      </c>
      <c r="H81" s="319">
        <f t="shared" si="50"/>
        <v>19440</v>
      </c>
      <c r="I81" s="319">
        <f t="shared" si="50"/>
        <v>21000</v>
      </c>
      <c r="J81" s="319">
        <f t="shared" si="50"/>
        <v>22560</v>
      </c>
      <c r="K81" s="319">
        <f t="shared" si="50"/>
        <v>24120</v>
      </c>
      <c r="L81" s="319">
        <f t="shared" si="50"/>
        <v>25680</v>
      </c>
      <c r="N81" s="472" t="str">
        <f>CONCATENATE($AU$13,$B$11,$N$77)</f>
        <v>6/29/2010 - 5/30/2011040</v>
      </c>
      <c r="O81" s="235"/>
      <c r="P81" s="347">
        <v>13640</v>
      </c>
      <c r="Q81" s="347">
        <v>15560</v>
      </c>
      <c r="R81" s="347">
        <v>17520</v>
      </c>
      <c r="S81" s="347">
        <v>19440</v>
      </c>
      <c r="T81" s="347">
        <v>21000</v>
      </c>
      <c r="U81" s="347">
        <v>22560</v>
      </c>
      <c r="V81" s="347">
        <v>24120</v>
      </c>
      <c r="W81" s="347">
        <v>25680</v>
      </c>
      <c r="X81" s="235"/>
      <c r="Y81" s="476"/>
      <c r="Z81" s="374"/>
      <c r="AA81" s="374"/>
      <c r="AB81" s="374"/>
      <c r="AC81" s="374"/>
      <c r="AD81" s="374"/>
      <c r="AE81" s="374"/>
      <c r="AF81" s="477"/>
      <c r="AG81" s="235"/>
      <c r="AH81" s="235"/>
      <c r="AI81" s="347">
        <f t="shared" ref="AI81:AP81" si="51">+AI99/5*4</f>
        <v>0</v>
      </c>
      <c r="AJ81" s="347">
        <f t="shared" si="51"/>
        <v>0</v>
      </c>
      <c r="AK81" s="347">
        <f t="shared" si="51"/>
        <v>0</v>
      </c>
      <c r="AL81" s="347">
        <f t="shared" si="51"/>
        <v>0</v>
      </c>
      <c r="AM81" s="347">
        <f t="shared" si="51"/>
        <v>0</v>
      </c>
      <c r="AN81" s="347">
        <f t="shared" si="51"/>
        <v>0</v>
      </c>
      <c r="AO81" s="347">
        <f t="shared" si="51"/>
        <v>0</v>
      </c>
      <c r="AP81" s="347">
        <f t="shared" si="51"/>
        <v>0</v>
      </c>
      <c r="AQ81" s="235"/>
      <c r="AR81" s="235"/>
      <c r="AS81" s="235"/>
      <c r="AT81" s="451" t="s">
        <v>165</v>
      </c>
      <c r="AU81" s="235"/>
      <c r="AV81" s="235"/>
      <c r="AW81" s="260"/>
      <c r="AX81" s="260"/>
      <c r="AY81" s="453" t="s">
        <v>466</v>
      </c>
      <c r="AZ81" s="440" t="s">
        <v>320</v>
      </c>
      <c r="BA81" s="259" t="s">
        <v>353</v>
      </c>
      <c r="BB81" s="259" t="s">
        <v>513</v>
      </c>
      <c r="BC81" s="259" t="s">
        <v>513</v>
      </c>
      <c r="BD81" s="259" t="s">
        <v>320</v>
      </c>
      <c r="BE81" s="374">
        <f t="shared" si="39"/>
        <v>72</v>
      </c>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5"/>
      <c r="CB81" s="235"/>
      <c r="CC81" s="235"/>
      <c r="CD81" s="235"/>
      <c r="CE81" s="235"/>
      <c r="CF81" s="235"/>
      <c r="CG81" s="235"/>
      <c r="CH81" s="235"/>
      <c r="CI81" s="235"/>
      <c r="CJ81" s="235"/>
      <c r="CK81" s="235"/>
      <c r="CL81" s="235"/>
      <c r="CM81" s="235"/>
      <c r="CN81" s="235"/>
      <c r="CO81" s="235"/>
      <c r="CP81" s="235"/>
      <c r="CQ81" s="235"/>
      <c r="CR81" s="235"/>
      <c r="CS81" s="235"/>
      <c r="CT81" s="235"/>
      <c r="CU81" s="235"/>
      <c r="CV81" s="235"/>
      <c r="CW81" s="235"/>
      <c r="CX81" s="235"/>
      <c r="CY81" s="235"/>
      <c r="CZ81" s="235"/>
      <c r="DA81" s="235"/>
      <c r="DB81" s="235"/>
      <c r="DC81" s="235"/>
      <c r="DD81" s="235"/>
      <c r="DE81" s="235"/>
      <c r="DF81" s="235"/>
      <c r="DG81" s="235"/>
      <c r="DH81" s="235"/>
      <c r="DI81" s="235"/>
      <c r="DJ81" s="235"/>
      <c r="DK81" s="235"/>
      <c r="DL81" s="235"/>
      <c r="DM81" s="235"/>
      <c r="DN81" s="235"/>
      <c r="DO81" s="235"/>
      <c r="DP81" s="235"/>
      <c r="DQ81" s="235"/>
      <c r="DR81" s="235"/>
      <c r="DS81" s="235"/>
      <c r="DT81" s="235"/>
      <c r="DU81" s="235"/>
      <c r="DV81" s="235"/>
      <c r="DW81" s="235"/>
      <c r="DX81" s="235"/>
      <c r="DY81" s="235"/>
      <c r="DZ81" s="235"/>
      <c r="EA81" s="235"/>
    </row>
    <row r="82" spans="1:131" hidden="1">
      <c r="A82" s="318">
        <f t="shared" si="44"/>
        <v>0</v>
      </c>
      <c r="B82" s="318">
        <f t="shared" si="47"/>
        <v>0</v>
      </c>
      <c r="C82" s="318">
        <f t="shared" si="45"/>
        <v>0</v>
      </c>
      <c r="E82" s="329">
        <f t="shared" ref="E82:L82" si="52">+MAX(E81,E83)</f>
        <v>14240</v>
      </c>
      <c r="F82" s="329">
        <f t="shared" si="52"/>
        <v>16280</v>
      </c>
      <c r="G82" s="329">
        <f t="shared" si="52"/>
        <v>18320</v>
      </c>
      <c r="H82" s="329">
        <f t="shared" si="52"/>
        <v>20320</v>
      </c>
      <c r="I82" s="329">
        <f t="shared" si="52"/>
        <v>21960</v>
      </c>
      <c r="J82" s="329">
        <f t="shared" si="52"/>
        <v>23600</v>
      </c>
      <c r="K82" s="329">
        <f t="shared" si="52"/>
        <v>25200</v>
      </c>
      <c r="L82" s="329">
        <f t="shared" si="52"/>
        <v>26840</v>
      </c>
      <c r="N82" s="472" t="s">
        <v>1533</v>
      </c>
      <c r="O82" s="235"/>
      <c r="P82" s="347"/>
      <c r="Q82" s="347"/>
      <c r="R82" s="347"/>
      <c r="S82" s="347"/>
      <c r="T82" s="347"/>
      <c r="U82" s="347"/>
      <c r="V82" s="347"/>
      <c r="W82" s="347"/>
      <c r="X82" s="235"/>
      <c r="Y82" s="476"/>
      <c r="Z82" s="374"/>
      <c r="AA82" s="374"/>
      <c r="AB82" s="374"/>
      <c r="AC82" s="374"/>
      <c r="AD82" s="374"/>
      <c r="AE82" s="374"/>
      <c r="AF82" s="477"/>
      <c r="AG82" s="235"/>
      <c r="AH82" s="235"/>
      <c r="AI82" s="347"/>
      <c r="AJ82" s="347"/>
      <c r="AK82" s="347"/>
      <c r="AL82" s="347"/>
      <c r="AM82" s="347"/>
      <c r="AN82" s="347"/>
      <c r="AO82" s="347"/>
      <c r="AP82" s="347"/>
      <c r="AQ82" s="235"/>
      <c r="AR82" s="235"/>
      <c r="AS82" s="235"/>
      <c r="AT82" s="451" t="s">
        <v>167</v>
      </c>
      <c r="AU82" s="235"/>
      <c r="AV82" s="235"/>
      <c r="AW82" s="260"/>
      <c r="AX82" s="260"/>
      <c r="AY82" s="453" t="s">
        <v>143</v>
      </c>
      <c r="AZ82" s="440" t="s">
        <v>325</v>
      </c>
      <c r="BA82" s="259" t="s">
        <v>355</v>
      </c>
      <c r="BB82" s="259" t="s">
        <v>515</v>
      </c>
      <c r="BC82" s="259" t="s">
        <v>515</v>
      </c>
      <c r="BD82" s="259" t="s">
        <v>325</v>
      </c>
      <c r="BE82" s="374">
        <f t="shared" si="39"/>
        <v>73</v>
      </c>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5"/>
      <c r="CB82" s="235"/>
      <c r="CC82" s="235"/>
      <c r="CD82" s="235"/>
      <c r="CE82" s="235"/>
      <c r="CF82" s="235"/>
      <c r="CG82" s="235"/>
      <c r="CH82" s="235"/>
      <c r="CI82" s="235"/>
      <c r="CJ82" s="235"/>
      <c r="CK82" s="235"/>
      <c r="CL82" s="235"/>
      <c r="CM82" s="235"/>
      <c r="CN82" s="235"/>
      <c r="CO82" s="235"/>
      <c r="CP82" s="235"/>
      <c r="CQ82" s="235"/>
      <c r="CR82" s="235"/>
      <c r="CS82" s="235"/>
      <c r="CT82" s="235"/>
      <c r="CU82" s="235"/>
      <c r="CV82" s="235"/>
      <c r="CW82" s="235"/>
      <c r="CX82" s="235"/>
      <c r="CY82" s="235"/>
      <c r="CZ82" s="235"/>
      <c r="DA82" s="235"/>
      <c r="DB82" s="235"/>
      <c r="DC82" s="235"/>
      <c r="DD82" s="235"/>
      <c r="DE82" s="235"/>
      <c r="DF82" s="235"/>
      <c r="DG82" s="235"/>
      <c r="DH82" s="235"/>
      <c r="DI82" s="235"/>
      <c r="DJ82" s="235"/>
      <c r="DK82" s="235"/>
      <c r="DL82" s="235"/>
      <c r="DM82" s="235"/>
      <c r="DN82" s="235"/>
      <c r="DO82" s="235"/>
      <c r="DP82" s="235"/>
      <c r="DQ82" s="235"/>
      <c r="DR82" s="235"/>
      <c r="DS82" s="235"/>
      <c r="DT82" s="235"/>
      <c r="DU82" s="235"/>
      <c r="DV82" s="235"/>
      <c r="DW82" s="235"/>
      <c r="DX82" s="235"/>
      <c r="DY82" s="235"/>
      <c r="DZ82" s="235"/>
      <c r="EA82" s="235"/>
    </row>
    <row r="83" spans="1:131" ht="23.25" hidden="1">
      <c r="A83" s="318">
        <f t="shared" si="44"/>
        <v>0</v>
      </c>
      <c r="B83" s="318">
        <f t="shared" si="47"/>
        <v>0</v>
      </c>
      <c r="C83" s="318">
        <f t="shared" si="45"/>
        <v>0</v>
      </c>
      <c r="E83" s="319">
        <f t="shared" ref="E83:L83" si="53">+MAX(P83,Y83,AI83)</f>
        <v>14240</v>
      </c>
      <c r="F83" s="319">
        <f t="shared" si="53"/>
        <v>16280</v>
      </c>
      <c r="G83" s="319">
        <f t="shared" si="53"/>
        <v>18320</v>
      </c>
      <c r="H83" s="319">
        <f t="shared" si="53"/>
        <v>20320</v>
      </c>
      <c r="I83" s="319">
        <f t="shared" si="53"/>
        <v>21960</v>
      </c>
      <c r="J83" s="319">
        <f t="shared" si="53"/>
        <v>23600</v>
      </c>
      <c r="K83" s="319">
        <f t="shared" si="53"/>
        <v>25200</v>
      </c>
      <c r="L83" s="319">
        <f t="shared" si="53"/>
        <v>26840</v>
      </c>
      <c r="N83" s="478" t="s">
        <v>1509</v>
      </c>
      <c r="O83" s="235"/>
      <c r="P83" s="347">
        <f t="shared" ref="P83:W83" si="54">+P101/5*4</f>
        <v>14240</v>
      </c>
      <c r="Q83" s="347">
        <f t="shared" si="54"/>
        <v>16280</v>
      </c>
      <c r="R83" s="347">
        <f t="shared" si="54"/>
        <v>18320</v>
      </c>
      <c r="S83" s="347">
        <f t="shared" si="54"/>
        <v>20320</v>
      </c>
      <c r="T83" s="347">
        <f t="shared" si="54"/>
        <v>21960</v>
      </c>
      <c r="U83" s="347">
        <f t="shared" si="54"/>
        <v>23600</v>
      </c>
      <c r="V83" s="347">
        <f t="shared" si="54"/>
        <v>25200</v>
      </c>
      <c r="W83" s="347">
        <f t="shared" si="54"/>
        <v>26840</v>
      </c>
      <c r="X83" s="235"/>
      <c r="Y83" s="347">
        <f t="shared" ref="Y83:AF83" si="55">+Y101/5*4</f>
        <v>0</v>
      </c>
      <c r="Z83" s="347">
        <f t="shared" si="55"/>
        <v>0</v>
      </c>
      <c r="AA83" s="347">
        <f t="shared" si="55"/>
        <v>0</v>
      </c>
      <c r="AB83" s="347">
        <f t="shared" si="55"/>
        <v>0</v>
      </c>
      <c r="AC83" s="347">
        <f t="shared" si="55"/>
        <v>0</v>
      </c>
      <c r="AD83" s="347">
        <f t="shared" si="55"/>
        <v>0</v>
      </c>
      <c r="AE83" s="347">
        <f t="shared" si="55"/>
        <v>0</v>
      </c>
      <c r="AF83" s="347">
        <f t="shared" si="55"/>
        <v>0</v>
      </c>
      <c r="AG83" s="235"/>
      <c r="AH83" s="235"/>
      <c r="AI83" s="347">
        <f t="shared" ref="AI83:AP83" si="56">+AI101/5*4</f>
        <v>0</v>
      </c>
      <c r="AJ83" s="347">
        <f t="shared" si="56"/>
        <v>0</v>
      </c>
      <c r="AK83" s="347">
        <f t="shared" si="56"/>
        <v>0</v>
      </c>
      <c r="AL83" s="347">
        <f t="shared" si="56"/>
        <v>0</v>
      </c>
      <c r="AM83" s="347">
        <f t="shared" si="56"/>
        <v>0</v>
      </c>
      <c r="AN83" s="347">
        <f t="shared" si="56"/>
        <v>0</v>
      </c>
      <c r="AO83" s="347">
        <f t="shared" si="56"/>
        <v>0</v>
      </c>
      <c r="AP83" s="347">
        <f t="shared" si="56"/>
        <v>0</v>
      </c>
      <c r="AQ83" s="235"/>
      <c r="AR83" s="235"/>
      <c r="AS83" s="235"/>
      <c r="AT83" s="451" t="s">
        <v>168</v>
      </c>
      <c r="AU83" s="235"/>
      <c r="AV83" s="235"/>
      <c r="AW83" s="260"/>
      <c r="AX83" s="260"/>
      <c r="AY83" s="453" t="s">
        <v>471</v>
      </c>
      <c r="AZ83" s="440" t="s">
        <v>329</v>
      </c>
      <c r="BA83" s="259" t="s">
        <v>1448</v>
      </c>
      <c r="BB83" s="259" t="s">
        <v>519</v>
      </c>
      <c r="BC83" s="259" t="s">
        <v>519</v>
      </c>
      <c r="BD83" s="259" t="s">
        <v>329</v>
      </c>
      <c r="BE83" s="374">
        <f t="shared" si="39"/>
        <v>74</v>
      </c>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5"/>
      <c r="CB83" s="235"/>
      <c r="CC83" s="235"/>
      <c r="CD83" s="235"/>
      <c r="CE83" s="235"/>
      <c r="CF83" s="235"/>
      <c r="CG83" s="235"/>
      <c r="CH83" s="235"/>
      <c r="CI83" s="235"/>
      <c r="CJ83" s="235"/>
      <c r="CK83" s="235"/>
      <c r="CL83" s="235"/>
      <c r="CM83" s="235"/>
      <c r="CN83" s="235"/>
      <c r="CO83" s="235"/>
      <c r="CP83" s="235"/>
      <c r="CQ83" s="235"/>
      <c r="CR83" s="235"/>
      <c r="CS83" s="235"/>
      <c r="CT83" s="235"/>
      <c r="CU83" s="235"/>
      <c r="CV83" s="235"/>
      <c r="CW83" s="235"/>
      <c r="CX83" s="235"/>
      <c r="CY83" s="235"/>
      <c r="CZ83" s="235"/>
      <c r="DA83" s="235"/>
      <c r="DB83" s="235"/>
      <c r="DC83" s="235"/>
      <c r="DD83" s="235"/>
      <c r="DE83" s="235"/>
      <c r="DF83" s="235"/>
      <c r="DG83" s="235"/>
      <c r="DH83" s="235"/>
      <c r="DI83" s="235"/>
      <c r="DJ83" s="235"/>
      <c r="DK83" s="235"/>
      <c r="DL83" s="235"/>
      <c r="DM83" s="235"/>
      <c r="DN83" s="235"/>
      <c r="DO83" s="235"/>
      <c r="DP83" s="235"/>
      <c r="DQ83" s="235"/>
      <c r="DR83" s="235"/>
      <c r="DS83" s="235"/>
      <c r="DT83" s="235"/>
      <c r="DU83" s="235"/>
      <c r="DV83" s="235"/>
      <c r="DW83" s="235"/>
      <c r="DX83" s="235"/>
      <c r="DY83" s="235"/>
      <c r="DZ83" s="235"/>
      <c r="EA83" s="235"/>
    </row>
    <row r="84" spans="1:131" ht="15" hidden="1" customHeight="1">
      <c r="A84" s="318">
        <f t="shared" si="44"/>
        <v>0</v>
      </c>
      <c r="B84" s="318">
        <f t="shared" si="47"/>
        <v>0</v>
      </c>
      <c r="C84" s="318">
        <f t="shared" si="45"/>
        <v>0</v>
      </c>
      <c r="E84" s="329">
        <f t="shared" ref="E84:L84" si="57">+MAX(E83,E85)</f>
        <v>14440</v>
      </c>
      <c r="F84" s="329">
        <f t="shared" si="57"/>
        <v>16480</v>
      </c>
      <c r="G84" s="329">
        <f t="shared" si="57"/>
        <v>18560</v>
      </c>
      <c r="H84" s="329">
        <f t="shared" si="57"/>
        <v>20600</v>
      </c>
      <c r="I84" s="329">
        <f t="shared" si="57"/>
        <v>22280</v>
      </c>
      <c r="J84" s="329">
        <f t="shared" si="57"/>
        <v>23920</v>
      </c>
      <c r="K84" s="329">
        <f t="shared" si="57"/>
        <v>25560</v>
      </c>
      <c r="L84" s="329">
        <f t="shared" si="57"/>
        <v>27200</v>
      </c>
      <c r="N84" s="472" t="s">
        <v>1533</v>
      </c>
      <c r="O84" s="235"/>
      <c r="P84" s="347"/>
      <c r="Q84" s="347"/>
      <c r="R84" s="347"/>
      <c r="S84" s="347"/>
      <c r="T84" s="347"/>
      <c r="U84" s="347"/>
      <c r="V84" s="347"/>
      <c r="W84" s="347"/>
      <c r="X84" s="235"/>
      <c r="Y84" s="347"/>
      <c r="Z84" s="347"/>
      <c r="AA84" s="347"/>
      <c r="AB84" s="347"/>
      <c r="AC84" s="347"/>
      <c r="AD84" s="347"/>
      <c r="AE84" s="347"/>
      <c r="AF84" s="347"/>
      <c r="AG84" s="235"/>
      <c r="AH84" s="235"/>
      <c r="AI84" s="347"/>
      <c r="AJ84" s="347"/>
      <c r="AK84" s="347"/>
      <c r="AL84" s="347"/>
      <c r="AM84" s="347"/>
      <c r="AN84" s="347"/>
      <c r="AO84" s="347"/>
      <c r="AP84" s="347"/>
      <c r="AQ84" s="235"/>
      <c r="AR84" s="235"/>
      <c r="AS84" s="235"/>
      <c r="AT84" s="451" t="s">
        <v>170</v>
      </c>
      <c r="AU84" s="235"/>
      <c r="AV84" s="235"/>
      <c r="AW84" s="260"/>
      <c r="AX84" s="260"/>
      <c r="AY84" s="453" t="s">
        <v>488</v>
      </c>
      <c r="AZ84" s="440" t="s">
        <v>331</v>
      </c>
      <c r="BA84" s="259" t="s">
        <v>361</v>
      </c>
      <c r="BB84" s="259" t="s">
        <v>521</v>
      </c>
      <c r="BC84" s="259" t="s">
        <v>521</v>
      </c>
      <c r="BD84" s="259" t="s">
        <v>331</v>
      </c>
      <c r="BE84" s="374">
        <f t="shared" si="39"/>
        <v>75</v>
      </c>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5"/>
      <c r="CB84" s="235"/>
      <c r="CC84" s="235"/>
      <c r="CD84" s="235"/>
      <c r="CE84" s="235"/>
      <c r="CF84" s="235"/>
      <c r="CG84" s="235"/>
      <c r="CH84" s="235"/>
      <c r="CI84" s="235"/>
      <c r="CJ84" s="235"/>
      <c r="CK84" s="235"/>
      <c r="CL84" s="235"/>
      <c r="CM84" s="235"/>
      <c r="CN84" s="235"/>
      <c r="CO84" s="235"/>
      <c r="CP84" s="235"/>
      <c r="CQ84" s="235"/>
      <c r="CR84" s="235"/>
      <c r="CS84" s="235"/>
      <c r="CT84" s="235"/>
      <c r="CU84" s="235"/>
      <c r="CV84" s="235"/>
      <c r="CW84" s="235"/>
      <c r="CX84" s="235"/>
      <c r="CY84" s="235"/>
      <c r="CZ84" s="235"/>
      <c r="DA84" s="235"/>
      <c r="DB84" s="235"/>
      <c r="DC84" s="235"/>
      <c r="DD84" s="235"/>
      <c r="DE84" s="235"/>
      <c r="DF84" s="235"/>
      <c r="DG84" s="235"/>
      <c r="DH84" s="235"/>
      <c r="DI84" s="235"/>
      <c r="DJ84" s="235"/>
      <c r="DK84" s="235"/>
      <c r="DL84" s="235"/>
      <c r="DM84" s="235"/>
      <c r="DN84" s="235"/>
      <c r="DO84" s="235"/>
      <c r="DP84" s="235"/>
      <c r="DQ84" s="235"/>
      <c r="DR84" s="235"/>
      <c r="DS84" s="235"/>
      <c r="DT84" s="235"/>
      <c r="DU84" s="235"/>
      <c r="DV84" s="235"/>
      <c r="DW84" s="235"/>
      <c r="DX84" s="235"/>
      <c r="DY84" s="235"/>
      <c r="DZ84" s="235"/>
      <c r="EA84" s="235"/>
    </row>
    <row r="85" spans="1:131" hidden="1">
      <c r="A85" s="318">
        <f t="shared" si="44"/>
        <v>0</v>
      </c>
      <c r="B85" s="318">
        <f t="shared" si="47"/>
        <v>0</v>
      </c>
      <c r="C85" s="318">
        <f t="shared" si="45"/>
        <v>0</v>
      </c>
      <c r="E85" s="319">
        <f t="shared" ref="E85:L85" si="58">+MAX(P85,Y85,AI85)</f>
        <v>14440</v>
      </c>
      <c r="F85" s="319">
        <f t="shared" si="58"/>
        <v>16480</v>
      </c>
      <c r="G85" s="319">
        <f t="shared" si="58"/>
        <v>18560</v>
      </c>
      <c r="H85" s="319">
        <f t="shared" si="58"/>
        <v>20600</v>
      </c>
      <c r="I85" s="319">
        <f t="shared" si="58"/>
        <v>22280</v>
      </c>
      <c r="J85" s="319">
        <f t="shared" si="58"/>
        <v>23920</v>
      </c>
      <c r="K85" s="319">
        <f t="shared" si="58"/>
        <v>25560</v>
      </c>
      <c r="L85" s="319">
        <f t="shared" si="58"/>
        <v>27200</v>
      </c>
      <c r="N85" s="478" t="s">
        <v>1534</v>
      </c>
      <c r="O85" s="235"/>
      <c r="P85" s="347">
        <f t="shared" ref="P85:W85" si="59">+P103/5*4</f>
        <v>14440</v>
      </c>
      <c r="Q85" s="347">
        <f t="shared" si="59"/>
        <v>16480</v>
      </c>
      <c r="R85" s="347">
        <f t="shared" si="59"/>
        <v>18560</v>
      </c>
      <c r="S85" s="347">
        <f t="shared" si="59"/>
        <v>20600</v>
      </c>
      <c r="T85" s="347">
        <f t="shared" si="59"/>
        <v>22280</v>
      </c>
      <c r="U85" s="347">
        <f t="shared" si="59"/>
        <v>23920</v>
      </c>
      <c r="V85" s="347">
        <f t="shared" si="59"/>
        <v>25560</v>
      </c>
      <c r="W85" s="347">
        <f t="shared" si="59"/>
        <v>27200</v>
      </c>
      <c r="X85" s="235"/>
      <c r="Y85" s="347">
        <f t="shared" ref="Y85:AF85" si="60">+Y103/5*4</f>
        <v>0</v>
      </c>
      <c r="Z85" s="347">
        <f t="shared" si="60"/>
        <v>0</v>
      </c>
      <c r="AA85" s="347">
        <f t="shared" si="60"/>
        <v>0</v>
      </c>
      <c r="AB85" s="347">
        <f t="shared" si="60"/>
        <v>0</v>
      </c>
      <c r="AC85" s="347">
        <f t="shared" si="60"/>
        <v>0</v>
      </c>
      <c r="AD85" s="347">
        <f t="shared" si="60"/>
        <v>0</v>
      </c>
      <c r="AE85" s="347">
        <f t="shared" si="60"/>
        <v>0</v>
      </c>
      <c r="AF85" s="347">
        <f t="shared" si="60"/>
        <v>0</v>
      </c>
      <c r="AG85" s="235"/>
      <c r="AH85" s="235"/>
      <c r="AI85" s="347">
        <f t="shared" ref="AI85:AP85" si="61">+AI103/5*4</f>
        <v>0</v>
      </c>
      <c r="AJ85" s="347">
        <f t="shared" si="61"/>
        <v>0</v>
      </c>
      <c r="AK85" s="347">
        <f t="shared" si="61"/>
        <v>0</v>
      </c>
      <c r="AL85" s="347">
        <f t="shared" si="61"/>
        <v>0</v>
      </c>
      <c r="AM85" s="347">
        <f t="shared" si="61"/>
        <v>0</v>
      </c>
      <c r="AN85" s="347">
        <f t="shared" si="61"/>
        <v>0</v>
      </c>
      <c r="AO85" s="347">
        <f t="shared" si="61"/>
        <v>0</v>
      </c>
      <c r="AP85" s="347">
        <f t="shared" si="61"/>
        <v>0</v>
      </c>
      <c r="AQ85" s="235"/>
      <c r="AR85" s="235"/>
      <c r="AS85" s="235"/>
      <c r="AT85" s="451" t="s">
        <v>171</v>
      </c>
      <c r="AU85" s="235"/>
      <c r="AV85" s="235"/>
      <c r="AW85" s="260"/>
      <c r="AX85" s="260"/>
      <c r="AY85" s="453" t="s">
        <v>492</v>
      </c>
      <c r="AZ85" s="440" t="s">
        <v>335</v>
      </c>
      <c r="BA85" s="259" t="s">
        <v>363</v>
      </c>
      <c r="BB85" s="259" t="s">
        <v>525</v>
      </c>
      <c r="BC85" s="259" t="s">
        <v>525</v>
      </c>
      <c r="BD85" s="259" t="s">
        <v>335</v>
      </c>
      <c r="BE85" s="374">
        <f t="shared" si="39"/>
        <v>76</v>
      </c>
      <c r="BF85" s="235"/>
      <c r="BG85" s="235"/>
      <c r="BH85" s="235"/>
      <c r="BI85" s="235"/>
      <c r="BJ85" s="235"/>
      <c r="BK85" s="235"/>
      <c r="BL85" s="235"/>
      <c r="BM85" s="235"/>
      <c r="BN85" s="235"/>
      <c r="BO85" s="235"/>
      <c r="BP85" s="235"/>
      <c r="BQ85" s="235"/>
      <c r="BR85" s="235"/>
      <c r="BS85" s="235"/>
      <c r="BT85" s="235"/>
      <c r="BU85" s="235"/>
      <c r="BV85" s="235"/>
      <c r="BW85" s="235"/>
      <c r="BX85" s="235"/>
      <c r="BY85" s="235"/>
      <c r="BZ85" s="235"/>
      <c r="CA85" s="235"/>
      <c r="CB85" s="235"/>
      <c r="CC85" s="235"/>
      <c r="CD85" s="235"/>
      <c r="CE85" s="235"/>
      <c r="CF85" s="235"/>
      <c r="CG85" s="235"/>
      <c r="CH85" s="235"/>
      <c r="CI85" s="235"/>
      <c r="CJ85" s="235"/>
      <c r="CK85" s="235"/>
      <c r="CL85" s="235"/>
      <c r="CM85" s="235"/>
      <c r="CN85" s="235"/>
      <c r="CO85" s="235"/>
      <c r="CP85" s="235"/>
      <c r="CQ85" s="235"/>
      <c r="CR85" s="235"/>
      <c r="CS85" s="235"/>
      <c r="CT85" s="235"/>
      <c r="CU85" s="235"/>
      <c r="CV85" s="235"/>
      <c r="CW85" s="235"/>
      <c r="CX85" s="235"/>
      <c r="CY85" s="235"/>
      <c r="CZ85" s="235"/>
      <c r="DA85" s="235"/>
      <c r="DB85" s="235"/>
      <c r="DC85" s="235"/>
      <c r="DD85" s="235"/>
      <c r="DE85" s="235"/>
      <c r="DF85" s="235"/>
      <c r="DG85" s="235"/>
      <c r="DH85" s="235"/>
      <c r="DI85" s="235"/>
      <c r="DJ85" s="235"/>
      <c r="DK85" s="235"/>
      <c r="DL85" s="235"/>
      <c r="DM85" s="235"/>
      <c r="DN85" s="235"/>
      <c r="DO85" s="235"/>
      <c r="DP85" s="235"/>
      <c r="DQ85" s="235"/>
      <c r="DR85" s="235"/>
      <c r="DS85" s="235"/>
      <c r="DT85" s="235"/>
      <c r="DU85" s="235"/>
      <c r="DV85" s="235"/>
      <c r="DW85" s="235"/>
      <c r="DX85" s="235"/>
      <c r="DY85" s="235"/>
      <c r="DZ85" s="235"/>
      <c r="EA85" s="235"/>
    </row>
    <row r="86" spans="1:131" hidden="1">
      <c r="A86" s="318">
        <f t="shared" si="44"/>
        <v>0</v>
      </c>
      <c r="B86" s="318">
        <f t="shared" si="47"/>
        <v>0</v>
      </c>
      <c r="C86" s="318">
        <f t="shared" si="45"/>
        <v>0</v>
      </c>
      <c r="E86" s="329">
        <f t="shared" ref="E86:L86" si="62">+MAX(E85,E87)</f>
        <v>14640</v>
      </c>
      <c r="F86" s="329">
        <f t="shared" si="62"/>
        <v>16720</v>
      </c>
      <c r="G86" s="329">
        <f t="shared" si="62"/>
        <v>18800</v>
      </c>
      <c r="H86" s="329">
        <f t="shared" si="62"/>
        <v>20880</v>
      </c>
      <c r="I86" s="329">
        <f t="shared" si="62"/>
        <v>22560</v>
      </c>
      <c r="J86" s="329">
        <f t="shared" si="62"/>
        <v>24240</v>
      </c>
      <c r="K86" s="329">
        <f t="shared" si="62"/>
        <v>25920</v>
      </c>
      <c r="L86" s="329">
        <f t="shared" si="62"/>
        <v>27600</v>
      </c>
      <c r="N86" s="472" t="s">
        <v>1533</v>
      </c>
      <c r="O86" s="235"/>
      <c r="P86" s="347"/>
      <c r="Q86" s="347"/>
      <c r="R86" s="347"/>
      <c r="S86" s="347"/>
      <c r="T86" s="347"/>
      <c r="U86" s="347"/>
      <c r="V86" s="347"/>
      <c r="W86" s="347"/>
      <c r="X86" s="235"/>
      <c r="Y86" s="347"/>
      <c r="Z86" s="347"/>
      <c r="AA86" s="347"/>
      <c r="AB86" s="347"/>
      <c r="AC86" s="347"/>
      <c r="AD86" s="347"/>
      <c r="AE86" s="347"/>
      <c r="AF86" s="347"/>
      <c r="AG86" s="235"/>
      <c r="AH86" s="235"/>
      <c r="AI86" s="347"/>
      <c r="AJ86" s="347"/>
      <c r="AK86" s="347"/>
      <c r="AL86" s="347"/>
      <c r="AM86" s="347"/>
      <c r="AN86" s="347"/>
      <c r="AO86" s="347"/>
      <c r="AP86" s="347"/>
      <c r="AQ86" s="235"/>
      <c r="AR86" s="235"/>
      <c r="AS86" s="235"/>
      <c r="AT86" s="451" t="s">
        <v>173</v>
      </c>
      <c r="AU86" s="235"/>
      <c r="AV86" s="235"/>
      <c r="AW86" s="260"/>
      <c r="AX86" s="260"/>
      <c r="AY86" s="453" t="s">
        <v>496</v>
      </c>
      <c r="AZ86" s="440" t="s">
        <v>338</v>
      </c>
      <c r="BA86" s="259" t="s">
        <v>1449</v>
      </c>
      <c r="BB86" s="259" t="s">
        <v>167</v>
      </c>
      <c r="BC86" s="259" t="s">
        <v>167</v>
      </c>
      <c r="BD86" s="259" t="s">
        <v>338</v>
      </c>
      <c r="BE86" s="374">
        <f t="shared" si="39"/>
        <v>77</v>
      </c>
      <c r="BF86" s="235"/>
      <c r="BG86" s="235"/>
      <c r="BH86" s="235"/>
      <c r="BI86" s="235"/>
      <c r="BJ86" s="235"/>
      <c r="BK86" s="235"/>
      <c r="BL86" s="235"/>
      <c r="BM86" s="235"/>
      <c r="BN86" s="235"/>
      <c r="BO86" s="235"/>
      <c r="BP86" s="235"/>
      <c r="BQ86" s="235"/>
      <c r="BR86" s="235"/>
      <c r="BS86" s="235"/>
      <c r="BT86" s="235"/>
      <c r="BU86" s="235"/>
      <c r="BV86" s="235"/>
      <c r="BW86" s="235"/>
      <c r="BX86" s="235"/>
      <c r="BY86" s="235"/>
      <c r="BZ86" s="235"/>
      <c r="CA86" s="235"/>
      <c r="CB86" s="235"/>
      <c r="CC86" s="235"/>
      <c r="CD86" s="235"/>
      <c r="CE86" s="235"/>
      <c r="CF86" s="235"/>
      <c r="CG86" s="235"/>
      <c r="CH86" s="235"/>
      <c r="CI86" s="235"/>
      <c r="CJ86" s="235"/>
      <c r="CK86" s="235"/>
      <c r="CL86" s="235"/>
      <c r="CM86" s="235"/>
      <c r="CN86" s="235"/>
      <c r="CO86" s="235"/>
      <c r="CP86" s="235"/>
      <c r="CQ86" s="235"/>
      <c r="CR86" s="235"/>
      <c r="CS86" s="235"/>
      <c r="CT86" s="235"/>
      <c r="CU86" s="235"/>
      <c r="CV86" s="235"/>
      <c r="CW86" s="235"/>
      <c r="CX86" s="235"/>
      <c r="CY86" s="235"/>
      <c r="CZ86" s="235"/>
      <c r="DA86" s="235"/>
      <c r="DB86" s="235"/>
      <c r="DC86" s="235"/>
      <c r="DD86" s="235"/>
      <c r="DE86" s="235"/>
      <c r="DF86" s="235"/>
      <c r="DG86" s="235"/>
      <c r="DH86" s="235"/>
      <c r="DI86" s="235"/>
      <c r="DJ86" s="235"/>
      <c r="DK86" s="235"/>
      <c r="DL86" s="235"/>
      <c r="DM86" s="235"/>
      <c r="DN86" s="235"/>
      <c r="DO86" s="235"/>
      <c r="DP86" s="235"/>
      <c r="DQ86" s="235"/>
      <c r="DR86" s="235"/>
      <c r="DS86" s="235"/>
      <c r="DT86" s="235"/>
      <c r="DU86" s="235"/>
      <c r="DV86" s="235"/>
      <c r="DW86" s="235"/>
      <c r="DX86" s="235"/>
      <c r="DY86" s="235"/>
      <c r="DZ86" s="235"/>
      <c r="EA86" s="235"/>
    </row>
    <row r="87" spans="1:131" hidden="1">
      <c r="A87" s="318">
        <f t="shared" si="44"/>
        <v>0</v>
      </c>
      <c r="B87" s="318">
        <f t="shared" si="47"/>
        <v>0</v>
      </c>
      <c r="C87" s="318">
        <f t="shared" si="45"/>
        <v>0</v>
      </c>
      <c r="E87" s="319">
        <f t="shared" ref="E87:L87" si="63">+MAX(P87,Y87,AI87)</f>
        <v>14640</v>
      </c>
      <c r="F87" s="319">
        <f t="shared" si="63"/>
        <v>16720</v>
      </c>
      <c r="G87" s="319">
        <f t="shared" si="63"/>
        <v>18800</v>
      </c>
      <c r="H87" s="319">
        <f t="shared" si="63"/>
        <v>20880</v>
      </c>
      <c r="I87" s="319">
        <f t="shared" si="63"/>
        <v>22560</v>
      </c>
      <c r="J87" s="319">
        <f t="shared" si="63"/>
        <v>24240</v>
      </c>
      <c r="K87" s="319">
        <f t="shared" si="63"/>
        <v>25920</v>
      </c>
      <c r="L87" s="319">
        <f t="shared" si="63"/>
        <v>27600</v>
      </c>
      <c r="N87" s="478" t="s">
        <v>1389</v>
      </c>
      <c r="O87" s="235"/>
      <c r="P87" s="347">
        <f t="shared" ref="P87:W87" si="64">+P105/5*4</f>
        <v>14640</v>
      </c>
      <c r="Q87" s="347">
        <f t="shared" si="64"/>
        <v>16720</v>
      </c>
      <c r="R87" s="347">
        <f t="shared" si="64"/>
        <v>18800</v>
      </c>
      <c r="S87" s="347">
        <f t="shared" si="64"/>
        <v>20880</v>
      </c>
      <c r="T87" s="347">
        <f t="shared" si="64"/>
        <v>22560</v>
      </c>
      <c r="U87" s="347">
        <f t="shared" si="64"/>
        <v>24240</v>
      </c>
      <c r="V87" s="347">
        <f t="shared" si="64"/>
        <v>25920</v>
      </c>
      <c r="W87" s="347">
        <f t="shared" si="64"/>
        <v>27600</v>
      </c>
      <c r="X87" s="235"/>
      <c r="Y87" s="347">
        <f t="shared" ref="Y87:AF87" si="65">+Y105/5*4</f>
        <v>0</v>
      </c>
      <c r="Z87" s="347">
        <f t="shared" si="65"/>
        <v>0</v>
      </c>
      <c r="AA87" s="347">
        <f t="shared" si="65"/>
        <v>0</v>
      </c>
      <c r="AB87" s="347">
        <f t="shared" si="65"/>
        <v>0</v>
      </c>
      <c r="AC87" s="347">
        <f t="shared" si="65"/>
        <v>0</v>
      </c>
      <c r="AD87" s="347">
        <f t="shared" si="65"/>
        <v>0</v>
      </c>
      <c r="AE87" s="347">
        <f t="shared" si="65"/>
        <v>0</v>
      </c>
      <c r="AF87" s="347">
        <f t="shared" si="65"/>
        <v>0</v>
      </c>
      <c r="AG87" s="235"/>
      <c r="AH87" s="235"/>
      <c r="AI87" s="347">
        <f t="shared" ref="AI87:AP87" si="66">+AI105*0.8</f>
        <v>0</v>
      </c>
      <c r="AJ87" s="347">
        <f t="shared" si="66"/>
        <v>0</v>
      </c>
      <c r="AK87" s="347">
        <f t="shared" si="66"/>
        <v>0</v>
      </c>
      <c r="AL87" s="347">
        <f t="shared" si="66"/>
        <v>0</v>
      </c>
      <c r="AM87" s="347">
        <f t="shared" si="66"/>
        <v>0</v>
      </c>
      <c r="AN87" s="347">
        <f t="shared" si="66"/>
        <v>0</v>
      </c>
      <c r="AO87" s="347">
        <f t="shared" si="66"/>
        <v>0</v>
      </c>
      <c r="AP87" s="347">
        <f t="shared" si="66"/>
        <v>0</v>
      </c>
      <c r="AQ87" s="235"/>
      <c r="AR87" s="235"/>
      <c r="AS87" s="235"/>
      <c r="AT87" s="451" t="s">
        <v>175</v>
      </c>
      <c r="AU87" s="235"/>
      <c r="AV87" s="235"/>
      <c r="AW87" s="260"/>
      <c r="AX87" s="260"/>
      <c r="AY87" s="453" t="s">
        <v>151</v>
      </c>
      <c r="AZ87" s="440" t="s">
        <v>340</v>
      </c>
      <c r="BA87" s="259" t="s">
        <v>370</v>
      </c>
      <c r="BB87" s="259" t="s">
        <v>534</v>
      </c>
      <c r="BC87" s="259" t="s">
        <v>534</v>
      </c>
      <c r="BD87" s="259" t="s">
        <v>340</v>
      </c>
      <c r="BE87" s="374">
        <f t="shared" si="39"/>
        <v>78</v>
      </c>
      <c r="BF87" s="235"/>
      <c r="BG87" s="235"/>
      <c r="BH87" s="235"/>
      <c r="BI87" s="235"/>
      <c r="BJ87" s="235"/>
      <c r="BK87" s="235"/>
      <c r="BL87" s="235"/>
      <c r="BM87" s="235"/>
      <c r="BN87" s="235"/>
      <c r="BO87" s="235"/>
      <c r="BP87" s="235"/>
      <c r="BQ87" s="235"/>
      <c r="BR87" s="235"/>
      <c r="BS87" s="235"/>
      <c r="BT87" s="235"/>
      <c r="BU87" s="235"/>
      <c r="BV87" s="235"/>
      <c r="BW87" s="235"/>
      <c r="BX87" s="235"/>
      <c r="BY87" s="235"/>
      <c r="BZ87" s="235"/>
      <c r="CA87" s="235"/>
      <c r="CB87" s="235"/>
      <c r="CC87" s="235"/>
      <c r="CD87" s="235"/>
      <c r="CE87" s="235"/>
      <c r="CF87" s="235"/>
      <c r="CG87" s="235"/>
      <c r="CH87" s="235"/>
      <c r="CI87" s="235"/>
      <c r="CJ87" s="235"/>
      <c r="CK87" s="235"/>
      <c r="CL87" s="235"/>
      <c r="CM87" s="235"/>
      <c r="CN87" s="235"/>
      <c r="CO87" s="235"/>
      <c r="CP87" s="235"/>
      <c r="CQ87" s="235"/>
      <c r="CR87" s="235"/>
      <c r="CS87" s="235"/>
      <c r="CT87" s="235"/>
      <c r="CU87" s="235"/>
      <c r="CV87" s="235"/>
      <c r="CW87" s="235"/>
      <c r="CX87" s="235"/>
      <c r="CY87" s="235"/>
      <c r="CZ87" s="235"/>
      <c r="DA87" s="235"/>
      <c r="DB87" s="235"/>
      <c r="DC87" s="235"/>
      <c r="DD87" s="235"/>
      <c r="DE87" s="235"/>
      <c r="DF87" s="235"/>
      <c r="DG87" s="235"/>
      <c r="DH87" s="235"/>
      <c r="DI87" s="235"/>
      <c r="DJ87" s="235"/>
      <c r="DK87" s="235"/>
      <c r="DL87" s="235"/>
      <c r="DM87" s="235"/>
      <c r="DN87" s="235"/>
      <c r="DO87" s="235"/>
      <c r="DP87" s="235"/>
      <c r="DQ87" s="235"/>
      <c r="DR87" s="235"/>
      <c r="DS87" s="235"/>
      <c r="DT87" s="235"/>
      <c r="DU87" s="235"/>
      <c r="DV87" s="235"/>
      <c r="DW87" s="235"/>
      <c r="DX87" s="235"/>
      <c r="DY87" s="235"/>
      <c r="DZ87" s="235"/>
      <c r="EA87" s="235"/>
    </row>
    <row r="88" spans="1:131" hidden="1">
      <c r="A88" s="332">
        <f t="shared" ref="A88:A93" si="67">IF($A$26=$AU22,1,0)</f>
        <v>0</v>
      </c>
      <c r="B88" s="332">
        <f t="shared" ref="B88:B93" si="68">IF(OR(B69=1,$B$18=$AU22),1,0)</f>
        <v>0</v>
      </c>
      <c r="C88" s="332">
        <f t="shared" si="45"/>
        <v>0</v>
      </c>
      <c r="E88" s="329">
        <f t="shared" ref="E88:L88" si="69">+MAX(E87,E89)</f>
        <v>14880</v>
      </c>
      <c r="F88" s="329">
        <f t="shared" si="69"/>
        <v>17000</v>
      </c>
      <c r="G88" s="329">
        <f t="shared" si="69"/>
        <v>19120</v>
      </c>
      <c r="H88" s="329">
        <f t="shared" si="69"/>
        <v>21240</v>
      </c>
      <c r="I88" s="329">
        <f t="shared" si="69"/>
        <v>22960</v>
      </c>
      <c r="J88" s="329">
        <f t="shared" si="69"/>
        <v>24640</v>
      </c>
      <c r="K88" s="329">
        <f t="shared" si="69"/>
        <v>26360</v>
      </c>
      <c r="L88" s="329">
        <f t="shared" si="69"/>
        <v>28040</v>
      </c>
      <c r="N88" s="472" t="s">
        <v>1533</v>
      </c>
      <c r="O88" s="235"/>
      <c r="P88" s="347"/>
      <c r="Q88" s="347"/>
      <c r="R88" s="347"/>
      <c r="S88" s="347"/>
      <c r="T88" s="347"/>
      <c r="U88" s="347"/>
      <c r="V88" s="347"/>
      <c r="W88" s="347"/>
      <c r="X88" s="235"/>
      <c r="Y88" s="347"/>
      <c r="Z88" s="347"/>
      <c r="AA88" s="347"/>
      <c r="AB88" s="347"/>
      <c r="AC88" s="347"/>
      <c r="AD88" s="347"/>
      <c r="AE88" s="347"/>
      <c r="AF88" s="347"/>
      <c r="AG88" s="235"/>
      <c r="AH88" s="235"/>
      <c r="AI88" s="347"/>
      <c r="AJ88" s="347"/>
      <c r="AK88" s="347"/>
      <c r="AL88" s="347"/>
      <c r="AM88" s="347"/>
      <c r="AN88" s="347"/>
      <c r="AO88" s="347"/>
      <c r="AP88" s="347"/>
      <c r="AQ88" s="235"/>
      <c r="AR88" s="235"/>
      <c r="AS88" s="235"/>
      <c r="AT88" s="451" t="s">
        <v>177</v>
      </c>
      <c r="AU88" s="235"/>
      <c r="AV88" s="235"/>
      <c r="AW88" s="260"/>
      <c r="AX88" s="260"/>
      <c r="AY88" s="453"/>
      <c r="AZ88" s="440"/>
      <c r="BA88" s="259"/>
      <c r="BB88" s="259" t="s">
        <v>535</v>
      </c>
      <c r="BC88" s="259" t="s">
        <v>535</v>
      </c>
      <c r="BD88" s="259" t="s">
        <v>343</v>
      </c>
      <c r="BE88" s="374"/>
      <c r="BF88" s="235"/>
      <c r="BG88" s="235"/>
      <c r="BH88" s="235"/>
      <c r="BI88" s="235"/>
      <c r="BJ88" s="235"/>
      <c r="BK88" s="235"/>
      <c r="BL88" s="235"/>
      <c r="BM88" s="235"/>
      <c r="BN88" s="235"/>
      <c r="BO88" s="235"/>
      <c r="BP88" s="235"/>
      <c r="BQ88" s="235"/>
      <c r="BR88" s="235"/>
      <c r="BS88" s="235"/>
      <c r="BT88" s="235"/>
      <c r="BU88" s="235"/>
      <c r="BV88" s="235"/>
      <c r="BW88" s="235"/>
      <c r="BX88" s="235"/>
      <c r="BY88" s="235"/>
      <c r="BZ88" s="235"/>
      <c r="CA88" s="235"/>
      <c r="CB88" s="235"/>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c r="CZ88" s="235"/>
      <c r="DA88" s="235"/>
      <c r="DB88" s="235"/>
      <c r="DC88" s="235"/>
      <c r="DD88" s="235"/>
      <c r="DE88" s="235"/>
      <c r="DF88" s="235"/>
      <c r="DG88" s="235"/>
      <c r="DH88" s="235"/>
      <c r="DI88" s="235"/>
      <c r="DJ88" s="235"/>
      <c r="DK88" s="235"/>
      <c r="DL88" s="235"/>
      <c r="DM88" s="235"/>
      <c r="DN88" s="235"/>
      <c r="DO88" s="235"/>
      <c r="DP88" s="235"/>
      <c r="DQ88" s="235"/>
      <c r="DR88" s="235"/>
      <c r="DS88" s="235"/>
      <c r="DT88" s="235"/>
      <c r="DU88" s="235"/>
      <c r="DV88" s="235"/>
      <c r="DW88" s="235"/>
      <c r="DX88" s="235"/>
      <c r="DY88" s="235"/>
      <c r="DZ88" s="235"/>
      <c r="EA88" s="235"/>
    </row>
    <row r="89" spans="1:131" hidden="1">
      <c r="A89" s="332">
        <f t="shared" si="67"/>
        <v>0</v>
      </c>
      <c r="B89" s="332">
        <f t="shared" si="68"/>
        <v>0</v>
      </c>
      <c r="C89" s="332">
        <f t="shared" si="45"/>
        <v>0</v>
      </c>
      <c r="E89" s="319">
        <f t="shared" ref="E89:L89" si="70">+MAX(P89,Y89,AI89)</f>
        <v>14880</v>
      </c>
      <c r="F89" s="319">
        <f t="shared" si="70"/>
        <v>17000</v>
      </c>
      <c r="G89" s="319">
        <f t="shared" si="70"/>
        <v>19120</v>
      </c>
      <c r="H89" s="319">
        <f t="shared" si="70"/>
        <v>21240</v>
      </c>
      <c r="I89" s="319">
        <f t="shared" si="70"/>
        <v>22960</v>
      </c>
      <c r="J89" s="319">
        <f t="shared" si="70"/>
        <v>24640</v>
      </c>
      <c r="K89" s="319">
        <f t="shared" si="70"/>
        <v>26360</v>
      </c>
      <c r="L89" s="319">
        <f t="shared" si="70"/>
        <v>28040</v>
      </c>
      <c r="N89" s="472" t="s">
        <v>1429</v>
      </c>
      <c r="O89" s="235"/>
      <c r="P89" s="347">
        <f t="shared" ref="P89:W89" si="71">+P107/5*4</f>
        <v>14880</v>
      </c>
      <c r="Q89" s="347">
        <f t="shared" si="71"/>
        <v>17000</v>
      </c>
      <c r="R89" s="347">
        <f t="shared" si="71"/>
        <v>19120</v>
      </c>
      <c r="S89" s="347">
        <f t="shared" si="71"/>
        <v>21240</v>
      </c>
      <c r="T89" s="347">
        <f t="shared" si="71"/>
        <v>22960</v>
      </c>
      <c r="U89" s="347">
        <f t="shared" si="71"/>
        <v>24640</v>
      </c>
      <c r="V89" s="347">
        <f t="shared" si="71"/>
        <v>26360</v>
      </c>
      <c r="W89" s="347">
        <f t="shared" si="71"/>
        <v>28040</v>
      </c>
      <c r="X89" s="235"/>
      <c r="Y89" s="347">
        <f t="shared" ref="Y89:AF89" si="72">+Y107/5*4</f>
        <v>0</v>
      </c>
      <c r="Z89" s="347">
        <f t="shared" si="72"/>
        <v>0</v>
      </c>
      <c r="AA89" s="347">
        <f t="shared" si="72"/>
        <v>0</v>
      </c>
      <c r="AB89" s="347">
        <f t="shared" si="72"/>
        <v>0</v>
      </c>
      <c r="AC89" s="347">
        <f t="shared" si="72"/>
        <v>0</v>
      </c>
      <c r="AD89" s="347">
        <f t="shared" si="72"/>
        <v>0</v>
      </c>
      <c r="AE89" s="347">
        <f t="shared" si="72"/>
        <v>0</v>
      </c>
      <c r="AF89" s="347">
        <f t="shared" si="72"/>
        <v>0</v>
      </c>
      <c r="AG89" s="235"/>
      <c r="AH89" s="235"/>
      <c r="AI89" s="347">
        <f t="shared" ref="AI89:AP89" si="73">+AI107*0.8</f>
        <v>0</v>
      </c>
      <c r="AJ89" s="347">
        <f t="shared" si="73"/>
        <v>0</v>
      </c>
      <c r="AK89" s="347">
        <f t="shared" si="73"/>
        <v>0</v>
      </c>
      <c r="AL89" s="347">
        <f t="shared" si="73"/>
        <v>0</v>
      </c>
      <c r="AM89" s="347">
        <f t="shared" si="73"/>
        <v>0</v>
      </c>
      <c r="AN89" s="347">
        <f t="shared" si="73"/>
        <v>0</v>
      </c>
      <c r="AO89" s="347">
        <f t="shared" si="73"/>
        <v>0</v>
      </c>
      <c r="AP89" s="347">
        <f t="shared" si="73"/>
        <v>0</v>
      </c>
      <c r="AQ89" s="235"/>
      <c r="AR89" s="235"/>
      <c r="AS89" s="235"/>
      <c r="AT89" s="451" t="s">
        <v>179</v>
      </c>
      <c r="AU89" s="235"/>
      <c r="AV89" s="235"/>
      <c r="AW89" s="260"/>
      <c r="AX89" s="260"/>
      <c r="AY89" s="453"/>
      <c r="AZ89" s="440"/>
      <c r="BA89" s="259"/>
      <c r="BB89" s="259" t="s">
        <v>537</v>
      </c>
      <c r="BC89" s="259" t="s">
        <v>537</v>
      </c>
      <c r="BD89" s="259" t="s">
        <v>353</v>
      </c>
      <c r="BE89" s="374"/>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5"/>
      <c r="CB89" s="235"/>
      <c r="CC89" s="235"/>
      <c r="CD89" s="235"/>
      <c r="CE89" s="235"/>
      <c r="CF89" s="235"/>
      <c r="CG89" s="235"/>
      <c r="CH89" s="235"/>
      <c r="CI89" s="235"/>
      <c r="CJ89" s="235"/>
      <c r="CK89" s="235"/>
      <c r="CL89" s="235"/>
      <c r="CM89" s="235"/>
      <c r="CN89" s="235"/>
      <c r="CO89" s="235"/>
      <c r="CP89" s="235"/>
      <c r="CQ89" s="235"/>
      <c r="CR89" s="235"/>
      <c r="CS89" s="235"/>
      <c r="CT89" s="235"/>
      <c r="CU89" s="235"/>
      <c r="CV89" s="235"/>
      <c r="CW89" s="235"/>
      <c r="CX89" s="235"/>
      <c r="CY89" s="235"/>
      <c r="CZ89" s="235"/>
      <c r="DA89" s="235"/>
      <c r="DB89" s="235"/>
      <c r="DC89" s="235"/>
      <c r="DD89" s="235"/>
      <c r="DE89" s="235"/>
      <c r="DF89" s="235"/>
      <c r="DG89" s="235"/>
      <c r="DH89" s="235"/>
      <c r="DI89" s="235"/>
      <c r="DJ89" s="235"/>
      <c r="DK89" s="235"/>
      <c r="DL89" s="235"/>
      <c r="DM89" s="235"/>
      <c r="DN89" s="235"/>
      <c r="DO89" s="235"/>
      <c r="DP89" s="235"/>
      <c r="DQ89" s="235"/>
      <c r="DR89" s="235"/>
      <c r="DS89" s="235"/>
      <c r="DT89" s="235"/>
      <c r="DU89" s="235"/>
      <c r="DV89" s="235"/>
      <c r="DW89" s="235"/>
      <c r="DX89" s="235"/>
      <c r="DY89" s="235"/>
      <c r="DZ89" s="235"/>
      <c r="EA89" s="235"/>
    </row>
    <row r="90" spans="1:131" hidden="1">
      <c r="A90" s="332">
        <f t="shared" si="67"/>
        <v>0</v>
      </c>
      <c r="B90" s="332">
        <f t="shared" si="68"/>
        <v>0</v>
      </c>
      <c r="C90" s="332">
        <f t="shared" si="45"/>
        <v>0</v>
      </c>
      <c r="E90" s="329">
        <f t="shared" ref="E90:L90" si="74">+MAX(E89,E91)</f>
        <v>15000</v>
      </c>
      <c r="F90" s="329">
        <f t="shared" si="74"/>
        <v>17120</v>
      </c>
      <c r="G90" s="329">
        <f t="shared" si="74"/>
        <v>19280</v>
      </c>
      <c r="H90" s="329">
        <f t="shared" si="74"/>
        <v>21400</v>
      </c>
      <c r="I90" s="329">
        <f t="shared" si="74"/>
        <v>23120</v>
      </c>
      <c r="J90" s="329">
        <f t="shared" si="74"/>
        <v>24840</v>
      </c>
      <c r="K90" s="329">
        <f t="shared" si="74"/>
        <v>26560</v>
      </c>
      <c r="L90" s="329">
        <f t="shared" si="74"/>
        <v>28280</v>
      </c>
      <c r="N90" s="472" t="s">
        <v>1533</v>
      </c>
      <c r="O90" s="235"/>
      <c r="P90" s="347"/>
      <c r="Q90" s="347"/>
      <c r="R90" s="347"/>
      <c r="S90" s="347"/>
      <c r="T90" s="347"/>
      <c r="U90" s="347"/>
      <c r="V90" s="347"/>
      <c r="W90" s="347"/>
      <c r="X90" s="235"/>
      <c r="Y90" s="347"/>
      <c r="Z90" s="347"/>
      <c r="AA90" s="347"/>
      <c r="AB90" s="347"/>
      <c r="AC90" s="347"/>
      <c r="AD90" s="347"/>
      <c r="AE90" s="347"/>
      <c r="AF90" s="347"/>
      <c r="AG90" s="235"/>
      <c r="AH90" s="235"/>
      <c r="AI90" s="347"/>
      <c r="AJ90" s="347"/>
      <c r="AK90" s="347"/>
      <c r="AL90" s="347"/>
      <c r="AM90" s="347"/>
      <c r="AN90" s="347"/>
      <c r="AO90" s="347"/>
      <c r="AP90" s="347"/>
      <c r="AQ90" s="235"/>
      <c r="AR90" s="235"/>
      <c r="AS90" s="235"/>
      <c r="AT90" s="451" t="s">
        <v>181</v>
      </c>
      <c r="AU90" s="235"/>
      <c r="AV90" s="235"/>
      <c r="AW90" s="260"/>
      <c r="AX90" s="260"/>
      <c r="AY90" s="453" t="s">
        <v>498</v>
      </c>
      <c r="AZ90" s="440" t="s">
        <v>343</v>
      </c>
      <c r="BA90" s="259" t="s">
        <v>372</v>
      </c>
      <c r="BB90" s="259" t="s">
        <v>543</v>
      </c>
      <c r="BC90" s="259" t="s">
        <v>543</v>
      </c>
      <c r="BD90" s="259" t="s">
        <v>355</v>
      </c>
      <c r="BE90" s="374">
        <f t="shared" ref="BE90:BE103" si="75">+MATCH(BD$10:BD$546,AZ$10:AZ$538,0)</f>
        <v>83</v>
      </c>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5"/>
      <c r="CB90" s="235"/>
      <c r="CC90" s="235"/>
      <c r="CD90" s="235"/>
      <c r="CE90" s="235"/>
      <c r="CF90" s="235"/>
      <c r="CG90" s="235"/>
      <c r="CH90" s="235"/>
      <c r="CI90" s="235"/>
      <c r="CJ90" s="235"/>
      <c r="CK90" s="235"/>
      <c r="CL90" s="235"/>
      <c r="CM90" s="235"/>
      <c r="CN90" s="235"/>
      <c r="CO90" s="235"/>
      <c r="CP90" s="235"/>
      <c r="CQ90" s="235"/>
      <c r="CR90" s="235"/>
      <c r="CS90" s="235"/>
      <c r="CT90" s="235"/>
      <c r="CU90" s="235"/>
      <c r="CV90" s="235"/>
      <c r="CW90" s="235"/>
      <c r="CX90" s="235"/>
      <c r="CY90" s="235"/>
      <c r="CZ90" s="235"/>
      <c r="DA90" s="235"/>
      <c r="DB90" s="235"/>
      <c r="DC90" s="235"/>
      <c r="DD90" s="235"/>
      <c r="DE90" s="235"/>
      <c r="DF90" s="235"/>
      <c r="DG90" s="235"/>
      <c r="DH90" s="235"/>
      <c r="DI90" s="235"/>
      <c r="DJ90" s="235"/>
      <c r="DK90" s="235"/>
      <c r="DL90" s="235"/>
      <c r="DM90" s="235"/>
      <c r="DN90" s="235"/>
      <c r="DO90" s="235"/>
      <c r="DP90" s="235"/>
      <c r="DQ90" s="235"/>
      <c r="DR90" s="235"/>
      <c r="DS90" s="235"/>
      <c r="DT90" s="235"/>
      <c r="DU90" s="235"/>
      <c r="DV90" s="235"/>
      <c r="DW90" s="235"/>
      <c r="DX90" s="235"/>
      <c r="DY90" s="235"/>
      <c r="DZ90" s="235"/>
      <c r="EA90" s="235"/>
    </row>
    <row r="91" spans="1:131" hidden="1">
      <c r="A91" s="332">
        <f t="shared" si="67"/>
        <v>0</v>
      </c>
      <c r="B91" s="332">
        <f t="shared" si="68"/>
        <v>0</v>
      </c>
      <c r="C91" s="332">
        <f t="shared" si="45"/>
        <v>0</v>
      </c>
      <c r="E91" s="336">
        <f t="shared" ref="E91:L91" si="76">+MAX(P91,Y91,AI91)</f>
        <v>15000</v>
      </c>
      <c r="F91" s="336">
        <f t="shared" si="76"/>
        <v>17120</v>
      </c>
      <c r="G91" s="336">
        <f t="shared" si="76"/>
        <v>19280</v>
      </c>
      <c r="H91" s="336">
        <f t="shared" si="76"/>
        <v>21400</v>
      </c>
      <c r="I91" s="336">
        <f t="shared" si="76"/>
        <v>23120</v>
      </c>
      <c r="J91" s="336">
        <f t="shared" si="76"/>
        <v>24840</v>
      </c>
      <c r="K91" s="336">
        <f t="shared" si="76"/>
        <v>26560</v>
      </c>
      <c r="L91" s="336">
        <f t="shared" si="76"/>
        <v>28280</v>
      </c>
      <c r="N91" s="472" t="s">
        <v>1431</v>
      </c>
      <c r="O91" s="235"/>
      <c r="P91" s="347">
        <f t="shared" ref="P91:W91" si="77">+P109/5*4</f>
        <v>15000</v>
      </c>
      <c r="Q91" s="347">
        <f t="shared" si="77"/>
        <v>17120</v>
      </c>
      <c r="R91" s="347">
        <f t="shared" si="77"/>
        <v>19280</v>
      </c>
      <c r="S91" s="347">
        <f t="shared" si="77"/>
        <v>21400</v>
      </c>
      <c r="T91" s="347">
        <f t="shared" si="77"/>
        <v>23120</v>
      </c>
      <c r="U91" s="347">
        <f t="shared" si="77"/>
        <v>24840</v>
      </c>
      <c r="V91" s="347">
        <f t="shared" si="77"/>
        <v>26560</v>
      </c>
      <c r="W91" s="347">
        <f t="shared" si="77"/>
        <v>28280</v>
      </c>
      <c r="X91" s="235"/>
      <c r="Y91" s="347">
        <f t="shared" ref="Y91:AF91" si="78">+Y109/5*4</f>
        <v>0</v>
      </c>
      <c r="Z91" s="347">
        <f t="shared" si="78"/>
        <v>0</v>
      </c>
      <c r="AA91" s="347">
        <f t="shared" si="78"/>
        <v>0</v>
      </c>
      <c r="AB91" s="347">
        <f t="shared" si="78"/>
        <v>0</v>
      </c>
      <c r="AC91" s="347">
        <f t="shared" si="78"/>
        <v>0</v>
      </c>
      <c r="AD91" s="347">
        <f t="shared" si="78"/>
        <v>0</v>
      </c>
      <c r="AE91" s="347">
        <f t="shared" si="78"/>
        <v>0</v>
      </c>
      <c r="AF91" s="347">
        <f t="shared" si="78"/>
        <v>0</v>
      </c>
      <c r="AG91" s="235"/>
      <c r="AH91" s="235"/>
      <c r="AI91" s="347">
        <f t="shared" ref="AI91:AP91" si="79">+AI109*0.8</f>
        <v>0</v>
      </c>
      <c r="AJ91" s="347">
        <f t="shared" si="79"/>
        <v>0</v>
      </c>
      <c r="AK91" s="347">
        <f t="shared" si="79"/>
        <v>0</v>
      </c>
      <c r="AL91" s="347">
        <f t="shared" si="79"/>
        <v>0</v>
      </c>
      <c r="AM91" s="347">
        <f t="shared" si="79"/>
        <v>0</v>
      </c>
      <c r="AN91" s="347">
        <f t="shared" si="79"/>
        <v>0</v>
      </c>
      <c r="AO91" s="347">
        <f t="shared" si="79"/>
        <v>0</v>
      </c>
      <c r="AP91" s="347">
        <f t="shared" si="79"/>
        <v>0</v>
      </c>
      <c r="AQ91" s="235"/>
      <c r="AR91" s="235"/>
      <c r="AS91" s="235"/>
      <c r="AT91" s="451" t="s">
        <v>183</v>
      </c>
      <c r="AU91" s="235"/>
      <c r="AV91" s="235"/>
      <c r="AW91" s="260"/>
      <c r="AX91" s="260"/>
      <c r="AY91" s="453" t="s">
        <v>502</v>
      </c>
      <c r="AZ91" s="440" t="s">
        <v>353</v>
      </c>
      <c r="BA91" s="259" t="s">
        <v>376</v>
      </c>
      <c r="BB91" s="259" t="s">
        <v>553</v>
      </c>
      <c r="BC91" s="259" t="s">
        <v>553</v>
      </c>
      <c r="BD91" s="259" t="s">
        <v>1447</v>
      </c>
      <c r="BE91" s="374">
        <f t="shared" si="75"/>
        <v>84</v>
      </c>
      <c r="BF91" s="235"/>
      <c r="BG91" s="235"/>
      <c r="BH91" s="235"/>
      <c r="BI91" s="235"/>
      <c r="BJ91" s="235"/>
      <c r="BK91" s="235"/>
      <c r="BL91" s="235"/>
      <c r="BM91" s="235"/>
      <c r="BN91" s="235"/>
      <c r="BO91" s="235"/>
      <c r="BP91" s="235"/>
      <c r="BQ91" s="235"/>
      <c r="BR91" s="235"/>
      <c r="BS91" s="235"/>
      <c r="BT91" s="235"/>
      <c r="BU91" s="235"/>
      <c r="BV91" s="235"/>
      <c r="BW91" s="235"/>
      <c r="BX91" s="235"/>
      <c r="BY91" s="235"/>
      <c r="BZ91" s="235"/>
      <c r="CA91" s="235"/>
      <c r="CB91" s="235"/>
      <c r="CC91" s="235"/>
      <c r="CD91" s="235"/>
      <c r="CE91" s="235"/>
      <c r="CF91" s="235"/>
      <c r="CG91" s="235"/>
      <c r="CH91" s="235"/>
      <c r="CI91" s="235"/>
      <c r="CJ91" s="235"/>
      <c r="CK91" s="235"/>
      <c r="CL91" s="235"/>
      <c r="CM91" s="235"/>
      <c r="CN91" s="235"/>
      <c r="CO91" s="235"/>
      <c r="CP91" s="235"/>
      <c r="CQ91" s="235"/>
      <c r="CR91" s="235"/>
      <c r="CS91" s="235"/>
      <c r="CT91" s="235"/>
      <c r="CU91" s="235"/>
      <c r="CV91" s="235"/>
      <c r="CW91" s="235"/>
      <c r="CX91" s="235"/>
      <c r="CY91" s="235"/>
      <c r="CZ91" s="235"/>
      <c r="DA91" s="235"/>
      <c r="DB91" s="235"/>
      <c r="DC91" s="235"/>
      <c r="DD91" s="235"/>
      <c r="DE91" s="235"/>
      <c r="DF91" s="235"/>
      <c r="DG91" s="235"/>
      <c r="DH91" s="235"/>
      <c r="DI91" s="235"/>
      <c r="DJ91" s="235"/>
      <c r="DK91" s="235"/>
      <c r="DL91" s="235"/>
      <c r="DM91" s="235"/>
      <c r="DN91" s="235"/>
      <c r="DO91" s="235"/>
      <c r="DP91" s="235"/>
      <c r="DQ91" s="235"/>
      <c r="DR91" s="235"/>
      <c r="DS91" s="235"/>
      <c r="DT91" s="235"/>
      <c r="DU91" s="235"/>
      <c r="DV91" s="235"/>
      <c r="DW91" s="235"/>
      <c r="DX91" s="235"/>
      <c r="DY91" s="235"/>
      <c r="DZ91" s="235"/>
      <c r="EA91" s="235"/>
    </row>
    <row r="92" spans="1:131" hidden="1">
      <c r="A92" s="337">
        <f t="shared" si="67"/>
        <v>0</v>
      </c>
      <c r="B92" s="337">
        <f t="shared" si="68"/>
        <v>0</v>
      </c>
      <c r="C92" s="337">
        <f t="shared" si="45"/>
        <v>0</v>
      </c>
      <c r="E92" s="329">
        <f t="shared" ref="E92:L92" si="80">+MAX(E91,E93)</f>
        <v>15000</v>
      </c>
      <c r="F92" s="329">
        <f t="shared" si="80"/>
        <v>17120</v>
      </c>
      <c r="G92" s="329">
        <f t="shared" si="80"/>
        <v>19280</v>
      </c>
      <c r="H92" s="329">
        <f t="shared" si="80"/>
        <v>21400</v>
      </c>
      <c r="I92" s="329">
        <f t="shared" si="80"/>
        <v>23120</v>
      </c>
      <c r="J92" s="329">
        <f t="shared" si="80"/>
        <v>24840</v>
      </c>
      <c r="K92" s="329">
        <f t="shared" si="80"/>
        <v>26560</v>
      </c>
      <c r="L92" s="329">
        <f t="shared" si="80"/>
        <v>28280</v>
      </c>
      <c r="N92" s="472" t="s">
        <v>1533</v>
      </c>
      <c r="O92" s="235"/>
      <c r="P92" s="347"/>
      <c r="Q92" s="347"/>
      <c r="R92" s="347"/>
      <c r="S92" s="347"/>
      <c r="T92" s="347"/>
      <c r="U92" s="347"/>
      <c r="V92" s="347"/>
      <c r="W92" s="347"/>
      <c r="X92" s="235"/>
      <c r="Y92" s="347"/>
      <c r="Z92" s="347"/>
      <c r="AA92" s="347"/>
      <c r="AB92" s="347"/>
      <c r="AC92" s="347"/>
      <c r="AD92" s="347"/>
      <c r="AE92" s="347"/>
      <c r="AF92" s="347"/>
      <c r="AG92" s="235"/>
      <c r="AH92" s="235"/>
      <c r="AI92" s="347"/>
      <c r="AJ92" s="347"/>
      <c r="AK92" s="347"/>
      <c r="AL92" s="347"/>
      <c r="AM92" s="347"/>
      <c r="AN92" s="347"/>
      <c r="AO92" s="347"/>
      <c r="AP92" s="347"/>
      <c r="AQ92" s="235"/>
      <c r="AR92" s="235"/>
      <c r="AS92" s="235"/>
      <c r="AT92" s="451" t="s">
        <v>185</v>
      </c>
      <c r="AU92" s="235"/>
      <c r="AV92" s="235"/>
      <c r="AW92" s="260"/>
      <c r="AX92" s="260"/>
      <c r="AY92" s="453" t="s">
        <v>506</v>
      </c>
      <c r="AZ92" s="440" t="s">
        <v>355</v>
      </c>
      <c r="BA92" s="259" t="s">
        <v>378</v>
      </c>
      <c r="BB92" s="259" t="s">
        <v>555</v>
      </c>
      <c r="BC92" s="259" t="s">
        <v>555</v>
      </c>
      <c r="BD92" s="259" t="s">
        <v>1448</v>
      </c>
      <c r="BE92" s="374" t="e">
        <f t="shared" si="75"/>
        <v>#N/A</v>
      </c>
      <c r="BF92" s="235"/>
      <c r="BG92" s="235"/>
      <c r="BH92" s="235"/>
      <c r="BI92" s="235"/>
      <c r="BJ92" s="235"/>
      <c r="BK92" s="235"/>
      <c r="BL92" s="235"/>
      <c r="BM92" s="235"/>
      <c r="BN92" s="235"/>
      <c r="BO92" s="235"/>
      <c r="BP92" s="235"/>
      <c r="BQ92" s="235"/>
      <c r="BR92" s="235"/>
      <c r="BS92" s="235"/>
      <c r="BT92" s="235"/>
      <c r="BU92" s="235"/>
      <c r="BV92" s="235"/>
      <c r="BW92" s="235"/>
      <c r="BX92" s="235"/>
      <c r="BY92" s="235"/>
      <c r="BZ92" s="235"/>
      <c r="CA92" s="235"/>
      <c r="CB92" s="235"/>
      <c r="CC92" s="235"/>
      <c r="CD92" s="235"/>
      <c r="CE92" s="235"/>
      <c r="CF92" s="235"/>
      <c r="CG92" s="235"/>
      <c r="CH92" s="235"/>
      <c r="CI92" s="235"/>
      <c r="CJ92" s="235"/>
      <c r="CK92" s="235"/>
      <c r="CL92" s="235"/>
      <c r="CM92" s="235"/>
      <c r="CN92" s="235"/>
      <c r="CO92" s="235"/>
      <c r="CP92" s="235"/>
      <c r="CQ92" s="235"/>
      <c r="CR92" s="235"/>
      <c r="CS92" s="235"/>
      <c r="CT92" s="235"/>
      <c r="CU92" s="235"/>
      <c r="CV92" s="235"/>
      <c r="CW92" s="235"/>
      <c r="CX92" s="235"/>
      <c r="CY92" s="235"/>
      <c r="CZ92" s="235"/>
      <c r="DA92" s="235"/>
      <c r="DB92" s="235"/>
      <c r="DC92" s="235"/>
      <c r="DD92" s="235"/>
      <c r="DE92" s="235"/>
      <c r="DF92" s="235"/>
      <c r="DG92" s="235"/>
      <c r="DH92" s="235"/>
      <c r="DI92" s="235"/>
      <c r="DJ92" s="235"/>
      <c r="DK92" s="235"/>
      <c r="DL92" s="235"/>
      <c r="DM92" s="235"/>
      <c r="DN92" s="235"/>
      <c r="DO92" s="235"/>
      <c r="DP92" s="235"/>
      <c r="DQ92" s="235"/>
      <c r="DR92" s="235"/>
      <c r="DS92" s="235"/>
      <c r="DT92" s="235"/>
      <c r="DU92" s="235"/>
      <c r="DV92" s="235"/>
      <c r="DW92" s="235"/>
      <c r="DX92" s="235"/>
      <c r="DY92" s="235"/>
      <c r="DZ92" s="235"/>
      <c r="EA92" s="235"/>
    </row>
    <row r="93" spans="1:131" hidden="1">
      <c r="A93" s="338">
        <f t="shared" si="67"/>
        <v>0</v>
      </c>
      <c r="B93" s="338">
        <f t="shared" si="68"/>
        <v>0</v>
      </c>
      <c r="C93" s="338">
        <f t="shared" si="45"/>
        <v>0</v>
      </c>
      <c r="E93" s="346">
        <f t="shared" ref="E93:L93" si="81">+MAX(P93,Y93,AI93)</f>
        <v>14680</v>
      </c>
      <c r="F93" s="346">
        <f t="shared" si="81"/>
        <v>16800</v>
      </c>
      <c r="G93" s="346">
        <f t="shared" si="81"/>
        <v>18880</v>
      </c>
      <c r="H93" s="346">
        <f t="shared" si="81"/>
        <v>20960</v>
      </c>
      <c r="I93" s="346">
        <f t="shared" si="81"/>
        <v>22640</v>
      </c>
      <c r="J93" s="346">
        <f t="shared" si="81"/>
        <v>24320</v>
      </c>
      <c r="K93" s="346">
        <f t="shared" si="81"/>
        <v>26000</v>
      </c>
      <c r="L93" s="346">
        <f t="shared" si="81"/>
        <v>27680</v>
      </c>
      <c r="N93" s="472" t="s">
        <v>1535</v>
      </c>
      <c r="O93" s="235"/>
      <c r="P93" s="347">
        <f t="shared" ref="P93:W93" si="82">+P111*0.8</f>
        <v>14680</v>
      </c>
      <c r="Q93" s="347">
        <f t="shared" si="82"/>
        <v>16800</v>
      </c>
      <c r="R93" s="347">
        <f t="shared" si="82"/>
        <v>18880</v>
      </c>
      <c r="S93" s="347">
        <f t="shared" si="82"/>
        <v>20960</v>
      </c>
      <c r="T93" s="347">
        <f t="shared" si="82"/>
        <v>22640</v>
      </c>
      <c r="U93" s="347">
        <f t="shared" si="82"/>
        <v>24320</v>
      </c>
      <c r="V93" s="347">
        <f t="shared" si="82"/>
        <v>26000</v>
      </c>
      <c r="W93" s="347">
        <f t="shared" si="82"/>
        <v>27680</v>
      </c>
      <c r="X93" s="235"/>
      <c r="Y93" s="347">
        <f t="shared" ref="Y93:AF93" si="83">+Y111*0.8</f>
        <v>0</v>
      </c>
      <c r="Z93" s="347">
        <f t="shared" si="83"/>
        <v>0</v>
      </c>
      <c r="AA93" s="347">
        <f t="shared" si="83"/>
        <v>0</v>
      </c>
      <c r="AB93" s="347">
        <f t="shared" si="83"/>
        <v>0</v>
      </c>
      <c r="AC93" s="347">
        <f t="shared" si="83"/>
        <v>0</v>
      </c>
      <c r="AD93" s="347">
        <f t="shared" si="83"/>
        <v>0</v>
      </c>
      <c r="AE93" s="347">
        <f t="shared" si="83"/>
        <v>0</v>
      </c>
      <c r="AF93" s="347">
        <f t="shared" si="83"/>
        <v>0</v>
      </c>
      <c r="AG93" s="235"/>
      <c r="AH93" s="235"/>
      <c r="AI93" s="347">
        <f t="shared" ref="AI93:AP93" si="84">+AI111*0.8</f>
        <v>0</v>
      </c>
      <c r="AJ93" s="347">
        <f t="shared" si="84"/>
        <v>0</v>
      </c>
      <c r="AK93" s="347">
        <f t="shared" si="84"/>
        <v>0</v>
      </c>
      <c r="AL93" s="347">
        <f t="shared" si="84"/>
        <v>0</v>
      </c>
      <c r="AM93" s="347">
        <f t="shared" si="84"/>
        <v>0</v>
      </c>
      <c r="AN93" s="347">
        <f t="shared" si="84"/>
        <v>0</v>
      </c>
      <c r="AO93" s="347">
        <f t="shared" si="84"/>
        <v>0</v>
      </c>
      <c r="AP93" s="347">
        <f t="shared" si="84"/>
        <v>0</v>
      </c>
      <c r="AQ93" s="235"/>
      <c r="AR93" s="235"/>
      <c r="AS93" s="235"/>
      <c r="AT93" s="451" t="s">
        <v>187</v>
      </c>
      <c r="AU93" s="235"/>
      <c r="AV93" s="235"/>
      <c r="AW93" s="260"/>
      <c r="AX93" s="260"/>
      <c r="AY93" s="453" t="s">
        <v>507</v>
      </c>
      <c r="AZ93" s="440" t="s">
        <v>1447</v>
      </c>
      <c r="BA93" s="259" t="s">
        <v>380</v>
      </c>
      <c r="BB93" s="259" t="s">
        <v>558</v>
      </c>
      <c r="BC93" s="259" t="s">
        <v>558</v>
      </c>
      <c r="BD93" s="259" t="s">
        <v>361</v>
      </c>
      <c r="BE93" s="374">
        <f t="shared" si="75"/>
        <v>85</v>
      </c>
      <c r="BF93" s="235"/>
      <c r="BG93" s="235"/>
      <c r="BH93" s="235"/>
      <c r="BI93" s="235"/>
      <c r="BJ93" s="235"/>
      <c r="BK93" s="235"/>
      <c r="BL93" s="235"/>
      <c r="BM93" s="235"/>
      <c r="BN93" s="235"/>
      <c r="BO93" s="235"/>
      <c r="BP93" s="235"/>
      <c r="BQ93" s="235"/>
      <c r="BR93" s="235"/>
      <c r="BS93" s="235"/>
      <c r="BT93" s="235"/>
      <c r="BU93" s="235"/>
      <c r="BV93" s="235"/>
      <c r="BW93" s="235"/>
      <c r="BX93" s="235"/>
      <c r="BY93" s="235"/>
      <c r="BZ93" s="235"/>
      <c r="CA93" s="235"/>
      <c r="CB93" s="235"/>
      <c r="CC93" s="235"/>
      <c r="CD93" s="235"/>
      <c r="CE93" s="235"/>
      <c r="CF93" s="235"/>
      <c r="CG93" s="235"/>
      <c r="CH93" s="235"/>
      <c r="CI93" s="235"/>
      <c r="CJ93" s="235"/>
      <c r="CK93" s="235"/>
      <c r="CL93" s="235"/>
      <c r="CM93" s="235"/>
      <c r="CN93" s="235"/>
      <c r="CO93" s="235"/>
      <c r="CP93" s="235"/>
      <c r="CQ93" s="235"/>
      <c r="CR93" s="235"/>
      <c r="CS93" s="235"/>
      <c r="CT93" s="235"/>
      <c r="CU93" s="235"/>
      <c r="CV93" s="235"/>
      <c r="CW93" s="235"/>
      <c r="CX93" s="235"/>
      <c r="CY93" s="235"/>
      <c r="CZ93" s="235"/>
      <c r="DA93" s="235"/>
      <c r="DB93" s="235"/>
      <c r="DC93" s="235"/>
      <c r="DD93" s="235"/>
      <c r="DE93" s="235"/>
      <c r="DF93" s="235"/>
      <c r="DG93" s="235"/>
      <c r="DH93" s="235"/>
      <c r="DI93" s="235"/>
      <c r="DJ93" s="235"/>
      <c r="DK93" s="235"/>
      <c r="DL93" s="235"/>
      <c r="DM93" s="235"/>
      <c r="DN93" s="235"/>
      <c r="DO93" s="235"/>
      <c r="DP93" s="235"/>
      <c r="DQ93" s="235"/>
      <c r="DR93" s="235"/>
      <c r="DS93" s="235"/>
      <c r="DT93" s="235"/>
      <c r="DU93" s="235"/>
      <c r="DV93" s="235"/>
      <c r="DW93" s="235"/>
      <c r="DX93" s="235"/>
      <c r="DY93" s="235"/>
      <c r="DZ93" s="235"/>
      <c r="EA93" s="235"/>
    </row>
    <row r="94" spans="1:131" hidden="1">
      <c r="A94" s="340"/>
      <c r="B94" s="341"/>
      <c r="C94" s="342"/>
      <c r="D94" s="341"/>
      <c r="E94" s="341"/>
      <c r="F94" s="341"/>
      <c r="G94" s="341"/>
      <c r="H94" s="341"/>
      <c r="I94" s="341"/>
      <c r="J94" s="341"/>
      <c r="K94" s="341"/>
      <c r="L94" s="341"/>
      <c r="M94" s="341"/>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479" t="s">
        <v>1536</v>
      </c>
      <c r="AR94" s="235"/>
      <c r="AS94" s="235"/>
      <c r="AT94" s="451" t="s">
        <v>188</v>
      </c>
      <c r="AU94" s="235"/>
      <c r="AV94" s="235"/>
      <c r="AW94" s="260"/>
      <c r="AX94" s="260"/>
      <c r="AY94" s="453" t="s">
        <v>508</v>
      </c>
      <c r="AZ94" s="440" t="s">
        <v>361</v>
      </c>
      <c r="BA94" s="259" t="s">
        <v>386</v>
      </c>
      <c r="BB94" s="259" t="s">
        <v>560</v>
      </c>
      <c r="BC94" s="259" t="s">
        <v>560</v>
      </c>
      <c r="BD94" s="259" t="s">
        <v>363</v>
      </c>
      <c r="BE94" s="374">
        <f t="shared" si="75"/>
        <v>86</v>
      </c>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c r="DP94" s="235"/>
      <c r="DQ94" s="235"/>
      <c r="DR94" s="235"/>
      <c r="DS94" s="235"/>
      <c r="DT94" s="235"/>
      <c r="DU94" s="235"/>
      <c r="DV94" s="235"/>
      <c r="DW94" s="235"/>
      <c r="DX94" s="235"/>
      <c r="DY94" s="235"/>
      <c r="DZ94" s="235"/>
      <c r="EA94" s="235"/>
    </row>
    <row r="95" spans="1:131" ht="15.75" hidden="1">
      <c r="A95" s="312" t="s">
        <v>1526</v>
      </c>
      <c r="B95" s="313" t="s">
        <v>1527</v>
      </c>
      <c r="C95" s="314" t="s">
        <v>1528</v>
      </c>
      <c r="E95" s="315">
        <v>1</v>
      </c>
      <c r="F95" s="315">
        <v>2</v>
      </c>
      <c r="G95" s="315">
        <v>3</v>
      </c>
      <c r="H95" s="315">
        <v>4</v>
      </c>
      <c r="I95" s="315">
        <v>5</v>
      </c>
      <c r="J95" s="315">
        <v>6</v>
      </c>
      <c r="K95" s="315">
        <v>7</v>
      </c>
      <c r="L95" s="315">
        <v>8</v>
      </c>
      <c r="M95" s="228"/>
      <c r="N95" s="471">
        <v>50</v>
      </c>
      <c r="O95" s="235"/>
      <c r="P95" s="1585" t="s">
        <v>1529</v>
      </c>
      <c r="Q95" s="1585"/>
      <c r="R95" s="1585"/>
      <c r="S95" s="1585"/>
      <c r="T95" s="1585"/>
      <c r="U95" s="1585"/>
      <c r="V95" s="1585"/>
      <c r="W95" s="1585"/>
      <c r="X95" s="235"/>
      <c r="Y95" s="1586" t="s">
        <v>1530</v>
      </c>
      <c r="Z95" s="1586"/>
      <c r="AA95" s="1586"/>
      <c r="AB95" s="1586"/>
      <c r="AC95" s="1586"/>
      <c r="AD95" s="1586"/>
      <c r="AE95" s="1586"/>
      <c r="AF95" s="1586"/>
      <c r="AG95" s="235"/>
      <c r="AH95" s="235"/>
      <c r="AI95" s="1585" t="s">
        <v>1532</v>
      </c>
      <c r="AJ95" s="1585"/>
      <c r="AK95" s="1585"/>
      <c r="AL95" s="1585"/>
      <c r="AM95" s="1585"/>
      <c r="AN95" s="1585"/>
      <c r="AO95" s="1585"/>
      <c r="AP95" s="1585"/>
      <c r="AQ95" s="235"/>
      <c r="AR95" s="235"/>
      <c r="AS95" s="235"/>
      <c r="AT95" s="451" t="s">
        <v>190</v>
      </c>
      <c r="AU95" s="235"/>
      <c r="AV95" s="235"/>
      <c r="AW95" s="260"/>
      <c r="AX95" s="260"/>
      <c r="AY95" s="453" t="s">
        <v>513</v>
      </c>
      <c r="AZ95" s="440" t="s">
        <v>363</v>
      </c>
      <c r="BA95" s="259" t="s">
        <v>390</v>
      </c>
      <c r="BB95" s="259" t="s">
        <v>562</v>
      </c>
      <c r="BC95" s="259" t="s">
        <v>562</v>
      </c>
      <c r="BD95" s="259" t="s">
        <v>1449</v>
      </c>
      <c r="BE95" s="374">
        <f t="shared" si="75"/>
        <v>87</v>
      </c>
      <c r="BF95" s="235"/>
      <c r="BG95" s="235"/>
      <c r="BH95" s="235"/>
      <c r="BI95" s="235"/>
      <c r="BJ95" s="235"/>
      <c r="BK95" s="235"/>
      <c r="BL95" s="235"/>
      <c r="BM95" s="235"/>
      <c r="BN95" s="235"/>
      <c r="BO95" s="235"/>
      <c r="BP95" s="235"/>
      <c r="BQ95" s="235"/>
      <c r="BR95" s="235"/>
      <c r="BS95" s="235"/>
      <c r="BT95" s="235"/>
      <c r="BU95" s="235"/>
      <c r="BV95" s="235"/>
      <c r="BW95" s="235"/>
      <c r="BX95" s="235"/>
      <c r="BY95" s="235"/>
      <c r="BZ95" s="235"/>
      <c r="CA95" s="235"/>
      <c r="CB95" s="235"/>
      <c r="CC95" s="235"/>
      <c r="CD95" s="235"/>
      <c r="CE95" s="235"/>
      <c r="CF95" s="235"/>
      <c r="CG95" s="235"/>
      <c r="CH95" s="235"/>
      <c r="CI95" s="235"/>
      <c r="CJ95" s="235"/>
      <c r="CK95" s="235"/>
      <c r="CL95" s="235"/>
      <c r="CM95" s="235"/>
      <c r="CN95" s="235"/>
      <c r="CO95" s="235"/>
      <c r="CP95" s="235"/>
      <c r="CQ95" s="235"/>
      <c r="CR95" s="235"/>
      <c r="CS95" s="235"/>
      <c r="CT95" s="235"/>
      <c r="CU95" s="235"/>
      <c r="CV95" s="235"/>
      <c r="CW95" s="235"/>
      <c r="CX95" s="235"/>
      <c r="CY95" s="235"/>
      <c r="CZ95" s="235"/>
      <c r="DA95" s="235"/>
      <c r="DB95" s="235"/>
      <c r="DC95" s="235"/>
      <c r="DD95" s="235"/>
      <c r="DE95" s="235"/>
      <c r="DF95" s="235"/>
      <c r="DG95" s="235"/>
      <c r="DH95" s="235"/>
      <c r="DI95" s="235"/>
      <c r="DJ95" s="235"/>
      <c r="DK95" s="235"/>
      <c r="DL95" s="235"/>
      <c r="DM95" s="235"/>
      <c r="DN95" s="235"/>
      <c r="DO95" s="235"/>
      <c r="DP95" s="235"/>
      <c r="DQ95" s="235"/>
      <c r="DR95" s="235"/>
      <c r="DS95" s="235"/>
      <c r="DT95" s="235"/>
      <c r="DU95" s="235"/>
      <c r="DV95" s="235"/>
      <c r="DW95" s="235"/>
      <c r="DX95" s="235"/>
      <c r="DY95" s="235"/>
      <c r="DZ95" s="235"/>
      <c r="EA95" s="235"/>
    </row>
    <row r="96" spans="1:131" hidden="1">
      <c r="A96" s="318">
        <f t="shared" ref="A96:A105" si="85">IF($A$26=$AU10,1,0)</f>
        <v>0</v>
      </c>
      <c r="B96" s="318">
        <f>IF($B$18=$AU10,1,0)</f>
        <v>0</v>
      </c>
      <c r="C96" s="318">
        <f t="shared" ref="C96:C111" si="86">+IF((A60+B60)=2,1,A60+B60)</f>
        <v>0</v>
      </c>
      <c r="E96" s="319">
        <f t="shared" ref="E96:L97" si="87">+MAX(P96,Y96,AI96)</f>
        <v>17050</v>
      </c>
      <c r="F96" s="319">
        <f t="shared" si="87"/>
        <v>19450</v>
      </c>
      <c r="G96" s="319">
        <f t="shared" si="87"/>
        <v>21900</v>
      </c>
      <c r="H96" s="319">
        <f t="shared" si="87"/>
        <v>24300</v>
      </c>
      <c r="I96" s="319">
        <f t="shared" si="87"/>
        <v>26250</v>
      </c>
      <c r="J96" s="319">
        <f t="shared" si="87"/>
        <v>28200</v>
      </c>
      <c r="K96" s="319">
        <f t="shared" si="87"/>
        <v>30150</v>
      </c>
      <c r="L96" s="319">
        <f t="shared" si="87"/>
        <v>32100</v>
      </c>
      <c r="N96" s="472" t="str">
        <f>CONCATENATE($AU$10,$B$11,N95)</f>
        <v>Before 12-31-2008050</v>
      </c>
      <c r="O96" s="235"/>
      <c r="P96" s="347">
        <v>17050</v>
      </c>
      <c r="Q96" s="347">
        <v>19450</v>
      </c>
      <c r="R96" s="347">
        <v>21900</v>
      </c>
      <c r="S96" s="347">
        <v>24300</v>
      </c>
      <c r="T96" s="347">
        <v>26250</v>
      </c>
      <c r="U96" s="347">
        <v>28200</v>
      </c>
      <c r="V96" s="347">
        <v>30150</v>
      </c>
      <c r="W96" s="347">
        <v>32100</v>
      </c>
      <c r="X96" s="235"/>
      <c r="Y96" s="473"/>
      <c r="Z96" s="474"/>
      <c r="AA96" s="474"/>
      <c r="AB96" s="474"/>
      <c r="AC96" s="474"/>
      <c r="AD96" s="474"/>
      <c r="AE96" s="474"/>
      <c r="AF96" s="475"/>
      <c r="AG96" s="235"/>
      <c r="AH96" s="235"/>
      <c r="AI96" s="347"/>
      <c r="AJ96" s="347"/>
      <c r="AK96" s="347"/>
      <c r="AL96" s="347"/>
      <c r="AM96" s="347"/>
      <c r="AN96" s="347"/>
      <c r="AO96" s="347"/>
      <c r="AP96" s="347"/>
      <c r="AQ96" s="235"/>
      <c r="AR96" s="235"/>
      <c r="AS96" s="235"/>
      <c r="AT96" s="451" t="s">
        <v>192</v>
      </c>
      <c r="AU96" s="235"/>
      <c r="AV96" s="235"/>
      <c r="AW96" s="260"/>
      <c r="AX96" s="260"/>
      <c r="AY96" s="453" t="s">
        <v>514</v>
      </c>
      <c r="AZ96" s="440" t="s">
        <v>1449</v>
      </c>
      <c r="BA96" s="259" t="s">
        <v>392</v>
      </c>
      <c r="BB96" s="259" t="s">
        <v>563</v>
      </c>
      <c r="BC96" s="259" t="s">
        <v>563</v>
      </c>
      <c r="BD96" s="259" t="s">
        <v>370</v>
      </c>
      <c r="BE96" s="374">
        <f t="shared" si="75"/>
        <v>88</v>
      </c>
      <c r="BF96" s="235"/>
      <c r="BG96" s="235"/>
      <c r="BH96" s="235"/>
      <c r="BI96" s="235"/>
      <c r="BJ96" s="235"/>
      <c r="BK96" s="235"/>
      <c r="BL96" s="235"/>
      <c r="BM96" s="235"/>
      <c r="BN96" s="235"/>
      <c r="BO96" s="235"/>
      <c r="BP96" s="235"/>
      <c r="BQ96" s="235"/>
      <c r="BR96" s="235"/>
      <c r="BS96" s="235"/>
      <c r="BT96" s="235"/>
      <c r="BU96" s="235"/>
      <c r="BV96" s="235"/>
      <c r="BW96" s="235"/>
      <c r="BX96" s="235"/>
      <c r="BY96" s="235"/>
      <c r="BZ96" s="235"/>
      <c r="CA96" s="235"/>
      <c r="CB96" s="235"/>
      <c r="CC96" s="235"/>
      <c r="CD96" s="235"/>
      <c r="CE96" s="235"/>
      <c r="CF96" s="235"/>
      <c r="CG96" s="235"/>
      <c r="CH96" s="235"/>
      <c r="CI96" s="235"/>
      <c r="CJ96" s="235"/>
      <c r="CK96" s="235"/>
      <c r="CL96" s="235"/>
      <c r="CM96" s="235"/>
      <c r="CN96" s="235"/>
      <c r="CO96" s="235"/>
      <c r="CP96" s="235"/>
      <c r="CQ96" s="235"/>
      <c r="CR96" s="235"/>
      <c r="CS96" s="235"/>
      <c r="CT96" s="235"/>
      <c r="CU96" s="235"/>
      <c r="CV96" s="235"/>
      <c r="CW96" s="235"/>
      <c r="CX96" s="235"/>
      <c r="CY96" s="235"/>
      <c r="CZ96" s="235"/>
      <c r="DA96" s="235"/>
      <c r="DB96" s="235"/>
      <c r="DC96" s="235"/>
      <c r="DD96" s="235"/>
      <c r="DE96" s="235"/>
      <c r="DF96" s="235"/>
      <c r="DG96" s="235"/>
      <c r="DH96" s="235"/>
      <c r="DI96" s="235"/>
      <c r="DJ96" s="235"/>
      <c r="DK96" s="235"/>
      <c r="DL96" s="235"/>
      <c r="DM96" s="235"/>
      <c r="DN96" s="235"/>
      <c r="DO96" s="235"/>
      <c r="DP96" s="235"/>
      <c r="DQ96" s="235"/>
      <c r="DR96" s="235"/>
      <c r="DS96" s="235"/>
      <c r="DT96" s="235"/>
      <c r="DU96" s="235"/>
      <c r="DV96" s="235"/>
      <c r="DW96" s="235"/>
      <c r="DX96" s="235"/>
      <c r="DY96" s="235"/>
      <c r="DZ96" s="235"/>
      <c r="EA96" s="235"/>
    </row>
    <row r="97" spans="1:131" hidden="1">
      <c r="A97" s="318">
        <f t="shared" si="85"/>
        <v>0</v>
      </c>
      <c r="B97" s="318">
        <f t="shared" ref="B97:B105" si="88">IF(OR(B60=1,$B$18=$AU11),1,0)</f>
        <v>0</v>
      </c>
      <c r="C97" s="318">
        <f t="shared" si="86"/>
        <v>0</v>
      </c>
      <c r="E97" s="319">
        <f t="shared" si="87"/>
        <v>17050</v>
      </c>
      <c r="F97" s="319">
        <f t="shared" si="87"/>
        <v>19450</v>
      </c>
      <c r="G97" s="319">
        <f t="shared" si="87"/>
        <v>21900</v>
      </c>
      <c r="H97" s="319">
        <f t="shared" si="87"/>
        <v>24300</v>
      </c>
      <c r="I97" s="319">
        <f t="shared" si="87"/>
        <v>26250</v>
      </c>
      <c r="J97" s="319">
        <f t="shared" si="87"/>
        <v>28200</v>
      </c>
      <c r="K97" s="319">
        <f t="shared" si="87"/>
        <v>30150</v>
      </c>
      <c r="L97" s="319">
        <f t="shared" si="87"/>
        <v>32100</v>
      </c>
      <c r="N97" s="472" t="str">
        <f>CONCATENATE($AU$11,$B$11,N95)</f>
        <v>1/1/2009 - 5/13/2010050</v>
      </c>
      <c r="O97" s="235"/>
      <c r="P97" s="347">
        <v>17050</v>
      </c>
      <c r="Q97" s="347">
        <v>19450</v>
      </c>
      <c r="R97" s="347">
        <v>21900</v>
      </c>
      <c r="S97" s="347">
        <v>24300</v>
      </c>
      <c r="T97" s="347">
        <v>26250</v>
      </c>
      <c r="U97" s="347">
        <v>28200</v>
      </c>
      <c r="V97" s="347">
        <v>30150</v>
      </c>
      <c r="W97" s="347">
        <v>32100</v>
      </c>
      <c r="X97" s="235"/>
      <c r="Y97" s="476"/>
      <c r="Z97" s="374"/>
      <c r="AA97" s="374"/>
      <c r="AB97" s="374"/>
      <c r="AC97" s="374"/>
      <c r="AD97" s="374"/>
      <c r="AE97" s="374"/>
      <c r="AF97" s="477"/>
      <c r="AG97" s="235"/>
      <c r="AH97" s="348" t="str">
        <f>IF(AND((IF(ISNA(VLOOKUP($B$13,$AW$10:$AW$543,1,FALSE)),0,VLOOKUP($B$13,$AW$10:$AW$543,1,FALSE)))=0,$AL$151&gt;$S$151,OR($B$16=$AS$11,$B$16=$AS$15)),"Yes","No")</f>
        <v>No</v>
      </c>
      <c r="AI97" s="347">
        <f>IF($AH97="No",0,18050)</f>
        <v>0</v>
      </c>
      <c r="AJ97" s="347">
        <f>IF($AH97="No",0,20650)</f>
        <v>0</v>
      </c>
      <c r="AK97" s="347">
        <f>IF($AH97="No",0,23200)</f>
        <v>0</v>
      </c>
      <c r="AL97" s="347">
        <f>IF($AH97="No",0,25800)</f>
        <v>0</v>
      </c>
      <c r="AM97" s="347">
        <f>IF($AH97="No",0,27850)</f>
        <v>0</v>
      </c>
      <c r="AN97" s="347">
        <f>IF($AH97="No",0,29950)</f>
        <v>0</v>
      </c>
      <c r="AO97" s="347">
        <f>IF($AH97="No",0,32000)</f>
        <v>0</v>
      </c>
      <c r="AP97" s="347">
        <f>IF($AH97="No",0,34050)</f>
        <v>0</v>
      </c>
      <c r="AQ97" s="235"/>
      <c r="AR97" s="235"/>
      <c r="AS97" s="235"/>
      <c r="AT97" s="451" t="s">
        <v>194</v>
      </c>
      <c r="AU97" s="235"/>
      <c r="AV97" s="235"/>
      <c r="AW97" s="260"/>
      <c r="AX97" s="260"/>
      <c r="AY97" s="480" t="s">
        <v>515</v>
      </c>
      <c r="AZ97" s="440" t="s">
        <v>370</v>
      </c>
      <c r="BA97" s="259" t="s">
        <v>399</v>
      </c>
      <c r="BB97" s="259" t="s">
        <v>565</v>
      </c>
      <c r="BC97" s="259" t="s">
        <v>565</v>
      </c>
      <c r="BD97" s="259" t="s">
        <v>372</v>
      </c>
      <c r="BE97" s="374">
        <f t="shared" si="75"/>
        <v>89</v>
      </c>
      <c r="BF97" s="235"/>
      <c r="BG97" s="235"/>
      <c r="BH97" s="235"/>
      <c r="BI97" s="235"/>
      <c r="BJ97" s="235"/>
      <c r="BK97" s="235"/>
      <c r="BL97" s="235"/>
      <c r="BM97" s="235"/>
      <c r="BN97" s="235"/>
      <c r="BO97" s="235"/>
      <c r="BP97" s="235"/>
      <c r="BQ97" s="235"/>
      <c r="BR97" s="235"/>
      <c r="BS97" s="235"/>
      <c r="BT97" s="235"/>
      <c r="BU97" s="235"/>
      <c r="BV97" s="235"/>
      <c r="BW97" s="235"/>
      <c r="BX97" s="235"/>
      <c r="BY97" s="235"/>
      <c r="BZ97" s="235"/>
      <c r="CA97" s="235"/>
      <c r="CB97" s="235"/>
      <c r="CC97" s="235"/>
      <c r="CD97" s="235"/>
      <c r="CE97" s="235"/>
      <c r="CF97" s="235"/>
      <c r="CG97" s="235"/>
      <c r="CH97" s="235"/>
      <c r="CI97" s="235"/>
      <c r="CJ97" s="235"/>
      <c r="CK97" s="235"/>
      <c r="CL97" s="235"/>
      <c r="CM97" s="235"/>
      <c r="CN97" s="235"/>
      <c r="CO97" s="235"/>
      <c r="CP97" s="235"/>
      <c r="CQ97" s="235"/>
      <c r="CR97" s="235"/>
      <c r="CS97" s="235"/>
      <c r="CT97" s="235"/>
      <c r="CU97" s="235"/>
      <c r="CV97" s="235"/>
      <c r="CW97" s="235"/>
      <c r="CX97" s="235"/>
      <c r="CY97" s="235"/>
      <c r="CZ97" s="235"/>
      <c r="DA97" s="235"/>
      <c r="DB97" s="235"/>
      <c r="DC97" s="235"/>
      <c r="DD97" s="235"/>
      <c r="DE97" s="235"/>
      <c r="DF97" s="235"/>
      <c r="DG97" s="235"/>
      <c r="DH97" s="235"/>
      <c r="DI97" s="235"/>
      <c r="DJ97" s="235"/>
      <c r="DK97" s="235"/>
      <c r="DL97" s="235"/>
      <c r="DM97" s="235"/>
      <c r="DN97" s="235"/>
      <c r="DO97" s="235"/>
      <c r="DP97" s="235"/>
      <c r="DQ97" s="235"/>
      <c r="DR97" s="235"/>
      <c r="DS97" s="235"/>
      <c r="DT97" s="235"/>
      <c r="DU97" s="235"/>
      <c r="DV97" s="235"/>
      <c r="DW97" s="235"/>
      <c r="DX97" s="235"/>
      <c r="DY97" s="235"/>
      <c r="DZ97" s="235"/>
      <c r="EA97" s="235"/>
    </row>
    <row r="98" spans="1:131" hidden="1">
      <c r="A98" s="318">
        <f t="shared" si="85"/>
        <v>0</v>
      </c>
      <c r="B98" s="318">
        <f t="shared" si="88"/>
        <v>0</v>
      </c>
      <c r="C98" s="318">
        <f t="shared" si="86"/>
        <v>0</v>
      </c>
      <c r="E98" s="329">
        <f t="shared" ref="E98:L98" si="89">+MAX(E97,E99)</f>
        <v>17050</v>
      </c>
      <c r="F98" s="329">
        <f t="shared" si="89"/>
        <v>19450</v>
      </c>
      <c r="G98" s="329">
        <f t="shared" si="89"/>
        <v>21900</v>
      </c>
      <c r="H98" s="329">
        <f t="shared" si="89"/>
        <v>24300</v>
      </c>
      <c r="I98" s="329">
        <f t="shared" si="89"/>
        <v>26250</v>
      </c>
      <c r="J98" s="329">
        <f t="shared" si="89"/>
        <v>28200</v>
      </c>
      <c r="K98" s="329">
        <f t="shared" si="89"/>
        <v>30150</v>
      </c>
      <c r="L98" s="329">
        <f t="shared" si="89"/>
        <v>32100</v>
      </c>
      <c r="N98" s="472" t="s">
        <v>1533</v>
      </c>
      <c r="O98" s="235"/>
      <c r="P98" s="347"/>
      <c r="Q98" s="347"/>
      <c r="R98" s="347"/>
      <c r="S98" s="347"/>
      <c r="T98" s="347"/>
      <c r="U98" s="347"/>
      <c r="V98" s="347"/>
      <c r="W98" s="347"/>
      <c r="X98" s="235"/>
      <c r="Y98" s="476"/>
      <c r="Z98" s="374"/>
      <c r="AA98" s="374"/>
      <c r="AB98" s="374"/>
      <c r="AC98" s="374"/>
      <c r="AD98" s="374"/>
      <c r="AE98" s="374"/>
      <c r="AF98" s="477"/>
      <c r="AG98" s="235"/>
      <c r="AH98" s="348"/>
      <c r="AI98" s="347"/>
      <c r="AJ98" s="347"/>
      <c r="AK98" s="347"/>
      <c r="AL98" s="347"/>
      <c r="AM98" s="347"/>
      <c r="AN98" s="347"/>
      <c r="AO98" s="347"/>
      <c r="AP98" s="347"/>
      <c r="AQ98" s="235"/>
      <c r="AR98" s="235"/>
      <c r="AS98" s="235"/>
      <c r="AT98" s="451" t="s">
        <v>196</v>
      </c>
      <c r="AU98" s="235"/>
      <c r="AV98" s="235"/>
      <c r="AW98" s="260"/>
      <c r="AX98" s="260"/>
      <c r="AY98" s="453" t="s">
        <v>519</v>
      </c>
      <c r="AZ98" s="440" t="s">
        <v>372</v>
      </c>
      <c r="BA98" s="259" t="s">
        <v>401</v>
      </c>
      <c r="BB98" s="259" t="s">
        <v>566</v>
      </c>
      <c r="BC98" s="259" t="s">
        <v>566</v>
      </c>
      <c r="BD98" s="259" t="s">
        <v>376</v>
      </c>
      <c r="BE98" s="374" t="e">
        <f t="shared" si="75"/>
        <v>#N/A</v>
      </c>
      <c r="BF98" s="235"/>
      <c r="BG98" s="235"/>
      <c r="BH98" s="235"/>
      <c r="BI98" s="235"/>
      <c r="BJ98" s="235"/>
      <c r="BK98" s="235"/>
      <c r="BL98" s="235"/>
      <c r="BM98" s="235"/>
      <c r="BN98" s="235"/>
      <c r="BO98" s="235"/>
      <c r="BP98" s="235"/>
      <c r="BQ98" s="235"/>
      <c r="BR98" s="235"/>
      <c r="BS98" s="235"/>
      <c r="BT98" s="235"/>
      <c r="BU98" s="235"/>
      <c r="BV98" s="235"/>
      <c r="BW98" s="235"/>
      <c r="BX98" s="235"/>
      <c r="BY98" s="235"/>
      <c r="BZ98" s="235"/>
      <c r="CA98" s="235"/>
      <c r="CB98" s="235"/>
      <c r="CC98" s="235"/>
      <c r="CD98" s="235"/>
      <c r="CE98" s="235"/>
      <c r="CF98" s="235"/>
      <c r="CG98" s="235"/>
      <c r="CH98" s="235"/>
      <c r="CI98" s="235"/>
      <c r="CJ98" s="235"/>
      <c r="CK98" s="235"/>
      <c r="CL98" s="235"/>
      <c r="CM98" s="235"/>
      <c r="CN98" s="235"/>
      <c r="CO98" s="235"/>
      <c r="CP98" s="235"/>
      <c r="CQ98" s="235"/>
      <c r="CR98" s="235"/>
      <c r="CS98" s="235"/>
      <c r="CT98" s="235"/>
      <c r="CU98" s="235"/>
      <c r="CV98" s="235"/>
      <c r="CW98" s="235"/>
      <c r="CX98" s="235"/>
      <c r="CY98" s="235"/>
      <c r="CZ98" s="235"/>
      <c r="DA98" s="235"/>
      <c r="DB98" s="235"/>
      <c r="DC98" s="235"/>
      <c r="DD98" s="235"/>
      <c r="DE98" s="235"/>
      <c r="DF98" s="235"/>
      <c r="DG98" s="235"/>
      <c r="DH98" s="235"/>
      <c r="DI98" s="235"/>
      <c r="DJ98" s="235"/>
      <c r="DK98" s="235"/>
      <c r="DL98" s="235"/>
      <c r="DM98" s="235"/>
      <c r="DN98" s="235"/>
      <c r="DO98" s="235"/>
      <c r="DP98" s="235"/>
      <c r="DQ98" s="235"/>
      <c r="DR98" s="235"/>
      <c r="DS98" s="235"/>
      <c r="DT98" s="235"/>
      <c r="DU98" s="235"/>
      <c r="DV98" s="235"/>
      <c r="DW98" s="235"/>
      <c r="DX98" s="235"/>
      <c r="DY98" s="235"/>
      <c r="DZ98" s="235"/>
      <c r="EA98" s="235"/>
    </row>
    <row r="99" spans="1:131" hidden="1">
      <c r="A99" s="318">
        <f t="shared" si="85"/>
        <v>0</v>
      </c>
      <c r="B99" s="318">
        <f t="shared" si="88"/>
        <v>0</v>
      </c>
      <c r="C99" s="318">
        <f t="shared" si="86"/>
        <v>0</v>
      </c>
      <c r="E99" s="319">
        <f t="shared" ref="E99:L99" si="90">+MAX(P99,Y99,AI99)</f>
        <v>17050</v>
      </c>
      <c r="F99" s="319">
        <f t="shared" si="90"/>
        <v>19450</v>
      </c>
      <c r="G99" s="319">
        <f t="shared" si="90"/>
        <v>21900</v>
      </c>
      <c r="H99" s="319">
        <f t="shared" si="90"/>
        <v>24300</v>
      </c>
      <c r="I99" s="319">
        <f t="shared" si="90"/>
        <v>26250</v>
      </c>
      <c r="J99" s="319">
        <f t="shared" si="90"/>
        <v>28200</v>
      </c>
      <c r="K99" s="319">
        <f t="shared" si="90"/>
        <v>30150</v>
      </c>
      <c r="L99" s="319">
        <f t="shared" si="90"/>
        <v>32100</v>
      </c>
      <c r="N99" s="472" t="str">
        <f>CONCATENATE($AU$13,$B$11,N95)</f>
        <v>6/29/2010 - 5/30/2011050</v>
      </c>
      <c r="O99" s="235"/>
      <c r="P99" s="347">
        <v>17050</v>
      </c>
      <c r="Q99" s="347">
        <v>19450</v>
      </c>
      <c r="R99" s="347">
        <v>21900</v>
      </c>
      <c r="S99" s="347">
        <v>24300</v>
      </c>
      <c r="T99" s="347">
        <v>26250</v>
      </c>
      <c r="U99" s="347">
        <v>28200</v>
      </c>
      <c r="V99" s="347">
        <v>30150</v>
      </c>
      <c r="W99" s="347">
        <v>32100</v>
      </c>
      <c r="X99" s="235"/>
      <c r="Y99" s="476"/>
      <c r="Z99" s="374"/>
      <c r="AA99" s="374"/>
      <c r="AB99" s="374"/>
      <c r="AC99" s="374"/>
      <c r="AD99" s="374"/>
      <c r="AE99" s="374"/>
      <c r="AF99" s="477"/>
      <c r="AG99" s="235"/>
      <c r="AH99" s="348" t="str">
        <f>IF(AND((IF(ISNA(VLOOKUP($B$13,$AX$10:$AX$543,1,FALSE)),0,VLOOKUP($B$13,$AX$10:$AX$543,1,FALSE)))=0,AL153&gt;S153,OR($B$16=$AS$11,$B$16=$AS$15)),"Yes","No")</f>
        <v>No</v>
      </c>
      <c r="AI99" s="347">
        <f>IF($AH99="No",0,18050)</f>
        <v>0</v>
      </c>
      <c r="AJ99" s="347">
        <f>IF($AH99="No",0,20650)</f>
        <v>0</v>
      </c>
      <c r="AK99" s="347">
        <f>IF($AH99="No",0,23200)</f>
        <v>0</v>
      </c>
      <c r="AL99" s="347">
        <f>IF($AH99="No",0,25800)</f>
        <v>0</v>
      </c>
      <c r="AM99" s="347">
        <f>IF($AH99="No",0,27850)</f>
        <v>0</v>
      </c>
      <c r="AN99" s="347">
        <f>IF($AH99="No",0,29950)</f>
        <v>0</v>
      </c>
      <c r="AO99" s="347">
        <f>IF($AH99="No",0,32000)</f>
        <v>0</v>
      </c>
      <c r="AP99" s="347">
        <f>IF($AH99="No",0,34050)</f>
        <v>0</v>
      </c>
      <c r="AQ99" s="235"/>
      <c r="AR99" s="235"/>
      <c r="AS99" s="235"/>
      <c r="AT99" s="451" t="s">
        <v>198</v>
      </c>
      <c r="AU99" s="235"/>
      <c r="AV99" s="235"/>
      <c r="AW99" s="260"/>
      <c r="AX99" s="260"/>
      <c r="AY99" s="453" t="s">
        <v>521</v>
      </c>
      <c r="AZ99" s="440" t="s">
        <v>378</v>
      </c>
      <c r="BA99" s="259"/>
      <c r="BB99" s="259" t="s">
        <v>567</v>
      </c>
      <c r="BC99" s="259" t="s">
        <v>567</v>
      </c>
      <c r="BD99" s="259" t="s">
        <v>378</v>
      </c>
      <c r="BE99" s="374">
        <f t="shared" si="75"/>
        <v>90</v>
      </c>
      <c r="BF99" s="235"/>
      <c r="BG99" s="235"/>
      <c r="BH99" s="235"/>
      <c r="BI99" s="235"/>
      <c r="BJ99" s="235"/>
      <c r="BK99" s="235"/>
      <c r="BL99" s="235"/>
      <c r="BM99" s="235"/>
      <c r="BN99" s="235"/>
      <c r="BO99" s="235"/>
      <c r="BP99" s="235"/>
      <c r="BQ99" s="235"/>
      <c r="BR99" s="235"/>
      <c r="BS99" s="235"/>
      <c r="BT99" s="235"/>
      <c r="BU99" s="235"/>
      <c r="BV99" s="235"/>
      <c r="BW99" s="235"/>
      <c r="BX99" s="235"/>
      <c r="BY99" s="235"/>
      <c r="BZ99" s="235"/>
      <c r="CA99" s="235"/>
      <c r="CB99" s="235"/>
      <c r="CC99" s="235"/>
      <c r="CD99" s="235"/>
      <c r="CE99" s="235"/>
      <c r="CF99" s="235"/>
      <c r="CG99" s="235"/>
      <c r="CH99" s="235"/>
      <c r="CI99" s="235"/>
      <c r="CJ99" s="235"/>
      <c r="CK99" s="235"/>
      <c r="CL99" s="235"/>
      <c r="CM99" s="235"/>
      <c r="CN99" s="235"/>
      <c r="CO99" s="235"/>
      <c r="CP99" s="235"/>
      <c r="CQ99" s="235"/>
      <c r="CR99" s="235"/>
      <c r="CS99" s="235"/>
      <c r="CT99" s="235"/>
      <c r="CU99" s="235"/>
      <c r="CV99" s="235"/>
      <c r="CW99" s="235"/>
      <c r="CX99" s="235"/>
      <c r="CY99" s="235"/>
      <c r="CZ99" s="235"/>
      <c r="DA99" s="235"/>
      <c r="DB99" s="235"/>
      <c r="DC99" s="235"/>
      <c r="DD99" s="235"/>
      <c r="DE99" s="235"/>
      <c r="DF99" s="235"/>
      <c r="DG99" s="235"/>
      <c r="DH99" s="235"/>
      <c r="DI99" s="235"/>
      <c r="DJ99" s="235"/>
      <c r="DK99" s="235"/>
      <c r="DL99" s="235"/>
      <c r="DM99" s="235"/>
      <c r="DN99" s="235"/>
      <c r="DO99" s="235"/>
      <c r="DP99" s="235"/>
      <c r="DQ99" s="235"/>
      <c r="DR99" s="235"/>
      <c r="DS99" s="235"/>
      <c r="DT99" s="235"/>
      <c r="DU99" s="235"/>
      <c r="DV99" s="235"/>
      <c r="DW99" s="235"/>
      <c r="DX99" s="235"/>
      <c r="DY99" s="235"/>
      <c r="DZ99" s="235"/>
      <c r="EA99" s="235"/>
    </row>
    <row r="100" spans="1:131" hidden="1">
      <c r="A100" s="318">
        <f t="shared" si="85"/>
        <v>0</v>
      </c>
      <c r="B100" s="318">
        <f t="shared" si="88"/>
        <v>0</v>
      </c>
      <c r="C100" s="318">
        <f t="shared" si="86"/>
        <v>0</v>
      </c>
      <c r="E100" s="329">
        <f t="shared" ref="E100:L100" si="91">+MAX(E99,E101)</f>
        <v>17800</v>
      </c>
      <c r="F100" s="329">
        <f t="shared" si="91"/>
        <v>20350</v>
      </c>
      <c r="G100" s="329">
        <f t="shared" si="91"/>
        <v>22900</v>
      </c>
      <c r="H100" s="329">
        <f t="shared" si="91"/>
        <v>25400</v>
      </c>
      <c r="I100" s="329">
        <f t="shared" si="91"/>
        <v>27450</v>
      </c>
      <c r="J100" s="329">
        <f t="shared" si="91"/>
        <v>29500</v>
      </c>
      <c r="K100" s="329">
        <f t="shared" si="91"/>
        <v>31500</v>
      </c>
      <c r="L100" s="329">
        <f t="shared" si="91"/>
        <v>33550</v>
      </c>
      <c r="N100" s="472" t="s">
        <v>1533</v>
      </c>
      <c r="O100" s="235"/>
      <c r="P100" s="347"/>
      <c r="Q100" s="347"/>
      <c r="R100" s="347"/>
      <c r="S100" s="347"/>
      <c r="T100" s="347"/>
      <c r="U100" s="347"/>
      <c r="V100" s="347"/>
      <c r="W100" s="347"/>
      <c r="X100" s="235"/>
      <c r="Y100" s="476"/>
      <c r="Z100" s="374"/>
      <c r="AA100" s="374"/>
      <c r="AB100" s="374"/>
      <c r="AC100" s="374"/>
      <c r="AD100" s="374"/>
      <c r="AE100" s="374"/>
      <c r="AF100" s="477"/>
      <c r="AG100" s="235"/>
      <c r="AH100" s="348"/>
      <c r="AI100" s="347"/>
      <c r="AJ100" s="347"/>
      <c r="AK100" s="347"/>
      <c r="AL100" s="347"/>
      <c r="AM100" s="347"/>
      <c r="AN100" s="347"/>
      <c r="AO100" s="347"/>
      <c r="AP100" s="347"/>
      <c r="AQ100" s="235"/>
      <c r="AR100" s="235"/>
      <c r="AS100" s="235"/>
      <c r="AT100" s="451" t="s">
        <v>200</v>
      </c>
      <c r="AU100" s="235"/>
      <c r="AV100" s="235"/>
      <c r="AW100" s="260"/>
      <c r="AX100" s="260"/>
      <c r="AY100" s="453" t="s">
        <v>525</v>
      </c>
      <c r="AZ100" s="440" t="s">
        <v>380</v>
      </c>
      <c r="BA100" s="259" t="s">
        <v>409</v>
      </c>
      <c r="BB100" s="259" t="s">
        <v>568</v>
      </c>
      <c r="BC100" s="259" t="s">
        <v>568</v>
      </c>
      <c r="BD100" s="259" t="s">
        <v>380</v>
      </c>
      <c r="BE100" s="374">
        <f t="shared" si="75"/>
        <v>91</v>
      </c>
      <c r="BF100" s="235"/>
      <c r="BG100" s="235"/>
      <c r="BH100" s="235"/>
      <c r="BI100" s="235"/>
      <c r="BJ100" s="235"/>
      <c r="BK100" s="235"/>
      <c r="BL100" s="235"/>
      <c r="BM100" s="235"/>
      <c r="BN100" s="235"/>
      <c r="BO100" s="235"/>
      <c r="BP100" s="235"/>
      <c r="BQ100" s="235"/>
      <c r="BR100" s="235"/>
      <c r="BS100" s="235"/>
      <c r="BT100" s="235"/>
      <c r="BU100" s="235"/>
      <c r="BV100" s="235"/>
      <c r="BW100" s="235"/>
      <c r="BX100" s="235"/>
      <c r="BY100" s="235"/>
      <c r="BZ100" s="235"/>
      <c r="CA100" s="235"/>
      <c r="CB100" s="235"/>
      <c r="CC100" s="235"/>
      <c r="CD100" s="235"/>
      <c r="CE100" s="235"/>
      <c r="CF100" s="235"/>
      <c r="CG100" s="235"/>
      <c r="CH100" s="235"/>
      <c r="CI100" s="235"/>
      <c r="CJ100" s="235"/>
      <c r="CK100" s="235"/>
      <c r="CL100" s="235"/>
      <c r="CM100" s="235"/>
      <c r="CN100" s="235"/>
      <c r="CO100" s="235"/>
      <c r="CP100" s="235"/>
      <c r="CQ100" s="235"/>
      <c r="CR100" s="235"/>
      <c r="CS100" s="235"/>
      <c r="CT100" s="235"/>
      <c r="CU100" s="235"/>
      <c r="CV100" s="235"/>
      <c r="CW100" s="235"/>
      <c r="CX100" s="235"/>
      <c r="CY100" s="235"/>
      <c r="CZ100" s="235"/>
      <c r="DA100" s="235"/>
      <c r="DB100" s="235"/>
      <c r="DC100" s="235"/>
      <c r="DD100" s="235"/>
      <c r="DE100" s="235"/>
      <c r="DF100" s="235"/>
      <c r="DG100" s="235"/>
      <c r="DH100" s="235"/>
      <c r="DI100" s="235"/>
      <c r="DJ100" s="235"/>
      <c r="DK100" s="235"/>
      <c r="DL100" s="235"/>
      <c r="DM100" s="235"/>
      <c r="DN100" s="235"/>
      <c r="DO100" s="235"/>
      <c r="DP100" s="235"/>
      <c r="DQ100" s="235"/>
      <c r="DR100" s="235"/>
      <c r="DS100" s="235"/>
      <c r="DT100" s="235"/>
      <c r="DU100" s="235"/>
      <c r="DV100" s="235"/>
      <c r="DW100" s="235"/>
      <c r="DX100" s="235"/>
      <c r="DY100" s="235"/>
      <c r="DZ100" s="235"/>
      <c r="EA100" s="235"/>
    </row>
    <row r="101" spans="1:131" ht="15" hidden="1" customHeight="1">
      <c r="A101" s="318">
        <f t="shared" si="85"/>
        <v>0</v>
      </c>
      <c r="B101" s="318">
        <f t="shared" si="88"/>
        <v>0</v>
      </c>
      <c r="C101" s="318">
        <f t="shared" si="86"/>
        <v>0</v>
      </c>
      <c r="E101" s="319">
        <f t="shared" ref="E101:L101" si="92">+MAX(P101,Y101,AI101)</f>
        <v>17800</v>
      </c>
      <c r="F101" s="319">
        <f t="shared" si="92"/>
        <v>20350</v>
      </c>
      <c r="G101" s="319">
        <f t="shared" si="92"/>
        <v>22900</v>
      </c>
      <c r="H101" s="319">
        <f t="shared" si="92"/>
        <v>25400</v>
      </c>
      <c r="I101" s="319">
        <f t="shared" si="92"/>
        <v>27450</v>
      </c>
      <c r="J101" s="319">
        <f t="shared" si="92"/>
        <v>29500</v>
      </c>
      <c r="K101" s="319">
        <f t="shared" si="92"/>
        <v>31500</v>
      </c>
      <c r="L101" s="319">
        <f t="shared" si="92"/>
        <v>33550</v>
      </c>
      <c r="N101" s="472" t="str">
        <f>CONCATENATE(AU15,$B$11)</f>
        <v>7/16/2011 - 11/31/20110</v>
      </c>
      <c r="O101" s="235"/>
      <c r="P101" s="347">
        <v>17800</v>
      </c>
      <c r="Q101" s="347">
        <v>20350</v>
      </c>
      <c r="R101" s="347">
        <v>22900</v>
      </c>
      <c r="S101" s="347">
        <v>25400</v>
      </c>
      <c r="T101" s="347">
        <v>27450</v>
      </c>
      <c r="U101" s="347">
        <v>29500</v>
      </c>
      <c r="V101" s="347">
        <v>31500</v>
      </c>
      <c r="W101" s="347">
        <v>33550</v>
      </c>
      <c r="X101" s="235"/>
      <c r="Y101" s="347">
        <v>0</v>
      </c>
      <c r="Z101" s="347">
        <v>0</v>
      </c>
      <c r="AA101" s="347">
        <v>0</v>
      </c>
      <c r="AB101" s="347">
        <v>0</v>
      </c>
      <c r="AC101" s="347">
        <v>0</v>
      </c>
      <c r="AD101" s="347">
        <v>0</v>
      </c>
      <c r="AE101" s="347">
        <v>0</v>
      </c>
      <c r="AF101" s="347">
        <v>0</v>
      </c>
      <c r="AG101" s="235"/>
      <c r="AH101" s="348" t="str">
        <f>IF(AND((IF(ISNA(VLOOKUP($B$13,$AY$10:$AY$543,1,FALSE)),0,VLOOKUP($B$13,$AY$10:$AY$543,1,FALSE)))=0,AL155&gt;S155,OR($B$16=$AS$11,$B$16=$AS$15)),"Yes","No")</f>
        <v>No</v>
      </c>
      <c r="AI101" s="347">
        <f>IF($AH101="No",0,18050)</f>
        <v>0</v>
      </c>
      <c r="AJ101" s="347">
        <f>IF($AH101="No",0,20650)</f>
        <v>0</v>
      </c>
      <c r="AK101" s="347">
        <f>IF($AH101="No",0,23200)</f>
        <v>0</v>
      </c>
      <c r="AL101" s="347">
        <f>IF($AH101="No",0,25800)</f>
        <v>0</v>
      </c>
      <c r="AM101" s="347">
        <f>IF($AH101="No",0,27850)</f>
        <v>0</v>
      </c>
      <c r="AN101" s="347">
        <f>IF($AH101="No",0,29950)</f>
        <v>0</v>
      </c>
      <c r="AO101" s="347">
        <f>IF($AH101="No",0,32000)</f>
        <v>0</v>
      </c>
      <c r="AP101" s="347">
        <f>IF($AH101="No",0,34050)</f>
        <v>0</v>
      </c>
      <c r="AQ101" s="235"/>
      <c r="AR101" s="235"/>
      <c r="AS101" s="235"/>
      <c r="AT101" s="451" t="s">
        <v>201</v>
      </c>
      <c r="AU101" s="235"/>
      <c r="AV101" s="235"/>
      <c r="AW101" s="260"/>
      <c r="AX101" s="260"/>
      <c r="AY101" s="453" t="s">
        <v>167</v>
      </c>
      <c r="AZ101" s="440" t="s">
        <v>386</v>
      </c>
      <c r="BA101" s="259" t="s">
        <v>414</v>
      </c>
      <c r="BB101" s="259" t="s">
        <v>573</v>
      </c>
      <c r="BC101" s="259" t="s">
        <v>573</v>
      </c>
      <c r="BD101" s="259" t="s">
        <v>386</v>
      </c>
      <c r="BE101" s="374">
        <f t="shared" si="75"/>
        <v>92</v>
      </c>
      <c r="BF101" s="235"/>
      <c r="BG101" s="235"/>
      <c r="BH101" s="235"/>
      <c r="BI101" s="235"/>
      <c r="BJ101" s="235"/>
      <c r="BK101" s="235"/>
      <c r="BL101" s="235"/>
      <c r="BM101" s="235"/>
      <c r="BN101" s="235"/>
      <c r="BO101" s="235"/>
      <c r="BP101" s="235"/>
      <c r="BQ101" s="235"/>
      <c r="BR101" s="235"/>
      <c r="BS101" s="235"/>
      <c r="BT101" s="235"/>
      <c r="BU101" s="235"/>
      <c r="BV101" s="235"/>
      <c r="BW101" s="235"/>
      <c r="BX101" s="235"/>
      <c r="BY101" s="235"/>
      <c r="BZ101" s="235"/>
      <c r="CA101" s="235"/>
      <c r="CB101" s="235"/>
      <c r="CC101" s="235"/>
      <c r="CD101" s="235"/>
      <c r="CE101" s="235"/>
      <c r="CF101" s="235"/>
      <c r="CG101" s="235"/>
      <c r="CH101" s="235"/>
      <c r="CI101" s="235"/>
      <c r="CJ101" s="235"/>
      <c r="CK101" s="235"/>
      <c r="CL101" s="235"/>
      <c r="CM101" s="235"/>
      <c r="CN101" s="235"/>
      <c r="CO101" s="235"/>
      <c r="CP101" s="235"/>
      <c r="CQ101" s="235"/>
      <c r="CR101" s="235"/>
      <c r="CS101" s="235"/>
      <c r="CT101" s="235"/>
      <c r="CU101" s="235"/>
      <c r="CV101" s="235"/>
      <c r="CW101" s="235"/>
      <c r="CX101" s="235"/>
      <c r="CY101" s="235"/>
      <c r="CZ101" s="235"/>
      <c r="DA101" s="235"/>
      <c r="DB101" s="235"/>
      <c r="DC101" s="235"/>
      <c r="DD101" s="235"/>
      <c r="DE101" s="235"/>
      <c r="DF101" s="235"/>
      <c r="DG101" s="235"/>
      <c r="DH101" s="235"/>
      <c r="DI101" s="235"/>
      <c r="DJ101" s="235"/>
      <c r="DK101" s="235"/>
      <c r="DL101" s="235"/>
      <c r="DM101" s="235"/>
      <c r="DN101" s="235"/>
      <c r="DO101" s="235"/>
      <c r="DP101" s="235"/>
      <c r="DQ101" s="235"/>
      <c r="DR101" s="235"/>
      <c r="DS101" s="235"/>
      <c r="DT101" s="235"/>
      <c r="DU101" s="235"/>
      <c r="DV101" s="235"/>
      <c r="DW101" s="235"/>
      <c r="DX101" s="235"/>
      <c r="DY101" s="235"/>
      <c r="DZ101" s="235"/>
      <c r="EA101" s="235"/>
    </row>
    <row r="102" spans="1:131" ht="15" hidden="1" customHeight="1">
      <c r="A102" s="318">
        <f t="shared" si="85"/>
        <v>0</v>
      </c>
      <c r="B102" s="318">
        <f t="shared" si="88"/>
        <v>0</v>
      </c>
      <c r="C102" s="318">
        <f t="shared" si="86"/>
        <v>0</v>
      </c>
      <c r="E102" s="329">
        <f t="shared" ref="E102:L102" si="93">+MAX(E101,E103)</f>
        <v>18050</v>
      </c>
      <c r="F102" s="329">
        <f t="shared" si="93"/>
        <v>20600</v>
      </c>
      <c r="G102" s="329">
        <f t="shared" si="93"/>
        <v>23200</v>
      </c>
      <c r="H102" s="329">
        <f t="shared" si="93"/>
        <v>25750</v>
      </c>
      <c r="I102" s="329">
        <f t="shared" si="93"/>
        <v>27850</v>
      </c>
      <c r="J102" s="329">
        <f t="shared" si="93"/>
        <v>29900</v>
      </c>
      <c r="K102" s="329">
        <f t="shared" si="93"/>
        <v>31950</v>
      </c>
      <c r="L102" s="329">
        <f t="shared" si="93"/>
        <v>34000</v>
      </c>
      <c r="N102" s="472" t="s">
        <v>1533</v>
      </c>
      <c r="O102" s="235"/>
      <c r="P102" s="347"/>
      <c r="Q102" s="347"/>
      <c r="R102" s="347"/>
      <c r="S102" s="347"/>
      <c r="T102" s="347"/>
      <c r="U102" s="347"/>
      <c r="V102" s="347"/>
      <c r="W102" s="347"/>
      <c r="X102" s="235"/>
      <c r="Y102" s="347"/>
      <c r="Z102" s="347"/>
      <c r="AA102" s="347"/>
      <c r="AB102" s="347"/>
      <c r="AC102" s="347"/>
      <c r="AD102" s="347"/>
      <c r="AE102" s="347"/>
      <c r="AF102" s="347"/>
      <c r="AG102" s="235"/>
      <c r="AH102" s="348"/>
      <c r="AI102" s="347"/>
      <c r="AJ102" s="347"/>
      <c r="AK102" s="347"/>
      <c r="AL102" s="347"/>
      <c r="AM102" s="347"/>
      <c r="AN102" s="347"/>
      <c r="AO102" s="347"/>
      <c r="AP102" s="347"/>
      <c r="AQ102" s="235"/>
      <c r="AR102" s="235"/>
      <c r="AS102" s="235"/>
      <c r="AT102" s="451" t="s">
        <v>203</v>
      </c>
      <c r="AU102" s="235"/>
      <c r="AV102" s="235"/>
      <c r="AW102" s="260"/>
      <c r="AX102" s="260"/>
      <c r="AY102" s="453" t="s">
        <v>535</v>
      </c>
      <c r="AZ102" s="440" t="s">
        <v>390</v>
      </c>
      <c r="BA102" s="259" t="s">
        <v>416</v>
      </c>
      <c r="BB102" s="259" t="s">
        <v>192</v>
      </c>
      <c r="BC102" s="259" t="s">
        <v>192</v>
      </c>
      <c r="BD102" s="259" t="s">
        <v>390</v>
      </c>
      <c r="BE102" s="374">
        <f t="shared" si="75"/>
        <v>93</v>
      </c>
      <c r="BF102" s="235"/>
      <c r="BG102" s="235"/>
      <c r="BH102" s="235"/>
      <c r="BI102" s="235"/>
      <c r="BJ102" s="235"/>
      <c r="BK102" s="235"/>
      <c r="BL102" s="235"/>
      <c r="BM102" s="235"/>
      <c r="BN102" s="235"/>
      <c r="BO102" s="235"/>
      <c r="BP102" s="235"/>
      <c r="BQ102" s="235"/>
      <c r="BR102" s="235"/>
      <c r="BS102" s="235"/>
      <c r="BT102" s="235"/>
      <c r="BU102" s="235"/>
      <c r="BV102" s="235"/>
      <c r="BW102" s="235"/>
      <c r="BX102" s="235"/>
      <c r="BY102" s="235"/>
      <c r="BZ102" s="235"/>
      <c r="CA102" s="235"/>
      <c r="CB102" s="235"/>
      <c r="CC102" s="235"/>
      <c r="CD102" s="235"/>
      <c r="CE102" s="235"/>
      <c r="CF102" s="235"/>
      <c r="CG102" s="235"/>
      <c r="CH102" s="235"/>
      <c r="CI102" s="235"/>
      <c r="CJ102" s="235"/>
      <c r="CK102" s="235"/>
      <c r="CL102" s="235"/>
      <c r="CM102" s="235"/>
      <c r="CN102" s="235"/>
      <c r="CO102" s="235"/>
      <c r="CP102" s="235"/>
      <c r="CQ102" s="235"/>
      <c r="CR102" s="235"/>
      <c r="CS102" s="235"/>
      <c r="CT102" s="235"/>
      <c r="CU102" s="235"/>
      <c r="CV102" s="235"/>
      <c r="CW102" s="235"/>
      <c r="CX102" s="235"/>
      <c r="CY102" s="235"/>
      <c r="CZ102" s="235"/>
      <c r="DA102" s="235"/>
      <c r="DB102" s="235"/>
      <c r="DC102" s="235"/>
      <c r="DD102" s="235"/>
      <c r="DE102" s="235"/>
      <c r="DF102" s="235"/>
      <c r="DG102" s="235"/>
      <c r="DH102" s="235"/>
      <c r="DI102" s="235"/>
      <c r="DJ102" s="235"/>
      <c r="DK102" s="235"/>
      <c r="DL102" s="235"/>
      <c r="DM102" s="235"/>
      <c r="DN102" s="235"/>
      <c r="DO102" s="235"/>
      <c r="DP102" s="235"/>
      <c r="DQ102" s="235"/>
      <c r="DR102" s="235"/>
      <c r="DS102" s="235"/>
      <c r="DT102" s="235"/>
      <c r="DU102" s="235"/>
      <c r="DV102" s="235"/>
      <c r="DW102" s="235"/>
      <c r="DX102" s="235"/>
      <c r="DY102" s="235"/>
      <c r="DZ102" s="235"/>
      <c r="EA102" s="235"/>
    </row>
    <row r="103" spans="1:131" hidden="1">
      <c r="A103" s="318">
        <f t="shared" si="85"/>
        <v>0</v>
      </c>
      <c r="B103" s="318">
        <f t="shared" si="88"/>
        <v>0</v>
      </c>
      <c r="C103" s="318">
        <f t="shared" si="86"/>
        <v>0</v>
      </c>
      <c r="E103" s="319">
        <f t="shared" ref="E103:L103" si="94">+MAX(P103,Y103,AI103)</f>
        <v>18050</v>
      </c>
      <c r="F103" s="319">
        <f t="shared" si="94"/>
        <v>20600</v>
      </c>
      <c r="G103" s="319">
        <f t="shared" si="94"/>
        <v>23200</v>
      </c>
      <c r="H103" s="319">
        <f t="shared" si="94"/>
        <v>25750</v>
      </c>
      <c r="I103" s="319">
        <f t="shared" si="94"/>
        <v>27850</v>
      </c>
      <c r="J103" s="319">
        <f t="shared" si="94"/>
        <v>29900</v>
      </c>
      <c r="K103" s="319">
        <f t="shared" si="94"/>
        <v>31950</v>
      </c>
      <c r="L103" s="319">
        <f t="shared" si="94"/>
        <v>34000</v>
      </c>
      <c r="N103" s="472" t="str">
        <f>CONCATENATE(AU17,$B$11)</f>
        <v>1/16/2012 - 12/3/20120</v>
      </c>
      <c r="O103" s="235"/>
      <c r="P103" s="347">
        <v>18050</v>
      </c>
      <c r="Q103" s="347">
        <v>20600</v>
      </c>
      <c r="R103" s="347">
        <v>23200</v>
      </c>
      <c r="S103" s="347">
        <v>25750</v>
      </c>
      <c r="T103" s="347">
        <v>27850</v>
      </c>
      <c r="U103" s="347">
        <v>29900</v>
      </c>
      <c r="V103" s="347">
        <v>31950</v>
      </c>
      <c r="W103" s="347">
        <v>34000</v>
      </c>
      <c r="X103" s="235"/>
      <c r="Y103" s="347">
        <v>0</v>
      </c>
      <c r="Z103" s="347">
        <v>0</v>
      </c>
      <c r="AA103" s="347">
        <v>0</v>
      </c>
      <c r="AB103" s="347">
        <v>0</v>
      </c>
      <c r="AC103" s="347">
        <v>0</v>
      </c>
      <c r="AD103" s="347">
        <v>0</v>
      </c>
      <c r="AE103" s="347">
        <v>0</v>
      </c>
      <c r="AF103" s="347">
        <v>0</v>
      </c>
      <c r="AG103" s="235"/>
      <c r="AH103" s="348" t="str">
        <f>IF(AND((IF(ISNA(VLOOKUP($B$13,$AZ$10:$AZ$543,1,FALSE)),0,VLOOKUP($B$13,$AZ$10:$AZ$543,1,FALSE)))=0,AL157&gt;S157,OR($B$16=$AS$11,$B$16=$AS$15)),"Yes","No")</f>
        <v>No</v>
      </c>
      <c r="AI103" s="347">
        <f>IF($AH103="No",0,18350)</f>
        <v>0</v>
      </c>
      <c r="AJ103" s="347">
        <f>IF($AH103="No",0,20950)</f>
        <v>0</v>
      </c>
      <c r="AK103" s="347">
        <f>IF($AH103="No",0,23600)</f>
        <v>0</v>
      </c>
      <c r="AL103" s="347">
        <f>IF($AH103="No",0,26200)</f>
        <v>0</v>
      </c>
      <c r="AM103" s="347">
        <f>IF($AH103="No",0,28300)</f>
        <v>0</v>
      </c>
      <c r="AN103" s="347">
        <f>IF($AH103="No",0,30400)</f>
        <v>0</v>
      </c>
      <c r="AO103" s="347">
        <f>IF($AH103="No",0,32500)</f>
        <v>0</v>
      </c>
      <c r="AP103" s="347">
        <f>IF($AH103="No",0,34600)</f>
        <v>0</v>
      </c>
      <c r="AQ103" s="235"/>
      <c r="AR103" s="235"/>
      <c r="AS103" s="235"/>
      <c r="AT103" s="451" t="s">
        <v>205</v>
      </c>
      <c r="AU103" s="235"/>
      <c r="AV103" s="235"/>
      <c r="AW103" s="260"/>
      <c r="AX103" s="260"/>
      <c r="AY103" s="453" t="s">
        <v>537</v>
      </c>
      <c r="AZ103" s="440" t="s">
        <v>392</v>
      </c>
      <c r="BA103" s="259" t="s">
        <v>418</v>
      </c>
      <c r="BB103" s="259" t="s">
        <v>578</v>
      </c>
      <c r="BC103" s="259" t="s">
        <v>578</v>
      </c>
      <c r="BD103" s="259" t="s">
        <v>392</v>
      </c>
      <c r="BE103" s="374">
        <f t="shared" si="75"/>
        <v>94</v>
      </c>
      <c r="BF103" s="235"/>
      <c r="BG103" s="235"/>
      <c r="BH103" s="235"/>
      <c r="BI103" s="235"/>
      <c r="BJ103" s="235"/>
      <c r="BK103" s="235"/>
      <c r="BL103" s="235"/>
      <c r="BM103" s="235"/>
      <c r="BN103" s="235"/>
      <c r="BO103" s="235"/>
      <c r="BP103" s="235"/>
      <c r="BQ103" s="235"/>
      <c r="BR103" s="235"/>
      <c r="BS103" s="235"/>
      <c r="BT103" s="235"/>
      <c r="BU103" s="235"/>
      <c r="BV103" s="235"/>
      <c r="BW103" s="235"/>
      <c r="BX103" s="235"/>
      <c r="BY103" s="235"/>
      <c r="BZ103" s="235"/>
      <c r="CA103" s="235"/>
      <c r="CB103" s="235"/>
      <c r="CC103" s="235"/>
      <c r="CD103" s="235"/>
      <c r="CE103" s="235"/>
      <c r="CF103" s="235"/>
      <c r="CG103" s="235"/>
      <c r="CH103" s="235"/>
      <c r="CI103" s="235"/>
      <c r="CJ103" s="235"/>
      <c r="CK103" s="235"/>
      <c r="CL103" s="235"/>
      <c r="CM103" s="235"/>
      <c r="CN103" s="235"/>
      <c r="CO103" s="235"/>
      <c r="CP103" s="235"/>
      <c r="CQ103" s="235"/>
      <c r="CR103" s="235"/>
      <c r="CS103" s="235"/>
      <c r="CT103" s="235"/>
      <c r="CU103" s="235"/>
      <c r="CV103" s="235"/>
      <c r="CW103" s="235"/>
      <c r="CX103" s="235"/>
      <c r="CY103" s="235"/>
      <c r="CZ103" s="235"/>
      <c r="DA103" s="235"/>
      <c r="DB103" s="235"/>
      <c r="DC103" s="235"/>
      <c r="DD103" s="235"/>
      <c r="DE103" s="235"/>
      <c r="DF103" s="235"/>
      <c r="DG103" s="235"/>
      <c r="DH103" s="235"/>
      <c r="DI103" s="235"/>
      <c r="DJ103" s="235"/>
      <c r="DK103" s="235"/>
      <c r="DL103" s="235"/>
      <c r="DM103" s="235"/>
      <c r="DN103" s="235"/>
      <c r="DO103" s="235"/>
      <c r="DP103" s="235"/>
      <c r="DQ103" s="235"/>
      <c r="DR103" s="235"/>
      <c r="DS103" s="235"/>
      <c r="DT103" s="235"/>
      <c r="DU103" s="235"/>
      <c r="DV103" s="235"/>
      <c r="DW103" s="235"/>
      <c r="DX103" s="235"/>
      <c r="DY103" s="235"/>
      <c r="DZ103" s="235"/>
      <c r="EA103" s="235"/>
    </row>
    <row r="104" spans="1:131" hidden="1">
      <c r="A104" s="318">
        <f t="shared" si="85"/>
        <v>0</v>
      </c>
      <c r="B104" s="318">
        <f t="shared" si="88"/>
        <v>0</v>
      </c>
      <c r="C104" s="318">
        <f t="shared" si="86"/>
        <v>0</v>
      </c>
      <c r="E104" s="329">
        <f t="shared" ref="E104:L104" si="95">+MAX(E103,E105)</f>
        <v>18300</v>
      </c>
      <c r="F104" s="329">
        <f t="shared" si="95"/>
        <v>20900</v>
      </c>
      <c r="G104" s="329">
        <f t="shared" si="95"/>
        <v>23500</v>
      </c>
      <c r="H104" s="329">
        <f t="shared" si="95"/>
        <v>26100</v>
      </c>
      <c r="I104" s="329">
        <f t="shared" si="95"/>
        <v>28200</v>
      </c>
      <c r="J104" s="329">
        <f t="shared" si="95"/>
        <v>30300</v>
      </c>
      <c r="K104" s="329">
        <f t="shared" si="95"/>
        <v>32400</v>
      </c>
      <c r="L104" s="329">
        <f t="shared" si="95"/>
        <v>34500</v>
      </c>
      <c r="N104" s="472" t="s">
        <v>1533</v>
      </c>
      <c r="O104" s="235"/>
      <c r="P104" s="347"/>
      <c r="Q104" s="347"/>
      <c r="R104" s="347"/>
      <c r="S104" s="347"/>
      <c r="T104" s="347"/>
      <c r="U104" s="347"/>
      <c r="V104" s="347"/>
      <c r="W104" s="347"/>
      <c r="X104" s="235"/>
      <c r="Y104" s="347"/>
      <c r="Z104" s="347"/>
      <c r="AA104" s="347"/>
      <c r="AB104" s="347"/>
      <c r="AC104" s="347"/>
      <c r="AD104" s="347"/>
      <c r="AE104" s="347"/>
      <c r="AF104" s="347"/>
      <c r="AG104" s="235"/>
      <c r="AH104" s="348"/>
      <c r="AI104" s="347"/>
      <c r="AJ104" s="347"/>
      <c r="AK104" s="347"/>
      <c r="AL104" s="347"/>
      <c r="AM104" s="347"/>
      <c r="AN104" s="347"/>
      <c r="AO104" s="347"/>
      <c r="AP104" s="347"/>
      <c r="AQ104" s="235"/>
      <c r="AR104" s="235"/>
      <c r="AS104" s="235"/>
      <c r="AT104" s="451" t="s">
        <v>207</v>
      </c>
      <c r="AU104" s="235"/>
      <c r="AV104" s="235"/>
      <c r="AW104" s="260"/>
      <c r="AX104" s="260"/>
      <c r="AY104" s="453"/>
      <c r="AZ104" s="440"/>
      <c r="BA104" s="259"/>
      <c r="BB104" s="259" t="s">
        <v>579</v>
      </c>
      <c r="BC104" s="259" t="s">
        <v>579</v>
      </c>
      <c r="BD104" s="259" t="s">
        <v>399</v>
      </c>
      <c r="BE104" s="374"/>
      <c r="BF104" s="235"/>
      <c r="BG104" s="235"/>
      <c r="BH104" s="235"/>
      <c r="BI104" s="235"/>
      <c r="BJ104" s="235"/>
      <c r="BK104" s="235"/>
      <c r="BL104" s="235"/>
      <c r="BM104" s="235"/>
      <c r="BN104" s="235"/>
      <c r="BO104" s="235"/>
      <c r="BP104" s="235"/>
      <c r="BQ104" s="235"/>
      <c r="BR104" s="235"/>
      <c r="BS104" s="235"/>
      <c r="BT104" s="235"/>
      <c r="BU104" s="235"/>
      <c r="BV104" s="235"/>
      <c r="BW104" s="235"/>
      <c r="BX104" s="235"/>
      <c r="BY104" s="235"/>
      <c r="BZ104" s="235"/>
      <c r="CA104" s="235"/>
      <c r="CB104" s="235"/>
      <c r="CC104" s="235"/>
      <c r="CD104" s="235"/>
      <c r="CE104" s="235"/>
      <c r="CF104" s="235"/>
      <c r="CG104" s="235"/>
      <c r="CH104" s="235"/>
      <c r="CI104" s="235"/>
      <c r="CJ104" s="235"/>
      <c r="CK104" s="235"/>
      <c r="CL104" s="235"/>
      <c r="CM104" s="235"/>
      <c r="CN104" s="235"/>
      <c r="CO104" s="235"/>
      <c r="CP104" s="235"/>
      <c r="CQ104" s="235"/>
      <c r="CR104" s="235"/>
      <c r="CS104" s="235"/>
      <c r="CT104" s="235"/>
      <c r="CU104" s="235"/>
      <c r="CV104" s="235"/>
      <c r="CW104" s="235"/>
      <c r="CX104" s="235"/>
      <c r="CY104" s="235"/>
      <c r="CZ104" s="235"/>
      <c r="DA104" s="235"/>
      <c r="DB104" s="235"/>
      <c r="DC104" s="235"/>
      <c r="DD104" s="235"/>
      <c r="DE104" s="235"/>
      <c r="DF104" s="235"/>
      <c r="DG104" s="235"/>
      <c r="DH104" s="235"/>
      <c r="DI104" s="235"/>
      <c r="DJ104" s="235"/>
      <c r="DK104" s="235"/>
      <c r="DL104" s="235"/>
      <c r="DM104" s="235"/>
      <c r="DN104" s="235"/>
      <c r="DO104" s="235"/>
      <c r="DP104" s="235"/>
      <c r="DQ104" s="235"/>
      <c r="DR104" s="235"/>
      <c r="DS104" s="235"/>
      <c r="DT104" s="235"/>
      <c r="DU104" s="235"/>
      <c r="DV104" s="235"/>
      <c r="DW104" s="235"/>
      <c r="DX104" s="235"/>
      <c r="DY104" s="235"/>
      <c r="DZ104" s="235"/>
      <c r="EA104" s="235"/>
    </row>
    <row r="105" spans="1:131" ht="15" hidden="1" customHeight="1">
      <c r="A105" s="318">
        <f t="shared" si="85"/>
        <v>0</v>
      </c>
      <c r="B105" s="318">
        <f t="shared" si="88"/>
        <v>0</v>
      </c>
      <c r="C105" s="318">
        <f t="shared" si="86"/>
        <v>0</v>
      </c>
      <c r="E105" s="319">
        <f t="shared" ref="E105:L105" si="96">+MAX(P105,Y105,AI105)</f>
        <v>18300</v>
      </c>
      <c r="F105" s="319">
        <f t="shared" si="96"/>
        <v>20900</v>
      </c>
      <c r="G105" s="319">
        <f t="shared" si="96"/>
        <v>23500</v>
      </c>
      <c r="H105" s="319">
        <f t="shared" si="96"/>
        <v>26100</v>
      </c>
      <c r="I105" s="319">
        <f t="shared" si="96"/>
        <v>28200</v>
      </c>
      <c r="J105" s="319">
        <f t="shared" si="96"/>
        <v>30300</v>
      </c>
      <c r="K105" s="319">
        <f t="shared" si="96"/>
        <v>32400</v>
      </c>
      <c r="L105" s="319">
        <f t="shared" si="96"/>
        <v>34500</v>
      </c>
      <c r="N105" s="472" t="str">
        <f>CONCATENATE(AU19,$B$11)</f>
        <v>1/18/2013 - 12/17/20130</v>
      </c>
      <c r="O105" s="235"/>
      <c r="P105" s="347">
        <v>18300</v>
      </c>
      <c r="Q105" s="347">
        <v>20900</v>
      </c>
      <c r="R105" s="347">
        <v>23500</v>
      </c>
      <c r="S105" s="347">
        <v>26100</v>
      </c>
      <c r="T105" s="347">
        <v>28200</v>
      </c>
      <c r="U105" s="347">
        <v>30300</v>
      </c>
      <c r="V105" s="347">
        <v>32400</v>
      </c>
      <c r="W105" s="347">
        <v>34500</v>
      </c>
      <c r="X105" s="235"/>
      <c r="Y105" s="347">
        <v>0</v>
      </c>
      <c r="Z105" s="347">
        <v>0</v>
      </c>
      <c r="AA105" s="347">
        <v>0</v>
      </c>
      <c r="AB105" s="347">
        <v>0</v>
      </c>
      <c r="AC105" s="347">
        <v>0</v>
      </c>
      <c r="AD105" s="347">
        <v>0</v>
      </c>
      <c r="AE105" s="347">
        <v>0</v>
      </c>
      <c r="AF105" s="347">
        <v>0</v>
      </c>
      <c r="AG105" s="235"/>
      <c r="AH105" s="348" t="str">
        <f>IF(AND((IF(ISNA(VLOOKUP($B$13,$AZ$10:$AZ$543,1,FALSE)),0,VLOOKUP($B$13,$AZ$10:$AZ$543,1,FALSE)))=0,AL159&gt;S159,OR($B$16=$AS$11,$B$16=$AS$15)),"Yes","No")</f>
        <v>No</v>
      </c>
      <c r="AI105" s="347">
        <f>IF($AH105="No",0,18350)</f>
        <v>0</v>
      </c>
      <c r="AJ105" s="347">
        <f>IF($AH105="No",0,20950)</f>
        <v>0</v>
      </c>
      <c r="AK105" s="347">
        <f>IF($AH105="No",0,23600)</f>
        <v>0</v>
      </c>
      <c r="AL105" s="347">
        <f>IF($AH105="No",0,26200)</f>
        <v>0</v>
      </c>
      <c r="AM105" s="347">
        <f>IF($AH105="No",0,28300)</f>
        <v>0</v>
      </c>
      <c r="AN105" s="347">
        <f>IF($AH105="No",0,30400)</f>
        <v>0</v>
      </c>
      <c r="AO105" s="347">
        <f>IF($AH105="No",0,32500)</f>
        <v>0</v>
      </c>
      <c r="AP105" s="347">
        <f>IF($AH105="No",0,34600)</f>
        <v>0</v>
      </c>
      <c r="AQ105" s="235"/>
      <c r="AR105" s="235"/>
      <c r="AS105" s="235"/>
      <c r="AT105" s="451" t="s">
        <v>208</v>
      </c>
      <c r="AU105" s="235"/>
      <c r="AV105" s="235"/>
      <c r="AW105" s="260"/>
      <c r="AX105" s="260"/>
      <c r="AY105" s="453"/>
      <c r="AZ105" s="440"/>
      <c r="BA105" s="259"/>
      <c r="BB105" s="259" t="s">
        <v>581</v>
      </c>
      <c r="BC105" s="259" t="s">
        <v>581</v>
      </c>
      <c r="BD105" s="259" t="s">
        <v>401</v>
      </c>
      <c r="BE105" s="374"/>
      <c r="BF105" s="235"/>
      <c r="BG105" s="235"/>
      <c r="BH105" s="235"/>
      <c r="BI105" s="235"/>
      <c r="BJ105" s="235"/>
      <c r="BK105" s="235"/>
      <c r="BL105" s="235"/>
      <c r="BM105" s="235"/>
      <c r="BN105" s="235"/>
      <c r="BO105" s="235"/>
      <c r="BP105" s="235"/>
      <c r="BQ105" s="235"/>
      <c r="BR105" s="235"/>
      <c r="BS105" s="235"/>
      <c r="BT105" s="235"/>
      <c r="BU105" s="235"/>
      <c r="BV105" s="235"/>
      <c r="BW105" s="235"/>
      <c r="BX105" s="235"/>
      <c r="BY105" s="235"/>
      <c r="BZ105" s="235"/>
      <c r="CA105" s="235"/>
      <c r="CB105" s="235"/>
      <c r="CC105" s="235"/>
      <c r="CD105" s="235"/>
      <c r="CE105" s="235"/>
      <c r="CF105" s="235"/>
      <c r="CG105" s="235"/>
      <c r="CH105" s="235"/>
      <c r="CI105" s="235"/>
      <c r="CJ105" s="235"/>
      <c r="CK105" s="235"/>
      <c r="CL105" s="235"/>
      <c r="CM105" s="235"/>
      <c r="CN105" s="235"/>
      <c r="CO105" s="235"/>
      <c r="CP105" s="235"/>
      <c r="CQ105" s="235"/>
      <c r="CR105" s="235"/>
      <c r="CS105" s="235"/>
      <c r="CT105" s="235"/>
      <c r="CU105" s="235"/>
      <c r="CV105" s="235"/>
      <c r="CW105" s="235"/>
      <c r="CX105" s="235"/>
      <c r="CY105" s="235"/>
      <c r="CZ105" s="235"/>
      <c r="DA105" s="235"/>
      <c r="DB105" s="235"/>
      <c r="DC105" s="235"/>
      <c r="DD105" s="235"/>
      <c r="DE105" s="235"/>
      <c r="DF105" s="235"/>
      <c r="DG105" s="235"/>
      <c r="DH105" s="235"/>
      <c r="DI105" s="235"/>
      <c r="DJ105" s="235"/>
      <c r="DK105" s="235"/>
      <c r="DL105" s="235"/>
      <c r="DM105" s="235"/>
      <c r="DN105" s="235"/>
      <c r="DO105" s="235"/>
      <c r="DP105" s="235"/>
      <c r="DQ105" s="235"/>
      <c r="DR105" s="235"/>
      <c r="DS105" s="235"/>
      <c r="DT105" s="235"/>
      <c r="DU105" s="235"/>
      <c r="DV105" s="235"/>
      <c r="DW105" s="235"/>
      <c r="DX105" s="235"/>
      <c r="DY105" s="235"/>
      <c r="DZ105" s="235"/>
      <c r="EA105" s="235"/>
    </row>
    <row r="106" spans="1:131" ht="15" hidden="1" customHeight="1">
      <c r="A106" s="332">
        <f t="shared" ref="A106:A111" si="97">IF($A$26=$AU22,1,0)</f>
        <v>0</v>
      </c>
      <c r="B106" s="332">
        <f>IF(OR(B69=1,$B$18=$AU22),1,0)</f>
        <v>0</v>
      </c>
      <c r="C106" s="332">
        <f t="shared" si="86"/>
        <v>0</v>
      </c>
      <c r="E106" s="329">
        <f t="shared" ref="E106:L106" si="98">+MAX(E105,E107)</f>
        <v>18600</v>
      </c>
      <c r="F106" s="329">
        <f t="shared" si="98"/>
        <v>21250</v>
      </c>
      <c r="G106" s="329">
        <f t="shared" si="98"/>
        <v>23900</v>
      </c>
      <c r="H106" s="329">
        <f t="shared" si="98"/>
        <v>26550</v>
      </c>
      <c r="I106" s="329">
        <f t="shared" si="98"/>
        <v>28700</v>
      </c>
      <c r="J106" s="329">
        <f t="shared" si="98"/>
        <v>30800</v>
      </c>
      <c r="K106" s="329">
        <f t="shared" si="98"/>
        <v>32950</v>
      </c>
      <c r="L106" s="329">
        <f t="shared" si="98"/>
        <v>35050</v>
      </c>
      <c r="N106" s="472" t="s">
        <v>1533</v>
      </c>
      <c r="O106" s="235"/>
      <c r="P106" s="347"/>
      <c r="Q106" s="347"/>
      <c r="R106" s="347"/>
      <c r="S106" s="347"/>
      <c r="T106" s="347"/>
      <c r="U106" s="347"/>
      <c r="V106" s="347"/>
      <c r="W106" s="347"/>
      <c r="X106" s="235"/>
      <c r="Y106" s="347"/>
      <c r="Z106" s="347"/>
      <c r="AA106" s="347"/>
      <c r="AB106" s="347"/>
      <c r="AC106" s="347"/>
      <c r="AD106" s="347"/>
      <c r="AE106" s="347"/>
      <c r="AF106" s="347"/>
      <c r="AG106" s="235"/>
      <c r="AH106" s="348"/>
      <c r="AI106" s="347"/>
      <c r="AJ106" s="347"/>
      <c r="AK106" s="347"/>
      <c r="AL106" s="347"/>
      <c r="AM106" s="347"/>
      <c r="AN106" s="347"/>
      <c r="AO106" s="347"/>
      <c r="AP106" s="347"/>
      <c r="AQ106" s="235"/>
      <c r="AR106" s="235"/>
      <c r="AS106" s="235"/>
      <c r="AT106" s="451" t="s">
        <v>209</v>
      </c>
      <c r="AU106" s="235"/>
      <c r="AV106" s="235"/>
      <c r="AW106" s="260"/>
      <c r="AX106" s="260"/>
      <c r="AY106" s="453" t="s">
        <v>538</v>
      </c>
      <c r="AZ106" s="440" t="s">
        <v>399</v>
      </c>
      <c r="BA106" s="259" t="s">
        <v>420</v>
      </c>
      <c r="BB106" s="259" t="s">
        <v>586</v>
      </c>
      <c r="BC106" s="259" t="s">
        <v>586</v>
      </c>
      <c r="BD106" s="259" t="s">
        <v>407</v>
      </c>
      <c r="BE106" s="374">
        <f t="shared" ref="BE106:BE119" si="99">+MATCH(BD$10:BD$546,AZ$10:AZ$538,0)</f>
        <v>99</v>
      </c>
      <c r="BF106" s="235"/>
      <c r="BG106" s="235"/>
      <c r="BH106" s="235"/>
      <c r="BI106" s="235"/>
      <c r="BJ106" s="235"/>
      <c r="BK106" s="235"/>
      <c r="BL106" s="235"/>
      <c r="BM106" s="235"/>
      <c r="BN106" s="235"/>
      <c r="BO106" s="235"/>
      <c r="BP106" s="235"/>
      <c r="BQ106" s="235"/>
      <c r="BR106" s="235"/>
      <c r="BS106" s="235"/>
      <c r="BT106" s="235"/>
      <c r="BU106" s="235"/>
      <c r="BV106" s="235"/>
      <c r="BW106" s="235"/>
      <c r="BX106" s="235"/>
      <c r="BY106" s="235"/>
      <c r="BZ106" s="235"/>
      <c r="CA106" s="235"/>
      <c r="CB106" s="235"/>
      <c r="CC106" s="235"/>
      <c r="CD106" s="235"/>
      <c r="CE106" s="235"/>
      <c r="CF106" s="235"/>
      <c r="CG106" s="235"/>
      <c r="CH106" s="235"/>
      <c r="CI106" s="235"/>
      <c r="CJ106" s="235"/>
      <c r="CK106" s="235"/>
      <c r="CL106" s="235"/>
      <c r="CM106" s="235"/>
      <c r="CN106" s="235"/>
      <c r="CO106" s="235"/>
      <c r="CP106" s="235"/>
      <c r="CQ106" s="235"/>
      <c r="CR106" s="235"/>
      <c r="CS106" s="235"/>
      <c r="CT106" s="235"/>
      <c r="CU106" s="235"/>
      <c r="CV106" s="235"/>
      <c r="CW106" s="235"/>
      <c r="CX106" s="235"/>
      <c r="CY106" s="235"/>
      <c r="CZ106" s="235"/>
      <c r="DA106" s="235"/>
      <c r="DB106" s="235"/>
      <c r="DC106" s="235"/>
      <c r="DD106" s="235"/>
      <c r="DE106" s="235"/>
      <c r="DF106" s="235"/>
      <c r="DG106" s="235"/>
      <c r="DH106" s="235"/>
      <c r="DI106" s="235"/>
      <c r="DJ106" s="235"/>
      <c r="DK106" s="235"/>
      <c r="DL106" s="235"/>
      <c r="DM106" s="235"/>
      <c r="DN106" s="235"/>
      <c r="DO106" s="235"/>
      <c r="DP106" s="235"/>
      <c r="DQ106" s="235"/>
      <c r="DR106" s="235"/>
      <c r="DS106" s="235"/>
      <c r="DT106" s="235"/>
      <c r="DU106" s="235"/>
      <c r="DV106" s="235"/>
      <c r="DW106" s="235"/>
      <c r="DX106" s="235"/>
      <c r="DY106" s="235"/>
      <c r="DZ106" s="235"/>
      <c r="EA106" s="235"/>
    </row>
    <row r="107" spans="1:131" ht="15" hidden="1" customHeight="1">
      <c r="A107" s="332">
        <f t="shared" si="97"/>
        <v>0</v>
      </c>
      <c r="B107" s="332">
        <f>IF(OR(B70=1,$B$18=$AU23),1,0)</f>
        <v>0</v>
      </c>
      <c r="C107" s="332">
        <f t="shared" si="86"/>
        <v>0</v>
      </c>
      <c r="E107" s="319">
        <f t="shared" ref="E107:L107" si="100">+MAX(P107,Y107,AI107)</f>
        <v>18600</v>
      </c>
      <c r="F107" s="319">
        <f t="shared" si="100"/>
        <v>21250</v>
      </c>
      <c r="G107" s="319">
        <f t="shared" si="100"/>
        <v>23900</v>
      </c>
      <c r="H107" s="319">
        <f t="shared" si="100"/>
        <v>26550</v>
      </c>
      <c r="I107" s="319">
        <f t="shared" si="100"/>
        <v>28700</v>
      </c>
      <c r="J107" s="319">
        <f t="shared" si="100"/>
        <v>30800</v>
      </c>
      <c r="K107" s="319">
        <f t="shared" si="100"/>
        <v>32950</v>
      </c>
      <c r="L107" s="319">
        <f t="shared" si="100"/>
        <v>35050</v>
      </c>
      <c r="N107" s="472" t="str">
        <f>CONCATENATE(AU23,$B$11)</f>
        <v>2/1/2014 - 3/5/20150</v>
      </c>
      <c r="O107" s="235"/>
      <c r="P107" s="347">
        <v>18600</v>
      </c>
      <c r="Q107" s="347">
        <v>21250</v>
      </c>
      <c r="R107" s="347">
        <v>23900</v>
      </c>
      <c r="S107" s="347">
        <v>26550</v>
      </c>
      <c r="T107" s="347">
        <v>28700</v>
      </c>
      <c r="U107" s="347">
        <v>30800</v>
      </c>
      <c r="V107" s="347">
        <v>32950</v>
      </c>
      <c r="W107" s="347">
        <v>35050</v>
      </c>
      <c r="X107" s="235"/>
      <c r="Y107" s="347">
        <v>0</v>
      </c>
      <c r="Z107" s="347">
        <v>0</v>
      </c>
      <c r="AA107" s="347">
        <v>0</v>
      </c>
      <c r="AB107" s="347">
        <v>0</v>
      </c>
      <c r="AC107" s="347">
        <v>0</v>
      </c>
      <c r="AD107" s="347">
        <v>0</v>
      </c>
      <c r="AE107" s="347">
        <v>0</v>
      </c>
      <c r="AF107" s="347">
        <v>0</v>
      </c>
      <c r="AG107" s="235"/>
      <c r="AH107" s="348" t="str">
        <f>IF(AND((IF(ISNA(VLOOKUP($B$13,$BA$10:$BA$543,1,FALSE)),0,VLOOKUP($B$13,$BA$10:$BA$543,1,FALSE)))=0,AL161&gt;S161,OR($B$16=$AS$11,$B$16=$AS$15)),"Yes","No")</f>
        <v>No</v>
      </c>
      <c r="AI107" s="347">
        <f>IF($AH107="No",0,18400)</f>
        <v>0</v>
      </c>
      <c r="AJ107" s="347">
        <f>IF($AH107="No",0,21000)</f>
        <v>0</v>
      </c>
      <c r="AK107" s="347">
        <f>IF($AH107="No",0,23650)</f>
        <v>0</v>
      </c>
      <c r="AL107" s="347">
        <f>IF($AH107="No",0,26250)</f>
        <v>0</v>
      </c>
      <c r="AM107" s="347">
        <f>IF($AH107="No",0,28350)</f>
        <v>0</v>
      </c>
      <c r="AN107" s="347">
        <f>IF($AH107="No",0,30450)</f>
        <v>0</v>
      </c>
      <c r="AO107" s="347">
        <f>IF($AH107="No",0,32550)</f>
        <v>0</v>
      </c>
      <c r="AP107" s="347">
        <f>IF($AH107="No",0,34650)</f>
        <v>0</v>
      </c>
      <c r="AQ107" s="235"/>
      <c r="AR107" s="235"/>
      <c r="AS107" s="235"/>
      <c r="AT107" s="451" t="s">
        <v>211</v>
      </c>
      <c r="AU107" s="235"/>
      <c r="AV107" s="235"/>
      <c r="AW107" s="260"/>
      <c r="AX107" s="260"/>
      <c r="AY107" s="453" t="s">
        <v>540</v>
      </c>
      <c r="AZ107" s="440" t="s">
        <v>401</v>
      </c>
      <c r="BA107" s="259" t="s">
        <v>422</v>
      </c>
      <c r="BB107" s="259" t="s">
        <v>587</v>
      </c>
      <c r="BC107" s="259" t="s">
        <v>587</v>
      </c>
      <c r="BD107" s="259" t="s">
        <v>409</v>
      </c>
      <c r="BE107" s="374">
        <f t="shared" si="99"/>
        <v>100</v>
      </c>
      <c r="BF107" s="235"/>
      <c r="BG107" s="235"/>
      <c r="BH107" s="235"/>
      <c r="BI107" s="235"/>
      <c r="BJ107" s="235"/>
      <c r="BK107" s="235"/>
      <c r="BL107" s="235"/>
      <c r="BM107" s="235"/>
      <c r="BN107" s="235"/>
      <c r="BO107" s="235"/>
      <c r="BP107" s="235"/>
      <c r="BQ107" s="235"/>
      <c r="BR107" s="235"/>
      <c r="BS107" s="235"/>
      <c r="BT107" s="235"/>
      <c r="BU107" s="235"/>
      <c r="BV107" s="235"/>
      <c r="BW107" s="235"/>
      <c r="BX107" s="235"/>
      <c r="BY107" s="235"/>
      <c r="BZ107" s="235"/>
      <c r="CA107" s="235"/>
      <c r="CB107" s="235"/>
      <c r="CC107" s="235"/>
      <c r="CD107" s="235"/>
      <c r="CE107" s="235"/>
      <c r="CF107" s="235"/>
      <c r="CG107" s="235"/>
      <c r="CH107" s="235"/>
      <c r="CI107" s="235"/>
      <c r="CJ107" s="235"/>
      <c r="CK107" s="235"/>
      <c r="CL107" s="235"/>
      <c r="CM107" s="235"/>
      <c r="CN107" s="235"/>
      <c r="CO107" s="235"/>
      <c r="CP107" s="235"/>
      <c r="CQ107" s="235"/>
      <c r="CR107" s="235"/>
      <c r="CS107" s="235"/>
      <c r="CT107" s="235"/>
      <c r="CU107" s="235"/>
      <c r="CV107" s="235"/>
      <c r="CW107" s="235"/>
      <c r="CX107" s="235"/>
      <c r="CY107" s="235"/>
      <c r="CZ107" s="235"/>
      <c r="DA107" s="235"/>
      <c r="DB107" s="235"/>
      <c r="DC107" s="235"/>
      <c r="DD107" s="235"/>
      <c r="DE107" s="235"/>
      <c r="DF107" s="235"/>
      <c r="DG107" s="235"/>
      <c r="DH107" s="235"/>
      <c r="DI107" s="235"/>
      <c r="DJ107" s="235"/>
      <c r="DK107" s="235"/>
      <c r="DL107" s="235"/>
      <c r="DM107" s="235"/>
      <c r="DN107" s="235"/>
      <c r="DO107" s="235"/>
      <c r="DP107" s="235"/>
      <c r="DQ107" s="235"/>
      <c r="DR107" s="235"/>
      <c r="DS107" s="235"/>
      <c r="DT107" s="235"/>
      <c r="DU107" s="235"/>
      <c r="DV107" s="235"/>
      <c r="DW107" s="235"/>
      <c r="DX107" s="235"/>
      <c r="DY107" s="235"/>
      <c r="DZ107" s="235"/>
      <c r="EA107" s="235"/>
    </row>
    <row r="108" spans="1:131" ht="15" hidden="1" customHeight="1">
      <c r="A108" s="332">
        <f t="shared" si="97"/>
        <v>0</v>
      </c>
      <c r="B108" s="332">
        <f>IF(OR(B71=1,$B$18=$AU24),1,0)</f>
        <v>0</v>
      </c>
      <c r="C108" s="332">
        <f t="shared" si="86"/>
        <v>0</v>
      </c>
      <c r="E108" s="329">
        <f t="shared" ref="E108:L108" si="101">+MAX(E107,E109)</f>
        <v>18750</v>
      </c>
      <c r="F108" s="329">
        <f t="shared" si="101"/>
        <v>21400</v>
      </c>
      <c r="G108" s="329">
        <f t="shared" si="101"/>
        <v>24100</v>
      </c>
      <c r="H108" s="329">
        <f t="shared" si="101"/>
        <v>26750</v>
      </c>
      <c r="I108" s="329">
        <f t="shared" si="101"/>
        <v>28900</v>
      </c>
      <c r="J108" s="329">
        <f t="shared" si="101"/>
        <v>31050</v>
      </c>
      <c r="K108" s="329">
        <f t="shared" si="101"/>
        <v>33200</v>
      </c>
      <c r="L108" s="329">
        <f t="shared" si="101"/>
        <v>35350</v>
      </c>
      <c r="N108" s="472" t="s">
        <v>1533</v>
      </c>
      <c r="O108" s="235"/>
      <c r="P108" s="347"/>
      <c r="Q108" s="347"/>
      <c r="R108" s="347"/>
      <c r="S108" s="347"/>
      <c r="T108" s="347"/>
      <c r="U108" s="347"/>
      <c r="V108" s="347"/>
      <c r="W108" s="347"/>
      <c r="X108" s="235"/>
      <c r="Y108" s="347"/>
      <c r="Z108" s="347"/>
      <c r="AA108" s="347"/>
      <c r="AB108" s="347"/>
      <c r="AC108" s="347"/>
      <c r="AD108" s="347"/>
      <c r="AE108" s="347"/>
      <c r="AF108" s="347"/>
      <c r="AG108" s="235"/>
      <c r="AH108" s="348"/>
      <c r="AI108" s="347"/>
      <c r="AJ108" s="347"/>
      <c r="AK108" s="347"/>
      <c r="AL108" s="347"/>
      <c r="AM108" s="347"/>
      <c r="AN108" s="347"/>
      <c r="AO108" s="347"/>
      <c r="AP108" s="347"/>
      <c r="AQ108" s="235"/>
      <c r="AR108" s="235"/>
      <c r="AS108" s="235"/>
      <c r="AT108" s="451" t="s">
        <v>213</v>
      </c>
      <c r="AU108" s="235"/>
      <c r="AV108" s="235"/>
      <c r="AW108" s="260"/>
      <c r="AX108" s="260"/>
      <c r="AY108" s="453" t="s">
        <v>543</v>
      </c>
      <c r="AZ108" s="440" t="s">
        <v>407</v>
      </c>
      <c r="BA108" s="259" t="s">
        <v>1450</v>
      </c>
      <c r="BB108" s="259" t="s">
        <v>591</v>
      </c>
      <c r="BC108" s="259" t="s">
        <v>591</v>
      </c>
      <c r="BD108" s="259" t="s">
        <v>414</v>
      </c>
      <c r="BE108" s="374">
        <f t="shared" si="99"/>
        <v>101</v>
      </c>
      <c r="BF108" s="235"/>
      <c r="BG108" s="235"/>
      <c r="BH108" s="235"/>
      <c r="BI108" s="235"/>
      <c r="BJ108" s="235"/>
      <c r="BK108" s="235"/>
      <c r="BL108" s="235"/>
      <c r="BM108" s="235"/>
      <c r="BN108" s="235"/>
      <c r="BO108" s="235"/>
      <c r="BP108" s="235"/>
      <c r="BQ108" s="235"/>
      <c r="BR108" s="235"/>
      <c r="BS108" s="235"/>
      <c r="BT108" s="235"/>
      <c r="BU108" s="235"/>
      <c r="BV108" s="235"/>
      <c r="BW108" s="235"/>
      <c r="BX108" s="235"/>
      <c r="BY108" s="235"/>
      <c r="BZ108" s="235"/>
      <c r="CA108" s="235"/>
      <c r="CB108" s="235"/>
      <c r="CC108" s="235"/>
      <c r="CD108" s="235"/>
      <c r="CE108" s="235"/>
      <c r="CF108" s="235"/>
      <c r="CG108" s="235"/>
      <c r="CH108" s="235"/>
      <c r="CI108" s="235"/>
      <c r="CJ108" s="235"/>
      <c r="CK108" s="235"/>
      <c r="CL108" s="235"/>
      <c r="CM108" s="235"/>
      <c r="CN108" s="235"/>
      <c r="CO108" s="235"/>
      <c r="CP108" s="235"/>
      <c r="CQ108" s="235"/>
      <c r="CR108" s="235"/>
      <c r="CS108" s="235"/>
      <c r="CT108" s="235"/>
      <c r="CU108" s="235"/>
      <c r="CV108" s="235"/>
      <c r="CW108" s="235"/>
      <c r="CX108" s="235"/>
      <c r="CY108" s="235"/>
      <c r="CZ108" s="235"/>
      <c r="DA108" s="235"/>
      <c r="DB108" s="235"/>
      <c r="DC108" s="235"/>
      <c r="DD108" s="235"/>
      <c r="DE108" s="235"/>
      <c r="DF108" s="235"/>
      <c r="DG108" s="235"/>
      <c r="DH108" s="235"/>
      <c r="DI108" s="235"/>
      <c r="DJ108" s="235"/>
      <c r="DK108" s="235"/>
      <c r="DL108" s="235"/>
      <c r="DM108" s="235"/>
      <c r="DN108" s="235"/>
      <c r="DO108" s="235"/>
      <c r="DP108" s="235"/>
      <c r="DQ108" s="235"/>
      <c r="DR108" s="235"/>
      <c r="DS108" s="235"/>
      <c r="DT108" s="235"/>
      <c r="DU108" s="235"/>
      <c r="DV108" s="235"/>
      <c r="DW108" s="235"/>
      <c r="DX108" s="235"/>
      <c r="DY108" s="235"/>
      <c r="DZ108" s="235"/>
      <c r="EA108" s="235"/>
    </row>
    <row r="109" spans="1:131" ht="15" hidden="1" customHeight="1">
      <c r="A109" s="332">
        <f t="shared" si="97"/>
        <v>0</v>
      </c>
      <c r="B109" s="332">
        <f>IF(OR(B72=1,$B$18=$AU25),1,0)</f>
        <v>0</v>
      </c>
      <c r="C109" s="332">
        <f t="shared" si="86"/>
        <v>0</v>
      </c>
      <c r="E109" s="336">
        <f t="shared" ref="E109:L109" si="102">+MAX(P109,Y109,AI109)</f>
        <v>18750</v>
      </c>
      <c r="F109" s="336">
        <f t="shared" si="102"/>
        <v>21400</v>
      </c>
      <c r="G109" s="336">
        <f t="shared" si="102"/>
        <v>24100</v>
      </c>
      <c r="H109" s="336">
        <f t="shared" si="102"/>
        <v>26750</v>
      </c>
      <c r="I109" s="336">
        <f t="shared" si="102"/>
        <v>28900</v>
      </c>
      <c r="J109" s="336">
        <f t="shared" si="102"/>
        <v>31050</v>
      </c>
      <c r="K109" s="336">
        <f t="shared" si="102"/>
        <v>33200</v>
      </c>
      <c r="L109" s="336">
        <f t="shared" si="102"/>
        <v>35350</v>
      </c>
      <c r="N109" s="472" t="str">
        <f>CONCATENATE(AU25,$B$11)</f>
        <v>4/21/2015 - 3/27/20160</v>
      </c>
      <c r="O109" s="235"/>
      <c r="P109" s="347">
        <v>18750</v>
      </c>
      <c r="Q109" s="347">
        <v>21400</v>
      </c>
      <c r="R109" s="347">
        <v>24100</v>
      </c>
      <c r="S109" s="347">
        <v>26750</v>
      </c>
      <c r="T109" s="347">
        <v>28900</v>
      </c>
      <c r="U109" s="347">
        <v>31050</v>
      </c>
      <c r="V109" s="347">
        <v>33200</v>
      </c>
      <c r="W109" s="347">
        <v>35350</v>
      </c>
      <c r="X109" s="235"/>
      <c r="Y109" s="347">
        <v>0</v>
      </c>
      <c r="Z109" s="347">
        <v>0</v>
      </c>
      <c r="AA109" s="347">
        <v>0</v>
      </c>
      <c r="AB109" s="347">
        <v>0</v>
      </c>
      <c r="AC109" s="347">
        <v>0</v>
      </c>
      <c r="AD109" s="347">
        <v>0</v>
      </c>
      <c r="AE109" s="347">
        <v>0</v>
      </c>
      <c r="AF109" s="347">
        <v>0</v>
      </c>
      <c r="AG109" s="235"/>
      <c r="AH109" s="348" t="str">
        <f>IF(AND((IF(ISNA(VLOOKUP($B$13,$BB$10:$BB$543,1,FALSE)),0,VLOOKUP($B$13,$BB$10:$BB$543,1,FALSE)))=0,AL163&gt;S163,OR($B$16=$AS$11,$B$16=$AS$15)),"Yes","No")</f>
        <v>No</v>
      </c>
      <c r="AI109" s="347">
        <f>IF($AH109="No",0,18950)</f>
        <v>0</v>
      </c>
      <c r="AJ109" s="347">
        <f>IF($AH109="No",0,21650)</f>
        <v>0</v>
      </c>
      <c r="AK109" s="347">
        <f>IF($AH109="No",0,24350)</f>
        <v>0</v>
      </c>
      <c r="AL109" s="347">
        <f>IF($AH109="No",0,27050)</f>
        <v>0</v>
      </c>
      <c r="AM109" s="347">
        <f>IF($AH109="No",0,29200)</f>
        <v>0</v>
      </c>
      <c r="AN109" s="347">
        <f>IF($AH109="No",0,31400)</f>
        <v>0</v>
      </c>
      <c r="AO109" s="347">
        <f>IF($AH109="No",0,33550)</f>
        <v>0</v>
      </c>
      <c r="AP109" s="347">
        <f>IF($AH109="No",0,35700)</f>
        <v>0</v>
      </c>
      <c r="AQ109" s="235"/>
      <c r="AR109" s="235"/>
      <c r="AS109" s="235"/>
      <c r="AT109" s="451" t="s">
        <v>215</v>
      </c>
      <c r="AU109" s="235"/>
      <c r="AV109" s="235"/>
      <c r="AW109" s="260"/>
      <c r="AX109" s="260"/>
      <c r="AY109" s="453" t="s">
        <v>547</v>
      </c>
      <c r="AZ109" s="440" t="s">
        <v>409</v>
      </c>
      <c r="BA109" s="259" t="s">
        <v>425</v>
      </c>
      <c r="BB109" s="259" t="s">
        <v>598</v>
      </c>
      <c r="BC109" s="259" t="s">
        <v>598</v>
      </c>
      <c r="BD109" s="259" t="s">
        <v>416</v>
      </c>
      <c r="BE109" s="374">
        <f t="shared" si="99"/>
        <v>102</v>
      </c>
      <c r="BF109" s="235"/>
      <c r="BG109" s="235"/>
      <c r="BH109" s="235"/>
      <c r="BI109" s="235"/>
      <c r="BJ109" s="235"/>
      <c r="BK109" s="235"/>
      <c r="BL109" s="235"/>
      <c r="BM109" s="235"/>
      <c r="BN109" s="235"/>
      <c r="BO109" s="235"/>
      <c r="BP109" s="235"/>
      <c r="BQ109" s="235"/>
      <c r="BR109" s="235"/>
      <c r="BS109" s="235"/>
      <c r="BT109" s="235"/>
      <c r="BU109" s="235"/>
      <c r="BV109" s="235"/>
      <c r="BW109" s="235"/>
      <c r="BX109" s="235"/>
      <c r="BY109" s="235"/>
      <c r="BZ109" s="235"/>
      <c r="CA109" s="235"/>
      <c r="CB109" s="235"/>
      <c r="CC109" s="235"/>
      <c r="CD109" s="235"/>
      <c r="CE109" s="235"/>
      <c r="CF109" s="235"/>
      <c r="CG109" s="235"/>
      <c r="CH109" s="235"/>
      <c r="CI109" s="235"/>
      <c r="CJ109" s="235"/>
      <c r="CK109" s="235"/>
      <c r="CL109" s="235"/>
      <c r="CM109" s="235"/>
      <c r="CN109" s="235"/>
      <c r="CO109" s="235"/>
      <c r="CP109" s="235"/>
      <c r="CQ109" s="235"/>
      <c r="CR109" s="235"/>
      <c r="CS109" s="235"/>
      <c r="CT109" s="235"/>
      <c r="CU109" s="235"/>
      <c r="CV109" s="235"/>
      <c r="CW109" s="235"/>
      <c r="CX109" s="235"/>
      <c r="CY109" s="235"/>
      <c r="CZ109" s="235"/>
      <c r="DA109" s="235"/>
      <c r="DB109" s="235"/>
      <c r="DC109" s="235"/>
      <c r="DD109" s="235"/>
      <c r="DE109" s="235"/>
      <c r="DF109" s="235"/>
      <c r="DG109" s="235"/>
      <c r="DH109" s="235"/>
      <c r="DI109" s="235"/>
      <c r="DJ109" s="235"/>
      <c r="DK109" s="235"/>
      <c r="DL109" s="235"/>
      <c r="DM109" s="235"/>
      <c r="DN109" s="235"/>
      <c r="DO109" s="235"/>
      <c r="DP109" s="235"/>
      <c r="DQ109" s="235"/>
      <c r="DR109" s="235"/>
      <c r="DS109" s="235"/>
      <c r="DT109" s="235"/>
      <c r="DU109" s="235"/>
      <c r="DV109" s="235"/>
      <c r="DW109" s="235"/>
      <c r="DX109" s="235"/>
      <c r="DY109" s="235"/>
      <c r="DZ109" s="235"/>
      <c r="EA109" s="235"/>
    </row>
    <row r="110" spans="1:131" ht="15" hidden="1" customHeight="1">
      <c r="A110" s="337">
        <f t="shared" si="97"/>
        <v>0</v>
      </c>
      <c r="B110" s="337">
        <f>IF(OR(B73=1,$B$18=$AU26),1,0)</f>
        <v>0</v>
      </c>
      <c r="C110" s="337">
        <f t="shared" si="86"/>
        <v>0</v>
      </c>
      <c r="E110" s="329">
        <f t="shared" ref="E110:L110" si="103">+MAX(E109,E111)</f>
        <v>18750</v>
      </c>
      <c r="F110" s="329">
        <f t="shared" si="103"/>
        <v>21400</v>
      </c>
      <c r="G110" s="329">
        <f t="shared" si="103"/>
        <v>24100</v>
      </c>
      <c r="H110" s="329">
        <f t="shared" si="103"/>
        <v>26750</v>
      </c>
      <c r="I110" s="329">
        <f t="shared" si="103"/>
        <v>28900</v>
      </c>
      <c r="J110" s="329">
        <f t="shared" si="103"/>
        <v>31050</v>
      </c>
      <c r="K110" s="329">
        <f t="shared" si="103"/>
        <v>33200</v>
      </c>
      <c r="L110" s="329">
        <f t="shared" si="103"/>
        <v>35350</v>
      </c>
      <c r="N110" s="472" t="s">
        <v>1533</v>
      </c>
      <c r="O110" s="235"/>
      <c r="P110" s="347"/>
      <c r="Q110" s="347"/>
      <c r="R110" s="347"/>
      <c r="S110" s="347"/>
      <c r="T110" s="347"/>
      <c r="U110" s="347"/>
      <c r="V110" s="347"/>
      <c r="W110" s="347"/>
      <c r="X110" s="235"/>
      <c r="Y110" s="347"/>
      <c r="Z110" s="347"/>
      <c r="AA110" s="347"/>
      <c r="AB110" s="347"/>
      <c r="AC110" s="347"/>
      <c r="AD110" s="347"/>
      <c r="AE110" s="347"/>
      <c r="AF110" s="347"/>
      <c r="AG110" s="235"/>
      <c r="AH110" s="348"/>
      <c r="AI110" s="347"/>
      <c r="AJ110" s="347"/>
      <c r="AK110" s="347"/>
      <c r="AL110" s="347"/>
      <c r="AM110" s="347"/>
      <c r="AN110" s="347"/>
      <c r="AO110" s="347"/>
      <c r="AP110" s="347"/>
      <c r="AQ110" s="235"/>
      <c r="AR110" s="235"/>
      <c r="AS110" s="235"/>
      <c r="AT110" s="451" t="s">
        <v>217</v>
      </c>
      <c r="AU110" s="235"/>
      <c r="AV110" s="235"/>
      <c r="AW110" s="260"/>
      <c r="AX110" s="260"/>
      <c r="AY110" s="453" t="s">
        <v>549</v>
      </c>
      <c r="AZ110" s="440" t="s">
        <v>414</v>
      </c>
      <c r="BA110" s="259" t="s">
        <v>431</v>
      </c>
      <c r="BB110" s="259" t="s">
        <v>599</v>
      </c>
      <c r="BC110" s="259" t="s">
        <v>599</v>
      </c>
      <c r="BD110" s="259" t="s">
        <v>418</v>
      </c>
      <c r="BE110" s="374">
        <f t="shared" si="99"/>
        <v>103</v>
      </c>
      <c r="BF110" s="235"/>
      <c r="BG110" s="235"/>
      <c r="BH110" s="235"/>
      <c r="BI110" s="235"/>
      <c r="BJ110" s="235"/>
      <c r="BK110" s="235"/>
      <c r="BL110" s="235"/>
      <c r="BM110" s="235"/>
      <c r="BN110" s="235"/>
      <c r="BO110" s="235"/>
      <c r="BP110" s="235"/>
      <c r="BQ110" s="235"/>
      <c r="BR110" s="235"/>
      <c r="BS110" s="235"/>
      <c r="BT110" s="235"/>
      <c r="BU110" s="235"/>
      <c r="BV110" s="235"/>
      <c r="BW110" s="235"/>
      <c r="BX110" s="235"/>
      <c r="BY110" s="235"/>
      <c r="BZ110" s="235"/>
      <c r="CA110" s="235"/>
      <c r="CB110" s="235"/>
      <c r="CC110" s="235"/>
      <c r="CD110" s="235"/>
      <c r="CE110" s="235"/>
      <c r="CF110" s="235"/>
      <c r="CG110" s="235"/>
      <c r="CH110" s="235"/>
      <c r="CI110" s="235"/>
      <c r="CJ110" s="235"/>
      <c r="CK110" s="235"/>
      <c r="CL110" s="235"/>
      <c r="CM110" s="235"/>
      <c r="CN110" s="235"/>
      <c r="CO110" s="235"/>
      <c r="CP110" s="235"/>
      <c r="CQ110" s="235"/>
      <c r="CR110" s="235"/>
      <c r="CS110" s="235"/>
      <c r="CT110" s="235"/>
      <c r="CU110" s="235"/>
      <c r="CV110" s="235"/>
      <c r="CW110" s="235"/>
      <c r="CX110" s="235"/>
      <c r="CY110" s="235"/>
      <c r="CZ110" s="235"/>
      <c r="DA110" s="235"/>
      <c r="DB110" s="235"/>
      <c r="DC110" s="235"/>
      <c r="DD110" s="235"/>
      <c r="DE110" s="235"/>
      <c r="DF110" s="235"/>
      <c r="DG110" s="235"/>
      <c r="DH110" s="235"/>
      <c r="DI110" s="235"/>
      <c r="DJ110" s="235"/>
      <c r="DK110" s="235"/>
      <c r="DL110" s="235"/>
      <c r="DM110" s="235"/>
      <c r="DN110" s="235"/>
      <c r="DO110" s="235"/>
      <c r="DP110" s="235"/>
      <c r="DQ110" s="235"/>
      <c r="DR110" s="235"/>
      <c r="DS110" s="235"/>
      <c r="DT110" s="235"/>
      <c r="DU110" s="235"/>
      <c r="DV110" s="235"/>
      <c r="DW110" s="235"/>
      <c r="DX110" s="235"/>
      <c r="DY110" s="235"/>
      <c r="DZ110" s="235"/>
      <c r="EA110" s="235"/>
    </row>
    <row r="111" spans="1:131" ht="15" hidden="1" customHeight="1">
      <c r="A111" s="338">
        <f t="shared" si="97"/>
        <v>0</v>
      </c>
      <c r="B111" s="338">
        <f>IF(OR(B76=1,$B$18=$AU27),1,0)</f>
        <v>0</v>
      </c>
      <c r="C111" s="338">
        <f t="shared" si="86"/>
        <v>0</v>
      </c>
      <c r="E111" s="346">
        <f t="shared" ref="E111:L111" si="104">+MAX(P111,Y111,AI111)</f>
        <v>18350</v>
      </c>
      <c r="F111" s="346">
        <f t="shared" si="104"/>
        <v>21000</v>
      </c>
      <c r="G111" s="346">
        <f t="shared" si="104"/>
        <v>23600</v>
      </c>
      <c r="H111" s="346">
        <f t="shared" si="104"/>
        <v>26200</v>
      </c>
      <c r="I111" s="346">
        <f t="shared" si="104"/>
        <v>28300</v>
      </c>
      <c r="J111" s="346">
        <f t="shared" si="104"/>
        <v>30400</v>
      </c>
      <c r="K111" s="346">
        <f t="shared" si="104"/>
        <v>32500</v>
      </c>
      <c r="L111" s="346">
        <f t="shared" si="104"/>
        <v>34600</v>
      </c>
      <c r="N111" s="472" t="str">
        <f>CONCATENATE(AU27,$B$11)</f>
        <v>On or After  5/13/20160</v>
      </c>
      <c r="O111" s="235"/>
      <c r="P111" s="347">
        <v>18350</v>
      </c>
      <c r="Q111" s="347">
        <v>21000</v>
      </c>
      <c r="R111" s="347">
        <v>23600</v>
      </c>
      <c r="S111" s="347">
        <v>26200</v>
      </c>
      <c r="T111" s="347">
        <v>28300</v>
      </c>
      <c r="U111" s="347">
        <v>30400</v>
      </c>
      <c r="V111" s="347">
        <v>32500</v>
      </c>
      <c r="W111" s="347">
        <v>34600</v>
      </c>
      <c r="X111" s="235"/>
      <c r="Y111" s="347">
        <v>0</v>
      </c>
      <c r="Z111" s="347">
        <v>0</v>
      </c>
      <c r="AA111" s="347">
        <v>0</v>
      </c>
      <c r="AB111" s="347">
        <v>0</v>
      </c>
      <c r="AC111" s="347">
        <v>0</v>
      </c>
      <c r="AD111" s="347">
        <v>0</v>
      </c>
      <c r="AE111" s="347">
        <v>0</v>
      </c>
      <c r="AF111" s="347">
        <v>0</v>
      </c>
      <c r="AG111" s="235"/>
      <c r="AH111" s="348" t="str">
        <f>IF(AND((IF(ISNA(VLOOKUP($B$13,$BC$10:$BC$543,1,FALSE)),0,VLOOKUP($B$13,$BC$10:$BC$543,1,FALSE)))=0,AL165&gt;S165,OR($B$16=$AS$11,$B$16=$AS$15)),"Yes","No")</f>
        <v>No</v>
      </c>
      <c r="AI111" s="347">
        <f>IF($AH111="No",0,18700)</f>
        <v>0</v>
      </c>
      <c r="AJ111" s="347">
        <f>IF($AH111="No",0,21350)</f>
        <v>0</v>
      </c>
      <c r="AK111" s="347">
        <f>IF($AH111="No",0,24000)</f>
        <v>0</v>
      </c>
      <c r="AL111" s="347">
        <f>IF($AH111="No",0,26650)</f>
        <v>0</v>
      </c>
      <c r="AM111" s="347">
        <f>IF($AH111="No",0,28800)</f>
        <v>0</v>
      </c>
      <c r="AN111" s="347">
        <f>IF($AH111="No",0,30950)</f>
        <v>0</v>
      </c>
      <c r="AO111" s="347">
        <f>IF($AH111="No",0,33050)</f>
        <v>0</v>
      </c>
      <c r="AP111" s="347">
        <f>IF($AH111="No",0,35200)</f>
        <v>0</v>
      </c>
      <c r="AQ111" s="235"/>
      <c r="AR111" s="235"/>
      <c r="AS111" s="235"/>
      <c r="AT111" s="451" t="s">
        <v>219</v>
      </c>
      <c r="AU111" s="235"/>
      <c r="AV111" s="235"/>
      <c r="AW111" s="260"/>
      <c r="AX111" s="260"/>
      <c r="AY111" s="453" t="s">
        <v>553</v>
      </c>
      <c r="AZ111" s="440" t="s">
        <v>416</v>
      </c>
      <c r="BA111" s="259" t="s">
        <v>452</v>
      </c>
      <c r="BB111" s="259" t="s">
        <v>600</v>
      </c>
      <c r="BC111" s="259" t="s">
        <v>600</v>
      </c>
      <c r="BD111" s="259" t="s">
        <v>420</v>
      </c>
      <c r="BE111" s="374">
        <f t="shared" si="99"/>
        <v>104</v>
      </c>
      <c r="BF111" s="235"/>
      <c r="BG111" s="235"/>
      <c r="BH111" s="235"/>
      <c r="BI111" s="235"/>
      <c r="BJ111" s="235"/>
      <c r="BK111" s="235"/>
      <c r="BL111" s="235"/>
      <c r="BM111" s="235"/>
      <c r="BN111" s="235"/>
      <c r="BO111" s="235"/>
      <c r="BP111" s="235"/>
      <c r="BQ111" s="235"/>
      <c r="BR111" s="235"/>
      <c r="BS111" s="235"/>
      <c r="BT111" s="235"/>
      <c r="BU111" s="235"/>
      <c r="BV111" s="235"/>
      <c r="BW111" s="235"/>
      <c r="BX111" s="235"/>
      <c r="BY111" s="235"/>
      <c r="BZ111" s="235"/>
      <c r="CA111" s="235"/>
      <c r="CB111" s="235"/>
      <c r="CC111" s="235"/>
      <c r="CD111" s="235"/>
      <c r="CE111" s="235"/>
      <c r="CF111" s="235"/>
      <c r="CG111" s="235"/>
      <c r="CH111" s="235"/>
      <c r="CI111" s="235"/>
      <c r="CJ111" s="235"/>
      <c r="CK111" s="235"/>
      <c r="CL111" s="235"/>
      <c r="CM111" s="235"/>
      <c r="CN111" s="235"/>
      <c r="CO111" s="235"/>
      <c r="CP111" s="235"/>
      <c r="CQ111" s="235"/>
      <c r="CR111" s="235"/>
      <c r="CS111" s="235"/>
      <c r="CT111" s="235"/>
      <c r="CU111" s="235"/>
      <c r="CV111" s="235"/>
      <c r="CW111" s="235"/>
      <c r="CX111" s="235"/>
      <c r="CY111" s="235"/>
      <c r="CZ111" s="235"/>
      <c r="DA111" s="235"/>
      <c r="DB111" s="235"/>
      <c r="DC111" s="235"/>
      <c r="DD111" s="235"/>
      <c r="DE111" s="235"/>
      <c r="DF111" s="235"/>
      <c r="DG111" s="235"/>
      <c r="DH111" s="235"/>
      <c r="DI111" s="235"/>
      <c r="DJ111" s="235"/>
      <c r="DK111" s="235"/>
      <c r="DL111" s="235"/>
      <c r="DM111" s="235"/>
      <c r="DN111" s="235"/>
      <c r="DO111" s="235"/>
      <c r="DP111" s="235"/>
      <c r="DQ111" s="235"/>
      <c r="DR111" s="235"/>
      <c r="DS111" s="235"/>
      <c r="DT111" s="235"/>
      <c r="DU111" s="235"/>
      <c r="DV111" s="235"/>
      <c r="DW111" s="235"/>
      <c r="DX111" s="235"/>
      <c r="DY111" s="235"/>
      <c r="DZ111" s="235"/>
      <c r="EA111" s="235"/>
    </row>
    <row r="112" spans="1:131" ht="15.75" hidden="1" customHeight="1">
      <c r="A112" s="340"/>
      <c r="B112" s="341"/>
      <c r="C112" s="342"/>
      <c r="D112" s="341"/>
      <c r="E112" s="341"/>
      <c r="F112" s="341"/>
      <c r="G112" s="341"/>
      <c r="H112" s="341"/>
      <c r="I112" s="341"/>
      <c r="J112" s="341"/>
      <c r="K112" s="341"/>
      <c r="L112" s="341"/>
      <c r="M112" s="341"/>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s="235"/>
      <c r="AJ112" s="235"/>
      <c r="AK112" s="235"/>
      <c r="AL112" s="235"/>
      <c r="AM112" s="235"/>
      <c r="AN112" s="235"/>
      <c r="AO112" s="235"/>
      <c r="AP112" s="235"/>
      <c r="AQ112" s="479" t="s">
        <v>1536</v>
      </c>
      <c r="AR112" s="235"/>
      <c r="AS112" s="235"/>
      <c r="AT112" s="451" t="s">
        <v>221</v>
      </c>
      <c r="AU112" s="235"/>
      <c r="AV112" s="235"/>
      <c r="AW112" s="260"/>
      <c r="AX112" s="260"/>
      <c r="AY112" s="453" t="s">
        <v>555</v>
      </c>
      <c r="AZ112" s="440" t="s">
        <v>418</v>
      </c>
      <c r="BA112" s="259" t="s">
        <v>460</v>
      </c>
      <c r="BB112" s="259" t="s">
        <v>604</v>
      </c>
      <c r="BC112" s="259" t="s">
        <v>604</v>
      </c>
      <c r="BD112" s="259" t="s">
        <v>422</v>
      </c>
      <c r="BE112" s="374">
        <f t="shared" si="99"/>
        <v>105</v>
      </c>
      <c r="BF112" s="235"/>
      <c r="BG112" s="235"/>
      <c r="BH112" s="235"/>
      <c r="BI112" s="235"/>
      <c r="BJ112" s="235"/>
      <c r="BK112" s="235"/>
      <c r="BL112" s="235"/>
      <c r="BM112" s="235"/>
      <c r="BN112" s="235"/>
      <c r="BO112" s="235"/>
      <c r="BP112" s="235"/>
      <c r="BQ112" s="235"/>
      <c r="BR112" s="235"/>
      <c r="BS112" s="235"/>
      <c r="BT112" s="235"/>
      <c r="BU112" s="235"/>
      <c r="BV112" s="235"/>
      <c r="BW112" s="235"/>
      <c r="BX112" s="235"/>
      <c r="BY112" s="235"/>
      <c r="BZ112" s="235"/>
      <c r="CA112" s="235"/>
      <c r="CB112" s="235"/>
      <c r="CC112" s="235"/>
      <c r="CD112" s="235"/>
      <c r="CE112" s="235"/>
      <c r="CF112" s="235"/>
      <c r="CG112" s="235"/>
      <c r="CH112" s="235"/>
      <c r="CI112" s="235"/>
      <c r="CJ112" s="235"/>
      <c r="CK112" s="235"/>
      <c r="CL112" s="235"/>
      <c r="CM112" s="235"/>
      <c r="CN112" s="235"/>
      <c r="CO112" s="235"/>
      <c r="CP112" s="235"/>
      <c r="CQ112" s="235"/>
      <c r="CR112" s="235"/>
      <c r="CS112" s="235"/>
      <c r="CT112" s="235"/>
      <c r="CU112" s="235"/>
      <c r="CV112" s="235"/>
      <c r="CW112" s="235"/>
      <c r="CX112" s="235"/>
      <c r="CY112" s="235"/>
      <c r="CZ112" s="235"/>
      <c r="DA112" s="235"/>
      <c r="DB112" s="235"/>
      <c r="DC112" s="235"/>
      <c r="DD112" s="235"/>
      <c r="DE112" s="235"/>
      <c r="DF112" s="235"/>
      <c r="DG112" s="235"/>
      <c r="DH112" s="235"/>
      <c r="DI112" s="235"/>
      <c r="DJ112" s="235"/>
      <c r="DK112" s="235"/>
      <c r="DL112" s="235"/>
      <c r="DM112" s="235"/>
      <c r="DN112" s="235"/>
      <c r="DO112" s="235"/>
      <c r="DP112" s="235"/>
      <c r="DQ112" s="235"/>
      <c r="DR112" s="235"/>
      <c r="DS112" s="235"/>
      <c r="DT112" s="235"/>
      <c r="DU112" s="235"/>
      <c r="DV112" s="235"/>
      <c r="DW112" s="235"/>
      <c r="DX112" s="235"/>
      <c r="DY112" s="235"/>
      <c r="DZ112" s="235"/>
      <c r="EA112" s="235"/>
    </row>
    <row r="113" spans="1:131" ht="15.75" hidden="1">
      <c r="A113" s="312" t="s">
        <v>1526</v>
      </c>
      <c r="B113" s="313" t="s">
        <v>1527</v>
      </c>
      <c r="C113" s="314" t="s">
        <v>1528</v>
      </c>
      <c r="E113" s="315">
        <v>1</v>
      </c>
      <c r="F113" s="315">
        <v>2</v>
      </c>
      <c r="G113" s="315">
        <v>3</v>
      </c>
      <c r="H113" s="315">
        <v>4</v>
      </c>
      <c r="I113" s="315">
        <v>5</v>
      </c>
      <c r="J113" s="315">
        <v>6</v>
      </c>
      <c r="K113" s="315">
        <v>7</v>
      </c>
      <c r="L113" s="315">
        <v>8</v>
      </c>
      <c r="M113" s="228"/>
      <c r="N113" s="471">
        <v>60</v>
      </c>
      <c r="O113" s="235"/>
      <c r="P113" s="1585" t="s">
        <v>1529</v>
      </c>
      <c r="Q113" s="1585"/>
      <c r="R113" s="1585"/>
      <c r="S113" s="1585"/>
      <c r="T113" s="1585"/>
      <c r="U113" s="1585"/>
      <c r="V113" s="1585"/>
      <c r="W113" s="1585"/>
      <c r="X113" s="235"/>
      <c r="Y113" s="1585" t="s">
        <v>1530</v>
      </c>
      <c r="Z113" s="1585"/>
      <c r="AA113" s="1585"/>
      <c r="AB113" s="1585"/>
      <c r="AC113" s="1585"/>
      <c r="AD113" s="1585"/>
      <c r="AE113" s="1585"/>
      <c r="AF113" s="1585"/>
      <c r="AG113" s="235"/>
      <c r="AH113" s="235"/>
      <c r="AI113" s="1585" t="s">
        <v>1532</v>
      </c>
      <c r="AJ113" s="1585"/>
      <c r="AK113" s="1585"/>
      <c r="AL113" s="1585"/>
      <c r="AM113" s="1585"/>
      <c r="AN113" s="1585"/>
      <c r="AO113" s="1585"/>
      <c r="AP113" s="1585"/>
      <c r="AQ113" s="235"/>
      <c r="AR113" s="235"/>
      <c r="AS113" s="235"/>
      <c r="AT113" s="451" t="s">
        <v>223</v>
      </c>
      <c r="AU113" s="235"/>
      <c r="AV113" s="235"/>
      <c r="AW113" s="260"/>
      <c r="AX113" s="260"/>
      <c r="AY113" s="453" t="s">
        <v>558</v>
      </c>
      <c r="AZ113" s="440" t="s">
        <v>420</v>
      </c>
      <c r="BA113" s="259" t="s">
        <v>464</v>
      </c>
      <c r="BB113" s="259" t="s">
        <v>609</v>
      </c>
      <c r="BC113" s="259" t="s">
        <v>609</v>
      </c>
      <c r="BD113" s="259" t="s">
        <v>1450</v>
      </c>
      <c r="BE113" s="374">
        <f t="shared" si="99"/>
        <v>106</v>
      </c>
      <c r="BF113" s="235"/>
      <c r="BG113" s="235"/>
      <c r="BH113" s="235"/>
      <c r="BI113" s="235"/>
      <c r="BJ113" s="235"/>
      <c r="BK113" s="235"/>
      <c r="BL113" s="235"/>
      <c r="BM113" s="235"/>
      <c r="BN113" s="235"/>
      <c r="BO113" s="235"/>
      <c r="BP113" s="235"/>
      <c r="BQ113" s="235"/>
      <c r="BR113" s="235"/>
      <c r="BS113" s="235"/>
      <c r="BT113" s="235"/>
      <c r="BU113" s="235"/>
      <c r="BV113" s="235"/>
      <c r="BW113" s="235"/>
      <c r="BX113" s="235"/>
      <c r="BY113" s="235"/>
      <c r="BZ113" s="235"/>
      <c r="CA113" s="235"/>
      <c r="CB113" s="235"/>
      <c r="CC113" s="235"/>
      <c r="CD113" s="235"/>
      <c r="CE113" s="235"/>
      <c r="CF113" s="235"/>
      <c r="CG113" s="235"/>
      <c r="CH113" s="235"/>
      <c r="CI113" s="235"/>
      <c r="CJ113" s="235"/>
      <c r="CK113" s="235"/>
      <c r="CL113" s="235"/>
      <c r="CM113" s="235"/>
      <c r="CN113" s="235"/>
      <c r="CO113" s="235"/>
      <c r="CP113" s="235"/>
      <c r="CQ113" s="235"/>
      <c r="CR113" s="235"/>
      <c r="CS113" s="235"/>
      <c r="CT113" s="235"/>
      <c r="CU113" s="235"/>
      <c r="CV113" s="235"/>
      <c r="CW113" s="235"/>
      <c r="CX113" s="235"/>
      <c r="CY113" s="235"/>
      <c r="CZ113" s="235"/>
      <c r="DA113" s="235"/>
      <c r="DB113" s="235"/>
      <c r="DC113" s="235"/>
      <c r="DD113" s="235"/>
      <c r="DE113" s="235"/>
      <c r="DF113" s="235"/>
      <c r="DG113" s="235"/>
      <c r="DH113" s="235"/>
      <c r="DI113" s="235"/>
      <c r="DJ113" s="235"/>
      <c r="DK113" s="235"/>
      <c r="DL113" s="235"/>
      <c r="DM113" s="235"/>
      <c r="DN113" s="235"/>
      <c r="DO113" s="235"/>
      <c r="DP113" s="235"/>
      <c r="DQ113" s="235"/>
      <c r="DR113" s="235"/>
      <c r="DS113" s="235"/>
      <c r="DT113" s="235"/>
      <c r="DU113" s="235"/>
      <c r="DV113" s="235"/>
      <c r="DW113" s="235"/>
      <c r="DX113" s="235"/>
      <c r="DY113" s="235"/>
      <c r="DZ113" s="235"/>
      <c r="EA113" s="235"/>
    </row>
    <row r="114" spans="1:131" hidden="1">
      <c r="A114" s="318">
        <f t="shared" ref="A114:A123" si="105">IF($A$26=$AU10,1,0)</f>
        <v>0</v>
      </c>
      <c r="B114" s="318">
        <f>IF($B$18=$AU10,1,0)</f>
        <v>0</v>
      </c>
      <c r="C114" s="318">
        <f t="shared" ref="C114:C129" si="106">+IF((A60+B60)=2,1,A60+B60)</f>
        <v>0</v>
      </c>
      <c r="E114" s="319">
        <f t="shared" ref="E114:L115" si="107">+MAX(P114,Y114,AI114)</f>
        <v>20460</v>
      </c>
      <c r="F114" s="319">
        <f t="shared" si="107"/>
        <v>23340</v>
      </c>
      <c r="G114" s="319">
        <f t="shared" si="107"/>
        <v>26280</v>
      </c>
      <c r="H114" s="319">
        <f t="shared" si="107"/>
        <v>29160</v>
      </c>
      <c r="I114" s="319">
        <f t="shared" si="107"/>
        <v>31500</v>
      </c>
      <c r="J114" s="319">
        <f t="shared" si="107"/>
        <v>33840</v>
      </c>
      <c r="K114" s="319">
        <f t="shared" si="107"/>
        <v>36180</v>
      </c>
      <c r="L114" s="319">
        <f t="shared" si="107"/>
        <v>38520</v>
      </c>
      <c r="N114" s="472" t="str">
        <f>CONCATENATE($AU$10,$B$11,$N$113)</f>
        <v>Before 12-31-2008060</v>
      </c>
      <c r="O114" s="235"/>
      <c r="P114" s="347">
        <v>20460</v>
      </c>
      <c r="Q114" s="347">
        <v>23340</v>
      </c>
      <c r="R114" s="347">
        <v>26280</v>
      </c>
      <c r="S114" s="347">
        <v>29160</v>
      </c>
      <c r="T114" s="347">
        <v>31500</v>
      </c>
      <c r="U114" s="347">
        <v>33840</v>
      </c>
      <c r="V114" s="347">
        <v>36180</v>
      </c>
      <c r="W114" s="347">
        <v>38520</v>
      </c>
      <c r="X114" s="235"/>
      <c r="Y114" s="473"/>
      <c r="Z114" s="474"/>
      <c r="AA114" s="474"/>
      <c r="AB114" s="474"/>
      <c r="AC114" s="474"/>
      <c r="AD114" s="474"/>
      <c r="AE114" s="474"/>
      <c r="AF114" s="475"/>
      <c r="AG114" s="235"/>
      <c r="AH114" s="235"/>
      <c r="AI114" s="347"/>
      <c r="AJ114" s="347"/>
      <c r="AK114" s="347"/>
      <c r="AL114" s="347"/>
      <c r="AM114" s="347"/>
      <c r="AN114" s="347"/>
      <c r="AO114" s="347"/>
      <c r="AP114" s="347"/>
      <c r="AQ114" s="235"/>
      <c r="AR114" s="235"/>
      <c r="AS114" s="235"/>
      <c r="AT114" s="451" t="s">
        <v>224</v>
      </c>
      <c r="AU114" s="235"/>
      <c r="AV114" s="235"/>
      <c r="AW114" s="260"/>
      <c r="AX114" s="260"/>
      <c r="AY114" s="453" t="s">
        <v>560</v>
      </c>
      <c r="AZ114" s="440" t="s">
        <v>422</v>
      </c>
      <c r="BA114" s="259" t="s">
        <v>466</v>
      </c>
      <c r="BB114" s="259" t="s">
        <v>611</v>
      </c>
      <c r="BC114" s="259" t="s">
        <v>611</v>
      </c>
      <c r="BD114" s="259" t="s">
        <v>425</v>
      </c>
      <c r="BE114" s="374">
        <f t="shared" si="99"/>
        <v>107</v>
      </c>
      <c r="BF114" s="235"/>
      <c r="BG114" s="235"/>
      <c r="BH114" s="235"/>
      <c r="BI114" s="235"/>
      <c r="BJ114" s="235"/>
      <c r="BK114" s="235"/>
      <c r="BL114" s="235"/>
      <c r="BM114" s="235"/>
      <c r="BN114" s="235"/>
      <c r="BO114" s="235"/>
      <c r="BP114" s="235"/>
      <c r="BQ114" s="235"/>
      <c r="BR114" s="235"/>
      <c r="BS114" s="235"/>
      <c r="BT114" s="235"/>
      <c r="BU114" s="235"/>
      <c r="BV114" s="235"/>
      <c r="BW114" s="235"/>
      <c r="BX114" s="235"/>
      <c r="BY114" s="235"/>
      <c r="BZ114" s="235"/>
      <c r="CA114" s="235"/>
      <c r="CB114" s="235"/>
      <c r="CC114" s="235"/>
      <c r="CD114" s="235"/>
      <c r="CE114" s="235"/>
      <c r="CF114" s="235"/>
      <c r="CG114" s="235"/>
      <c r="CH114" s="235"/>
      <c r="CI114" s="235"/>
      <c r="CJ114" s="235"/>
      <c r="CK114" s="235"/>
      <c r="CL114" s="235"/>
      <c r="CM114" s="235"/>
      <c r="CN114" s="235"/>
      <c r="CO114" s="235"/>
      <c r="CP114" s="235"/>
      <c r="CQ114" s="235"/>
      <c r="CR114" s="235"/>
      <c r="CS114" s="235"/>
      <c r="CT114" s="235"/>
      <c r="CU114" s="235"/>
      <c r="CV114" s="235"/>
      <c r="CW114" s="235"/>
      <c r="CX114" s="235"/>
      <c r="CY114" s="235"/>
      <c r="CZ114" s="235"/>
      <c r="DA114" s="235"/>
      <c r="DB114" s="235"/>
      <c r="DC114" s="235"/>
      <c r="DD114" s="235"/>
      <c r="DE114" s="235"/>
      <c r="DF114" s="235"/>
      <c r="DG114" s="235"/>
      <c r="DH114" s="235"/>
      <c r="DI114" s="235"/>
      <c r="DJ114" s="235"/>
      <c r="DK114" s="235"/>
      <c r="DL114" s="235"/>
      <c r="DM114" s="235"/>
      <c r="DN114" s="235"/>
      <c r="DO114" s="235"/>
      <c r="DP114" s="235"/>
      <c r="DQ114" s="235"/>
      <c r="DR114" s="235"/>
      <c r="DS114" s="235"/>
      <c r="DT114" s="235"/>
      <c r="DU114" s="235"/>
      <c r="DV114" s="235"/>
      <c r="DW114" s="235"/>
      <c r="DX114" s="235"/>
      <c r="DY114" s="235"/>
      <c r="DZ114" s="235"/>
      <c r="EA114" s="235"/>
    </row>
    <row r="115" spans="1:131" ht="15" hidden="1" customHeight="1">
      <c r="A115" s="318">
        <f t="shared" si="105"/>
        <v>0</v>
      </c>
      <c r="B115" s="318">
        <f t="shared" ref="B115:B123" si="108">IF(OR(B60=1,$B$18=$AU11),1,0)</f>
        <v>0</v>
      </c>
      <c r="C115" s="318">
        <f t="shared" si="106"/>
        <v>0</v>
      </c>
      <c r="E115" s="319">
        <f t="shared" si="107"/>
        <v>20460</v>
      </c>
      <c r="F115" s="319">
        <f t="shared" si="107"/>
        <v>23340</v>
      </c>
      <c r="G115" s="319">
        <f t="shared" si="107"/>
        <v>26280</v>
      </c>
      <c r="H115" s="319">
        <f t="shared" si="107"/>
        <v>29160</v>
      </c>
      <c r="I115" s="319">
        <f t="shared" si="107"/>
        <v>31500</v>
      </c>
      <c r="J115" s="319">
        <f t="shared" si="107"/>
        <v>33840</v>
      </c>
      <c r="K115" s="319">
        <f t="shared" si="107"/>
        <v>36180</v>
      </c>
      <c r="L115" s="319">
        <f t="shared" si="107"/>
        <v>38520</v>
      </c>
      <c r="N115" s="472" t="str">
        <f>CONCATENATE($AU$11,$B$11,$N$113)</f>
        <v>1/1/2009 - 5/13/2010060</v>
      </c>
      <c r="O115" s="235"/>
      <c r="P115" s="347">
        <v>20460</v>
      </c>
      <c r="Q115" s="347">
        <v>23340</v>
      </c>
      <c r="R115" s="347">
        <v>26280</v>
      </c>
      <c r="S115" s="347">
        <v>29160</v>
      </c>
      <c r="T115" s="347">
        <v>31500</v>
      </c>
      <c r="U115" s="347">
        <v>33840</v>
      </c>
      <c r="V115" s="347">
        <v>36180</v>
      </c>
      <c r="W115" s="347">
        <v>38520</v>
      </c>
      <c r="X115" s="235"/>
      <c r="Y115" s="476"/>
      <c r="Z115" s="374"/>
      <c r="AA115" s="374"/>
      <c r="AB115" s="374"/>
      <c r="AC115" s="374"/>
      <c r="AD115" s="374"/>
      <c r="AE115" s="374"/>
      <c r="AF115" s="477"/>
      <c r="AG115" s="235"/>
      <c r="AH115" s="235"/>
      <c r="AI115" s="347">
        <f t="shared" ref="AI115:AP115" si="109">+AI97/5*6</f>
        <v>0</v>
      </c>
      <c r="AJ115" s="347">
        <f t="shared" si="109"/>
        <v>0</v>
      </c>
      <c r="AK115" s="347">
        <f t="shared" si="109"/>
        <v>0</v>
      </c>
      <c r="AL115" s="347">
        <f t="shared" si="109"/>
        <v>0</v>
      </c>
      <c r="AM115" s="347">
        <f t="shared" si="109"/>
        <v>0</v>
      </c>
      <c r="AN115" s="347">
        <f t="shared" si="109"/>
        <v>0</v>
      </c>
      <c r="AO115" s="347">
        <f t="shared" si="109"/>
        <v>0</v>
      </c>
      <c r="AP115" s="347">
        <f t="shared" si="109"/>
        <v>0</v>
      </c>
      <c r="AQ115" s="235"/>
      <c r="AR115" s="235"/>
      <c r="AS115" s="235"/>
      <c r="AT115" s="451" t="s">
        <v>226</v>
      </c>
      <c r="AU115" s="235"/>
      <c r="AV115" s="235"/>
      <c r="AW115" s="260"/>
      <c r="AX115" s="260"/>
      <c r="AY115" s="453" t="s">
        <v>562</v>
      </c>
      <c r="AZ115" s="440" t="s">
        <v>1450</v>
      </c>
      <c r="BA115" s="259" t="s">
        <v>143</v>
      </c>
      <c r="BB115" s="259" t="s">
        <v>612</v>
      </c>
      <c r="BC115" s="259" t="s">
        <v>612</v>
      </c>
      <c r="BD115" s="259" t="s">
        <v>431</v>
      </c>
      <c r="BE115" s="374">
        <f t="shared" si="99"/>
        <v>108</v>
      </c>
      <c r="BF115" s="235"/>
      <c r="BG115" s="235"/>
      <c r="BH115" s="235"/>
      <c r="BI115" s="235"/>
      <c r="BJ115" s="235"/>
      <c r="BK115" s="235"/>
      <c r="BL115" s="235"/>
      <c r="BM115" s="235"/>
      <c r="BN115" s="235"/>
      <c r="BO115" s="235"/>
      <c r="BP115" s="235"/>
      <c r="BQ115" s="235"/>
      <c r="BR115" s="235"/>
      <c r="BS115" s="235"/>
      <c r="BT115" s="235"/>
      <c r="BU115" s="235"/>
      <c r="BV115" s="235"/>
      <c r="BW115" s="235"/>
      <c r="BX115" s="235"/>
      <c r="BY115" s="235"/>
      <c r="BZ115" s="235"/>
      <c r="CA115" s="235"/>
      <c r="CB115" s="235"/>
      <c r="CC115" s="235"/>
      <c r="CD115" s="235"/>
      <c r="CE115" s="235"/>
      <c r="CF115" s="235"/>
      <c r="CG115" s="235"/>
      <c r="CH115" s="235"/>
      <c r="CI115" s="235"/>
      <c r="CJ115" s="235"/>
      <c r="CK115" s="235"/>
      <c r="CL115" s="235"/>
      <c r="CM115" s="235"/>
      <c r="CN115" s="235"/>
      <c r="CO115" s="235"/>
      <c r="CP115" s="235"/>
      <c r="CQ115" s="235"/>
      <c r="CR115" s="235"/>
      <c r="CS115" s="235"/>
      <c r="CT115" s="235"/>
      <c r="CU115" s="235"/>
      <c r="CV115" s="235"/>
      <c r="CW115" s="235"/>
      <c r="CX115" s="235"/>
      <c r="CY115" s="235"/>
      <c r="CZ115" s="235"/>
      <c r="DA115" s="235"/>
      <c r="DB115" s="235"/>
      <c r="DC115" s="235"/>
      <c r="DD115" s="235"/>
      <c r="DE115" s="235"/>
      <c r="DF115" s="235"/>
      <c r="DG115" s="235"/>
      <c r="DH115" s="235"/>
      <c r="DI115" s="235"/>
      <c r="DJ115" s="235"/>
      <c r="DK115" s="235"/>
      <c r="DL115" s="235"/>
      <c r="DM115" s="235"/>
      <c r="DN115" s="235"/>
      <c r="DO115" s="235"/>
      <c r="DP115" s="235"/>
      <c r="DQ115" s="235"/>
      <c r="DR115" s="235"/>
      <c r="DS115" s="235"/>
      <c r="DT115" s="235"/>
      <c r="DU115" s="235"/>
      <c r="DV115" s="235"/>
      <c r="DW115" s="235"/>
      <c r="DX115" s="235"/>
      <c r="DY115" s="235"/>
      <c r="DZ115" s="235"/>
      <c r="EA115" s="235"/>
    </row>
    <row r="116" spans="1:131" ht="15" hidden="1" customHeight="1">
      <c r="A116" s="318">
        <f t="shared" si="105"/>
        <v>0</v>
      </c>
      <c r="B116" s="318">
        <f t="shared" si="108"/>
        <v>0</v>
      </c>
      <c r="C116" s="318">
        <f t="shared" si="106"/>
        <v>0</v>
      </c>
      <c r="E116" s="329">
        <f t="shared" ref="E116:L116" si="110">+MAX(E115,E117)</f>
        <v>20460</v>
      </c>
      <c r="F116" s="329">
        <f t="shared" si="110"/>
        <v>23340</v>
      </c>
      <c r="G116" s="329">
        <f t="shared" si="110"/>
        <v>26280</v>
      </c>
      <c r="H116" s="329">
        <f t="shared" si="110"/>
        <v>29160</v>
      </c>
      <c r="I116" s="329">
        <f t="shared" si="110"/>
        <v>31500</v>
      </c>
      <c r="J116" s="329">
        <f t="shared" si="110"/>
        <v>33840</v>
      </c>
      <c r="K116" s="329">
        <f t="shared" si="110"/>
        <v>36180</v>
      </c>
      <c r="L116" s="329">
        <f t="shared" si="110"/>
        <v>38520</v>
      </c>
      <c r="N116" s="472" t="s">
        <v>1533</v>
      </c>
      <c r="O116" s="235"/>
      <c r="P116" s="347"/>
      <c r="Q116" s="347"/>
      <c r="R116" s="347"/>
      <c r="S116" s="347"/>
      <c r="T116" s="347"/>
      <c r="U116" s="347"/>
      <c r="V116" s="347"/>
      <c r="W116" s="347"/>
      <c r="X116" s="235"/>
      <c r="Y116" s="476"/>
      <c r="Z116" s="374"/>
      <c r="AA116" s="374"/>
      <c r="AB116" s="374"/>
      <c r="AC116" s="374"/>
      <c r="AD116" s="374"/>
      <c r="AE116" s="374"/>
      <c r="AF116" s="477"/>
      <c r="AG116" s="235"/>
      <c r="AH116" s="235"/>
      <c r="AI116" s="347"/>
      <c r="AJ116" s="347"/>
      <c r="AK116" s="347"/>
      <c r="AL116" s="347"/>
      <c r="AM116" s="347"/>
      <c r="AN116" s="347"/>
      <c r="AO116" s="347"/>
      <c r="AP116" s="347"/>
      <c r="AQ116" s="235"/>
      <c r="AR116" s="235"/>
      <c r="AS116" s="235"/>
      <c r="AT116" s="451" t="s">
        <v>228</v>
      </c>
      <c r="AU116" s="235"/>
      <c r="AV116" s="235"/>
      <c r="AW116" s="260"/>
      <c r="AX116" s="260"/>
      <c r="AY116" s="453" t="s">
        <v>563</v>
      </c>
      <c r="AZ116" s="440" t="s">
        <v>425</v>
      </c>
      <c r="BA116" s="259" t="s">
        <v>471</v>
      </c>
      <c r="BB116" s="259" t="s">
        <v>620</v>
      </c>
      <c r="BC116" s="259" t="s">
        <v>620</v>
      </c>
      <c r="BD116" s="259" t="s">
        <v>435</v>
      </c>
      <c r="BE116" s="374">
        <f t="shared" si="99"/>
        <v>109</v>
      </c>
      <c r="BF116" s="235"/>
      <c r="BG116" s="235"/>
      <c r="BH116" s="235"/>
      <c r="BI116" s="235"/>
      <c r="BJ116" s="235"/>
      <c r="BK116" s="235"/>
      <c r="BL116" s="235"/>
      <c r="BM116" s="235"/>
      <c r="BN116" s="235"/>
      <c r="BO116" s="235"/>
      <c r="BP116" s="235"/>
      <c r="BQ116" s="235"/>
      <c r="BR116" s="235"/>
      <c r="BS116" s="235"/>
      <c r="BT116" s="235"/>
      <c r="BU116" s="235"/>
      <c r="BV116" s="235"/>
      <c r="BW116" s="235"/>
      <c r="BX116" s="235"/>
      <c r="BY116" s="235"/>
      <c r="BZ116" s="235"/>
      <c r="CA116" s="235"/>
      <c r="CB116" s="235"/>
      <c r="CC116" s="235"/>
      <c r="CD116" s="235"/>
      <c r="CE116" s="235"/>
      <c r="CF116" s="235"/>
      <c r="CG116" s="235"/>
      <c r="CH116" s="235"/>
      <c r="CI116" s="235"/>
      <c r="CJ116" s="235"/>
      <c r="CK116" s="235"/>
      <c r="CL116" s="235"/>
      <c r="CM116" s="235"/>
      <c r="CN116" s="235"/>
      <c r="CO116" s="235"/>
      <c r="CP116" s="235"/>
      <c r="CQ116" s="235"/>
      <c r="CR116" s="235"/>
      <c r="CS116" s="235"/>
      <c r="CT116" s="235"/>
      <c r="CU116" s="235"/>
      <c r="CV116" s="235"/>
      <c r="CW116" s="235"/>
      <c r="CX116" s="235"/>
      <c r="CY116" s="235"/>
      <c r="CZ116" s="235"/>
      <c r="DA116" s="235"/>
      <c r="DB116" s="235"/>
      <c r="DC116" s="235"/>
      <c r="DD116" s="235"/>
      <c r="DE116" s="235"/>
      <c r="DF116" s="235"/>
      <c r="DG116" s="235"/>
      <c r="DH116" s="235"/>
      <c r="DI116" s="235"/>
      <c r="DJ116" s="235"/>
      <c r="DK116" s="235"/>
      <c r="DL116" s="235"/>
      <c r="DM116" s="235"/>
      <c r="DN116" s="235"/>
      <c r="DO116" s="235"/>
      <c r="DP116" s="235"/>
      <c r="DQ116" s="235"/>
      <c r="DR116" s="235"/>
      <c r="DS116" s="235"/>
      <c r="DT116" s="235"/>
      <c r="DU116" s="235"/>
      <c r="DV116" s="235"/>
      <c r="DW116" s="235"/>
      <c r="DX116" s="235"/>
      <c r="DY116" s="235"/>
      <c r="DZ116" s="235"/>
      <c r="EA116" s="235"/>
    </row>
    <row r="117" spans="1:131" hidden="1">
      <c r="A117" s="318">
        <f t="shared" si="105"/>
        <v>0</v>
      </c>
      <c r="B117" s="318">
        <f t="shared" si="108"/>
        <v>0</v>
      </c>
      <c r="C117" s="318">
        <f t="shared" si="106"/>
        <v>0</v>
      </c>
      <c r="E117" s="319">
        <f t="shared" ref="E117:L117" si="111">+MAX(P117,Y117,AI117)</f>
        <v>20460</v>
      </c>
      <c r="F117" s="319">
        <f t="shared" si="111"/>
        <v>23340</v>
      </c>
      <c r="G117" s="319">
        <f t="shared" si="111"/>
        <v>26280</v>
      </c>
      <c r="H117" s="319">
        <f t="shared" si="111"/>
        <v>29160</v>
      </c>
      <c r="I117" s="319">
        <f t="shared" si="111"/>
        <v>31500</v>
      </c>
      <c r="J117" s="319">
        <f t="shared" si="111"/>
        <v>33840</v>
      </c>
      <c r="K117" s="319">
        <f t="shared" si="111"/>
        <v>36180</v>
      </c>
      <c r="L117" s="319">
        <f t="shared" si="111"/>
        <v>38520</v>
      </c>
      <c r="N117" s="472" t="str">
        <f>CONCATENATE($AU$13,$B$11,$N$113)</f>
        <v>6/29/2010 - 5/30/2011060</v>
      </c>
      <c r="O117" s="235"/>
      <c r="P117" s="347">
        <v>20460</v>
      </c>
      <c r="Q117" s="347">
        <v>23340</v>
      </c>
      <c r="R117" s="347">
        <v>26280</v>
      </c>
      <c r="S117" s="347">
        <v>29160</v>
      </c>
      <c r="T117" s="347">
        <v>31500</v>
      </c>
      <c r="U117" s="347">
        <v>33840</v>
      </c>
      <c r="V117" s="347">
        <v>36180</v>
      </c>
      <c r="W117" s="347">
        <v>38520</v>
      </c>
      <c r="X117" s="235"/>
      <c r="Y117" s="476"/>
      <c r="Z117" s="374"/>
      <c r="AA117" s="374"/>
      <c r="AB117" s="374"/>
      <c r="AC117" s="374"/>
      <c r="AD117" s="374"/>
      <c r="AE117" s="374"/>
      <c r="AF117" s="477"/>
      <c r="AG117" s="235"/>
      <c r="AH117" s="235"/>
      <c r="AI117" s="347">
        <f t="shared" ref="AI117:AP117" si="112">+AI99/5*6</f>
        <v>0</v>
      </c>
      <c r="AJ117" s="347">
        <f t="shared" si="112"/>
        <v>0</v>
      </c>
      <c r="AK117" s="347">
        <f t="shared" si="112"/>
        <v>0</v>
      </c>
      <c r="AL117" s="347">
        <f t="shared" si="112"/>
        <v>0</v>
      </c>
      <c r="AM117" s="347">
        <f t="shared" si="112"/>
        <v>0</v>
      </c>
      <c r="AN117" s="347">
        <f t="shared" si="112"/>
        <v>0</v>
      </c>
      <c r="AO117" s="347">
        <f t="shared" si="112"/>
        <v>0</v>
      </c>
      <c r="AP117" s="347">
        <f t="shared" si="112"/>
        <v>0</v>
      </c>
      <c r="AQ117" s="235"/>
      <c r="AR117" s="235"/>
      <c r="AS117" s="235"/>
      <c r="AT117" s="451" t="s">
        <v>230</v>
      </c>
      <c r="AU117" s="235"/>
      <c r="AV117" s="235"/>
      <c r="AW117" s="260"/>
      <c r="AX117" s="260"/>
      <c r="AY117" s="453" t="s">
        <v>565</v>
      </c>
      <c r="AZ117" s="440" t="s">
        <v>431</v>
      </c>
      <c r="BA117" s="259" t="s">
        <v>488</v>
      </c>
      <c r="BB117" s="259" t="s">
        <v>233</v>
      </c>
      <c r="BC117" s="259" t="s">
        <v>233</v>
      </c>
      <c r="BD117" s="259" t="s">
        <v>441</v>
      </c>
      <c r="BE117" s="374">
        <f t="shared" si="99"/>
        <v>110</v>
      </c>
      <c r="BF117" s="235"/>
      <c r="BG117" s="235"/>
      <c r="BH117" s="235"/>
      <c r="BI117" s="235"/>
      <c r="BJ117" s="235"/>
      <c r="BK117" s="235"/>
      <c r="BL117" s="235"/>
      <c r="BM117" s="235"/>
      <c r="BN117" s="235"/>
      <c r="BO117" s="235"/>
      <c r="BP117" s="235"/>
      <c r="BQ117" s="235"/>
      <c r="BR117" s="235"/>
      <c r="BS117" s="235"/>
      <c r="BT117" s="235"/>
      <c r="BU117" s="235"/>
      <c r="BV117" s="235"/>
      <c r="BW117" s="235"/>
      <c r="BX117" s="235"/>
      <c r="BY117" s="235"/>
      <c r="BZ117" s="235"/>
      <c r="CA117" s="235"/>
      <c r="CB117" s="235"/>
      <c r="CC117" s="235"/>
      <c r="CD117" s="235"/>
      <c r="CE117" s="235"/>
      <c r="CF117" s="235"/>
      <c r="CG117" s="235"/>
      <c r="CH117" s="235"/>
      <c r="CI117" s="235"/>
      <c r="CJ117" s="235"/>
      <c r="CK117" s="235"/>
      <c r="CL117" s="235"/>
      <c r="CM117" s="235"/>
      <c r="CN117" s="235"/>
      <c r="CO117" s="235"/>
      <c r="CP117" s="235"/>
      <c r="CQ117" s="235"/>
      <c r="CR117" s="235"/>
      <c r="CS117" s="235"/>
      <c r="CT117" s="235"/>
      <c r="CU117" s="235"/>
      <c r="CV117" s="235"/>
      <c r="CW117" s="235"/>
      <c r="CX117" s="235"/>
      <c r="CY117" s="235"/>
      <c r="CZ117" s="235"/>
      <c r="DA117" s="235"/>
      <c r="DB117" s="235"/>
      <c r="DC117" s="235"/>
      <c r="DD117" s="235"/>
      <c r="DE117" s="235"/>
      <c r="DF117" s="235"/>
      <c r="DG117" s="235"/>
      <c r="DH117" s="235"/>
      <c r="DI117" s="235"/>
      <c r="DJ117" s="235"/>
      <c r="DK117" s="235"/>
      <c r="DL117" s="235"/>
      <c r="DM117" s="235"/>
      <c r="DN117" s="235"/>
      <c r="DO117" s="235"/>
      <c r="DP117" s="235"/>
      <c r="DQ117" s="235"/>
      <c r="DR117" s="235"/>
      <c r="DS117" s="235"/>
      <c r="DT117" s="235"/>
      <c r="DU117" s="235"/>
      <c r="DV117" s="235"/>
      <c r="DW117" s="235"/>
      <c r="DX117" s="235"/>
      <c r="DY117" s="235"/>
      <c r="DZ117" s="235"/>
      <c r="EA117" s="235"/>
    </row>
    <row r="118" spans="1:131" hidden="1">
      <c r="A118" s="318">
        <f t="shared" si="105"/>
        <v>0</v>
      </c>
      <c r="B118" s="318">
        <f t="shared" si="108"/>
        <v>0</v>
      </c>
      <c r="C118" s="318">
        <f t="shared" si="106"/>
        <v>0</v>
      </c>
      <c r="E118" s="329">
        <f t="shared" ref="E118:L118" si="113">+MAX(E117,E119)</f>
        <v>21360</v>
      </c>
      <c r="F118" s="329">
        <f t="shared" si="113"/>
        <v>24420</v>
      </c>
      <c r="G118" s="329">
        <f t="shared" si="113"/>
        <v>27480</v>
      </c>
      <c r="H118" s="329">
        <f t="shared" si="113"/>
        <v>30480</v>
      </c>
      <c r="I118" s="329">
        <f t="shared" si="113"/>
        <v>32940</v>
      </c>
      <c r="J118" s="329">
        <f t="shared" si="113"/>
        <v>35400</v>
      </c>
      <c r="K118" s="329">
        <f t="shared" si="113"/>
        <v>37800</v>
      </c>
      <c r="L118" s="329">
        <f t="shared" si="113"/>
        <v>40260</v>
      </c>
      <c r="N118" s="472" t="s">
        <v>1533</v>
      </c>
      <c r="O118" s="235"/>
      <c r="P118" s="347"/>
      <c r="Q118" s="347"/>
      <c r="R118" s="347"/>
      <c r="S118" s="347"/>
      <c r="T118" s="347"/>
      <c r="U118" s="347"/>
      <c r="V118" s="347"/>
      <c r="W118" s="347"/>
      <c r="X118" s="235"/>
      <c r="Y118" s="476"/>
      <c r="Z118" s="374"/>
      <c r="AA118" s="374"/>
      <c r="AB118" s="374"/>
      <c r="AC118" s="374"/>
      <c r="AD118" s="374"/>
      <c r="AE118" s="374"/>
      <c r="AF118" s="477"/>
      <c r="AG118" s="235"/>
      <c r="AH118" s="235"/>
      <c r="AI118" s="347"/>
      <c r="AJ118" s="347"/>
      <c r="AK118" s="347"/>
      <c r="AL118" s="347"/>
      <c r="AM118" s="347"/>
      <c r="AN118" s="347"/>
      <c r="AO118" s="347"/>
      <c r="AP118" s="347"/>
      <c r="AQ118" s="235"/>
      <c r="AR118" s="235"/>
      <c r="AS118" s="235"/>
      <c r="AT118" s="451" t="s">
        <v>232</v>
      </c>
      <c r="AU118" s="235"/>
      <c r="AV118" s="235"/>
      <c r="AW118" s="260"/>
      <c r="AX118" s="260"/>
      <c r="AY118" s="453" t="s">
        <v>566</v>
      </c>
      <c r="AZ118" s="440" t="s">
        <v>435</v>
      </c>
      <c r="BA118" s="259" t="s">
        <v>490</v>
      </c>
      <c r="BB118" s="259" t="s">
        <v>626</v>
      </c>
      <c r="BC118" s="259" t="s">
        <v>626</v>
      </c>
      <c r="BD118" s="259" t="s">
        <v>452</v>
      </c>
      <c r="BE118" s="374">
        <f t="shared" si="99"/>
        <v>113</v>
      </c>
      <c r="BF118" s="235"/>
      <c r="BG118" s="235"/>
      <c r="BH118" s="235"/>
      <c r="BI118" s="235"/>
      <c r="BJ118" s="235"/>
      <c r="BK118" s="235"/>
      <c r="BL118" s="235"/>
      <c r="BM118" s="235"/>
      <c r="BN118" s="235"/>
      <c r="BO118" s="235"/>
      <c r="BP118" s="235"/>
      <c r="BQ118" s="235"/>
      <c r="BR118" s="235"/>
      <c r="BS118" s="235"/>
      <c r="BT118" s="235"/>
      <c r="BU118" s="235"/>
      <c r="BV118" s="235"/>
      <c r="BW118" s="235"/>
      <c r="BX118" s="235"/>
      <c r="BY118" s="235"/>
      <c r="BZ118" s="235"/>
      <c r="CA118" s="235"/>
      <c r="CB118" s="235"/>
      <c r="CC118" s="235"/>
      <c r="CD118" s="235"/>
      <c r="CE118" s="235"/>
      <c r="CF118" s="235"/>
      <c r="CG118" s="235"/>
      <c r="CH118" s="235"/>
      <c r="CI118" s="235"/>
      <c r="CJ118" s="235"/>
      <c r="CK118" s="235"/>
      <c r="CL118" s="235"/>
      <c r="CM118" s="235"/>
      <c r="CN118" s="235"/>
      <c r="CO118" s="235"/>
      <c r="CP118" s="235"/>
      <c r="CQ118" s="235"/>
      <c r="CR118" s="235"/>
      <c r="CS118" s="235"/>
      <c r="CT118" s="235"/>
      <c r="CU118" s="235"/>
      <c r="CV118" s="235"/>
      <c r="CW118" s="235"/>
      <c r="CX118" s="235"/>
      <c r="CY118" s="235"/>
      <c r="CZ118" s="235"/>
      <c r="DA118" s="235"/>
      <c r="DB118" s="235"/>
      <c r="DC118" s="235"/>
      <c r="DD118" s="235"/>
      <c r="DE118" s="235"/>
      <c r="DF118" s="235"/>
      <c r="DG118" s="235"/>
      <c r="DH118" s="235"/>
      <c r="DI118" s="235"/>
      <c r="DJ118" s="235"/>
      <c r="DK118" s="235"/>
      <c r="DL118" s="235"/>
      <c r="DM118" s="235"/>
      <c r="DN118" s="235"/>
      <c r="DO118" s="235"/>
      <c r="DP118" s="235"/>
      <c r="DQ118" s="235"/>
      <c r="DR118" s="235"/>
      <c r="DS118" s="235"/>
      <c r="DT118" s="235"/>
      <c r="DU118" s="235"/>
      <c r="DV118" s="235"/>
      <c r="DW118" s="235"/>
      <c r="DX118" s="235"/>
      <c r="DY118" s="235"/>
      <c r="DZ118" s="235"/>
      <c r="EA118" s="235"/>
    </row>
    <row r="119" spans="1:131" hidden="1">
      <c r="A119" s="318">
        <f t="shared" si="105"/>
        <v>0</v>
      </c>
      <c r="B119" s="318">
        <f t="shared" si="108"/>
        <v>0</v>
      </c>
      <c r="C119" s="318">
        <f t="shared" si="106"/>
        <v>0</v>
      </c>
      <c r="E119" s="319">
        <f t="shared" ref="E119:L119" si="114">+MAX(P119,Y119,AI119)</f>
        <v>21360</v>
      </c>
      <c r="F119" s="319">
        <f t="shared" si="114"/>
        <v>24420</v>
      </c>
      <c r="G119" s="319">
        <f t="shared" si="114"/>
        <v>27480</v>
      </c>
      <c r="H119" s="319">
        <f t="shared" si="114"/>
        <v>30480</v>
      </c>
      <c r="I119" s="319">
        <f t="shared" si="114"/>
        <v>32940</v>
      </c>
      <c r="J119" s="319">
        <f t="shared" si="114"/>
        <v>35400</v>
      </c>
      <c r="K119" s="319">
        <f t="shared" si="114"/>
        <v>37800</v>
      </c>
      <c r="L119" s="319">
        <f t="shared" si="114"/>
        <v>40260</v>
      </c>
      <c r="N119" s="472" t="str">
        <f>CONCATENATE(AU15,$B$11)</f>
        <v>7/16/2011 - 11/31/20110</v>
      </c>
      <c r="O119" s="235"/>
      <c r="P119" s="347">
        <v>21360</v>
      </c>
      <c r="Q119" s="347">
        <v>24420</v>
      </c>
      <c r="R119" s="347">
        <v>27480</v>
      </c>
      <c r="S119" s="347">
        <v>30480</v>
      </c>
      <c r="T119" s="347">
        <v>32940</v>
      </c>
      <c r="U119" s="347">
        <v>35400</v>
      </c>
      <c r="V119" s="347">
        <v>37800</v>
      </c>
      <c r="W119" s="347">
        <v>40260</v>
      </c>
      <c r="X119" s="235"/>
      <c r="Y119" s="347">
        <v>0</v>
      </c>
      <c r="Z119" s="347">
        <v>0</v>
      </c>
      <c r="AA119" s="347">
        <v>0</v>
      </c>
      <c r="AB119" s="347">
        <v>0</v>
      </c>
      <c r="AC119" s="347">
        <v>0</v>
      </c>
      <c r="AD119" s="347">
        <v>0</v>
      </c>
      <c r="AE119" s="347">
        <v>0</v>
      </c>
      <c r="AF119" s="347">
        <v>0</v>
      </c>
      <c r="AG119" s="235"/>
      <c r="AH119" s="235"/>
      <c r="AI119" s="347">
        <f t="shared" ref="AI119:AP119" si="115">+AI101/5*6</f>
        <v>0</v>
      </c>
      <c r="AJ119" s="347">
        <f t="shared" si="115"/>
        <v>0</v>
      </c>
      <c r="AK119" s="347">
        <f t="shared" si="115"/>
        <v>0</v>
      </c>
      <c r="AL119" s="347">
        <f t="shared" si="115"/>
        <v>0</v>
      </c>
      <c r="AM119" s="347">
        <f t="shared" si="115"/>
        <v>0</v>
      </c>
      <c r="AN119" s="347">
        <f t="shared" si="115"/>
        <v>0</v>
      </c>
      <c r="AO119" s="347">
        <f t="shared" si="115"/>
        <v>0</v>
      </c>
      <c r="AP119" s="347">
        <f t="shared" si="115"/>
        <v>0</v>
      </c>
      <c r="AQ119" s="235"/>
      <c r="AR119" s="235"/>
      <c r="AS119" s="235"/>
      <c r="AT119" s="451" t="s">
        <v>233</v>
      </c>
      <c r="AU119" s="235"/>
      <c r="AV119" s="235"/>
      <c r="AW119" s="260"/>
      <c r="AX119" s="260"/>
      <c r="AY119" s="453" t="s">
        <v>567</v>
      </c>
      <c r="AZ119" s="440" t="s">
        <v>441</v>
      </c>
      <c r="BA119" s="259" t="s">
        <v>492</v>
      </c>
      <c r="BB119" s="259" t="s">
        <v>235</v>
      </c>
      <c r="BC119" s="259" t="s">
        <v>235</v>
      </c>
      <c r="BD119" s="259" t="s">
        <v>456</v>
      </c>
      <c r="BE119" s="374">
        <f t="shared" si="99"/>
        <v>114</v>
      </c>
      <c r="BF119" s="235"/>
      <c r="BG119" s="235"/>
      <c r="BH119" s="235"/>
      <c r="BI119" s="235"/>
      <c r="BJ119" s="235"/>
      <c r="BK119" s="235"/>
      <c r="BL119" s="235"/>
      <c r="BM119" s="235"/>
      <c r="BN119" s="235"/>
      <c r="BO119" s="235"/>
      <c r="BP119" s="235"/>
      <c r="BQ119" s="235"/>
      <c r="BR119" s="235"/>
      <c r="BS119" s="235"/>
      <c r="BT119" s="235"/>
      <c r="BU119" s="235"/>
      <c r="BV119" s="235"/>
      <c r="BW119" s="235"/>
      <c r="BX119" s="235"/>
      <c r="BY119" s="235"/>
      <c r="BZ119" s="235"/>
      <c r="CA119" s="235"/>
      <c r="CB119" s="235"/>
      <c r="CC119" s="235"/>
      <c r="CD119" s="235"/>
      <c r="CE119" s="235"/>
      <c r="CF119" s="235"/>
      <c r="CG119" s="235"/>
      <c r="CH119" s="235"/>
      <c r="CI119" s="235"/>
      <c r="CJ119" s="235"/>
      <c r="CK119" s="235"/>
      <c r="CL119" s="235"/>
      <c r="CM119" s="235"/>
      <c r="CN119" s="235"/>
      <c r="CO119" s="235"/>
      <c r="CP119" s="235"/>
      <c r="CQ119" s="235"/>
      <c r="CR119" s="235"/>
      <c r="CS119" s="235"/>
      <c r="CT119" s="235"/>
      <c r="CU119" s="235"/>
      <c r="CV119" s="235"/>
      <c r="CW119" s="235"/>
      <c r="CX119" s="235"/>
      <c r="CY119" s="235"/>
      <c r="CZ119" s="235"/>
      <c r="DA119" s="235"/>
      <c r="DB119" s="235"/>
      <c r="DC119" s="235"/>
      <c r="DD119" s="235"/>
      <c r="DE119" s="235"/>
      <c r="DF119" s="235"/>
      <c r="DG119" s="235"/>
      <c r="DH119" s="235"/>
      <c r="DI119" s="235"/>
      <c r="DJ119" s="235"/>
      <c r="DK119" s="235"/>
      <c r="DL119" s="235"/>
      <c r="DM119" s="235"/>
      <c r="DN119" s="235"/>
      <c r="DO119" s="235"/>
      <c r="DP119" s="235"/>
      <c r="DQ119" s="235"/>
      <c r="DR119" s="235"/>
      <c r="DS119" s="235"/>
      <c r="DT119" s="235"/>
      <c r="DU119" s="235"/>
      <c r="DV119" s="235"/>
      <c r="DW119" s="235"/>
      <c r="DX119" s="235"/>
      <c r="DY119" s="235"/>
      <c r="DZ119" s="235"/>
      <c r="EA119" s="235"/>
    </row>
    <row r="120" spans="1:131" hidden="1">
      <c r="A120" s="318">
        <f t="shared" si="105"/>
        <v>0</v>
      </c>
      <c r="B120" s="318">
        <f t="shared" si="108"/>
        <v>0</v>
      </c>
      <c r="C120" s="318">
        <f t="shared" si="106"/>
        <v>0</v>
      </c>
      <c r="E120" s="329">
        <f t="shared" ref="E120:L120" si="116">+MAX(E119,E121)</f>
        <v>21660</v>
      </c>
      <c r="F120" s="329">
        <f t="shared" si="116"/>
        <v>24720</v>
      </c>
      <c r="G120" s="329">
        <f t="shared" si="116"/>
        <v>27840</v>
      </c>
      <c r="H120" s="329">
        <f t="shared" si="116"/>
        <v>30900</v>
      </c>
      <c r="I120" s="329">
        <f t="shared" si="116"/>
        <v>33420</v>
      </c>
      <c r="J120" s="329">
        <f t="shared" si="116"/>
        <v>35880</v>
      </c>
      <c r="K120" s="329">
        <f t="shared" si="116"/>
        <v>38340</v>
      </c>
      <c r="L120" s="329">
        <f t="shared" si="116"/>
        <v>40800</v>
      </c>
      <c r="N120" s="472" t="s">
        <v>1533</v>
      </c>
      <c r="O120" s="235"/>
      <c r="P120" s="347"/>
      <c r="Q120" s="347"/>
      <c r="R120" s="347"/>
      <c r="S120" s="347"/>
      <c r="T120" s="347"/>
      <c r="U120" s="347"/>
      <c r="V120" s="347"/>
      <c r="W120" s="347"/>
      <c r="X120" s="235"/>
      <c r="Y120" s="347"/>
      <c r="Z120" s="347"/>
      <c r="AA120" s="347"/>
      <c r="AB120" s="347"/>
      <c r="AC120" s="347"/>
      <c r="AD120" s="347"/>
      <c r="AE120" s="347"/>
      <c r="AF120" s="347"/>
      <c r="AG120" s="235"/>
      <c r="AH120" s="235"/>
      <c r="AI120" s="347"/>
      <c r="AJ120" s="347"/>
      <c r="AK120" s="347"/>
      <c r="AL120" s="347"/>
      <c r="AM120" s="347"/>
      <c r="AN120" s="347"/>
      <c r="AO120" s="347"/>
      <c r="AP120" s="347"/>
      <c r="AQ120" s="235"/>
      <c r="AR120" s="235"/>
      <c r="AS120" s="235"/>
      <c r="AT120" s="451" t="s">
        <v>235</v>
      </c>
      <c r="AU120" s="235"/>
      <c r="AV120" s="235"/>
      <c r="AW120" s="260"/>
      <c r="AX120" s="260"/>
      <c r="AY120" s="453"/>
      <c r="AZ120" s="440"/>
      <c r="BA120" s="259"/>
      <c r="BB120" s="259" t="s">
        <v>632</v>
      </c>
      <c r="BC120" s="259" t="s">
        <v>632</v>
      </c>
      <c r="BD120" s="259" t="s">
        <v>460</v>
      </c>
      <c r="BE120" s="374"/>
      <c r="BF120" s="235"/>
      <c r="BG120" s="235"/>
      <c r="BH120" s="235"/>
      <c r="BI120" s="235"/>
      <c r="BJ120" s="235"/>
      <c r="BK120" s="235"/>
      <c r="BL120" s="235"/>
      <c r="BM120" s="235"/>
      <c r="BN120" s="235"/>
      <c r="BO120" s="235"/>
      <c r="BP120" s="235"/>
      <c r="BQ120" s="235"/>
      <c r="BR120" s="235"/>
      <c r="BS120" s="235"/>
      <c r="BT120" s="235"/>
      <c r="BU120" s="235"/>
      <c r="BV120" s="235"/>
      <c r="BW120" s="235"/>
      <c r="BX120" s="235"/>
      <c r="BY120" s="235"/>
      <c r="BZ120" s="235"/>
      <c r="CA120" s="235"/>
      <c r="CB120" s="235"/>
      <c r="CC120" s="235"/>
      <c r="CD120" s="235"/>
      <c r="CE120" s="235"/>
      <c r="CF120" s="235"/>
      <c r="CG120" s="235"/>
      <c r="CH120" s="235"/>
      <c r="CI120" s="235"/>
      <c r="CJ120" s="235"/>
      <c r="CK120" s="235"/>
      <c r="CL120" s="235"/>
      <c r="CM120" s="235"/>
      <c r="CN120" s="235"/>
      <c r="CO120" s="235"/>
      <c r="CP120" s="235"/>
      <c r="CQ120" s="235"/>
      <c r="CR120" s="235"/>
      <c r="CS120" s="235"/>
      <c r="CT120" s="235"/>
      <c r="CU120" s="235"/>
      <c r="CV120" s="235"/>
      <c r="CW120" s="235"/>
      <c r="CX120" s="235"/>
      <c r="CY120" s="235"/>
      <c r="CZ120" s="235"/>
      <c r="DA120" s="235"/>
      <c r="DB120" s="235"/>
      <c r="DC120" s="235"/>
      <c r="DD120" s="235"/>
      <c r="DE120" s="235"/>
      <c r="DF120" s="235"/>
      <c r="DG120" s="235"/>
      <c r="DH120" s="235"/>
      <c r="DI120" s="235"/>
      <c r="DJ120" s="235"/>
      <c r="DK120" s="235"/>
      <c r="DL120" s="235"/>
      <c r="DM120" s="235"/>
      <c r="DN120" s="235"/>
      <c r="DO120" s="235"/>
      <c r="DP120" s="235"/>
      <c r="DQ120" s="235"/>
      <c r="DR120" s="235"/>
      <c r="DS120" s="235"/>
      <c r="DT120" s="235"/>
      <c r="DU120" s="235"/>
      <c r="DV120" s="235"/>
      <c r="DW120" s="235"/>
      <c r="DX120" s="235"/>
      <c r="DY120" s="235"/>
      <c r="DZ120" s="235"/>
      <c r="EA120" s="235"/>
    </row>
    <row r="121" spans="1:131" hidden="1">
      <c r="A121" s="318">
        <f t="shared" si="105"/>
        <v>0</v>
      </c>
      <c r="B121" s="318">
        <f t="shared" si="108"/>
        <v>0</v>
      </c>
      <c r="C121" s="318">
        <f t="shared" si="106"/>
        <v>0</v>
      </c>
      <c r="E121" s="319">
        <f t="shared" ref="E121:L121" si="117">+MAX(P121,Y121,AI121)</f>
        <v>21660</v>
      </c>
      <c r="F121" s="319">
        <f t="shared" si="117"/>
        <v>24720</v>
      </c>
      <c r="G121" s="319">
        <f t="shared" si="117"/>
        <v>27840</v>
      </c>
      <c r="H121" s="319">
        <f t="shared" si="117"/>
        <v>30900</v>
      </c>
      <c r="I121" s="319">
        <f t="shared" si="117"/>
        <v>33420</v>
      </c>
      <c r="J121" s="319">
        <f t="shared" si="117"/>
        <v>35880</v>
      </c>
      <c r="K121" s="319">
        <f t="shared" si="117"/>
        <v>38340</v>
      </c>
      <c r="L121" s="319">
        <f t="shared" si="117"/>
        <v>40800</v>
      </c>
      <c r="N121" s="472" t="str">
        <f>CONCATENATE(AU17,$B$11)</f>
        <v>1/16/2012 - 12/3/20120</v>
      </c>
      <c r="O121" s="235"/>
      <c r="P121" s="347">
        <v>21660</v>
      </c>
      <c r="Q121" s="347">
        <v>24720</v>
      </c>
      <c r="R121" s="347">
        <v>27840</v>
      </c>
      <c r="S121" s="347">
        <v>30900</v>
      </c>
      <c r="T121" s="347">
        <v>33420</v>
      </c>
      <c r="U121" s="347">
        <v>35880</v>
      </c>
      <c r="V121" s="347">
        <v>38340</v>
      </c>
      <c r="W121" s="347">
        <v>40800</v>
      </c>
      <c r="X121" s="235"/>
      <c r="Y121" s="347">
        <v>0</v>
      </c>
      <c r="Z121" s="347">
        <v>0</v>
      </c>
      <c r="AA121" s="347">
        <v>0</v>
      </c>
      <c r="AB121" s="347">
        <v>0</v>
      </c>
      <c r="AC121" s="347">
        <v>0</v>
      </c>
      <c r="AD121" s="347">
        <v>0</v>
      </c>
      <c r="AE121" s="347">
        <v>0</v>
      </c>
      <c r="AF121" s="347">
        <v>0</v>
      </c>
      <c r="AG121" s="235"/>
      <c r="AH121" s="235"/>
      <c r="AI121" s="347">
        <f t="shared" ref="AI121:AP121" si="118">+AI103/5*6</f>
        <v>0</v>
      </c>
      <c r="AJ121" s="347">
        <f t="shared" si="118"/>
        <v>0</v>
      </c>
      <c r="AK121" s="347">
        <f t="shared" si="118"/>
        <v>0</v>
      </c>
      <c r="AL121" s="347">
        <f t="shared" si="118"/>
        <v>0</v>
      </c>
      <c r="AM121" s="347">
        <f t="shared" si="118"/>
        <v>0</v>
      </c>
      <c r="AN121" s="347">
        <f t="shared" si="118"/>
        <v>0</v>
      </c>
      <c r="AO121" s="347">
        <f t="shared" si="118"/>
        <v>0</v>
      </c>
      <c r="AP121" s="347">
        <f t="shared" si="118"/>
        <v>0</v>
      </c>
      <c r="AQ121" s="235"/>
      <c r="AR121" s="235"/>
      <c r="AS121" s="235"/>
      <c r="AT121" s="451" t="s">
        <v>237</v>
      </c>
      <c r="AU121" s="235"/>
      <c r="AV121" s="235"/>
      <c r="AW121" s="260"/>
      <c r="AX121" s="260"/>
      <c r="AY121" s="453"/>
      <c r="AZ121" s="440"/>
      <c r="BA121" s="259"/>
      <c r="BB121" s="259" t="s">
        <v>633</v>
      </c>
      <c r="BC121" s="259" t="s">
        <v>633</v>
      </c>
      <c r="BD121" s="259" t="s">
        <v>464</v>
      </c>
      <c r="BE121" s="374"/>
      <c r="BF121" s="235"/>
      <c r="BG121" s="235"/>
      <c r="BH121" s="235"/>
      <c r="BI121" s="235"/>
      <c r="BJ121" s="235"/>
      <c r="BK121" s="235"/>
      <c r="BL121" s="235"/>
      <c r="BM121" s="235"/>
      <c r="BN121" s="235"/>
      <c r="BO121" s="235"/>
      <c r="BP121" s="235"/>
      <c r="BQ121" s="235"/>
      <c r="BR121" s="235"/>
      <c r="BS121" s="235"/>
      <c r="BT121" s="235"/>
      <c r="BU121" s="235"/>
      <c r="BV121" s="235"/>
      <c r="BW121" s="235"/>
      <c r="BX121" s="235"/>
      <c r="BY121" s="235"/>
      <c r="BZ121" s="235"/>
      <c r="CA121" s="235"/>
      <c r="CB121" s="235"/>
      <c r="CC121" s="235"/>
      <c r="CD121" s="235"/>
      <c r="CE121" s="235"/>
      <c r="CF121" s="235"/>
      <c r="CG121" s="235"/>
      <c r="CH121" s="235"/>
      <c r="CI121" s="235"/>
      <c r="CJ121" s="235"/>
      <c r="CK121" s="235"/>
      <c r="CL121" s="235"/>
      <c r="CM121" s="235"/>
      <c r="CN121" s="235"/>
      <c r="CO121" s="235"/>
      <c r="CP121" s="235"/>
      <c r="CQ121" s="235"/>
      <c r="CR121" s="235"/>
      <c r="CS121" s="235"/>
      <c r="CT121" s="235"/>
      <c r="CU121" s="235"/>
      <c r="CV121" s="235"/>
      <c r="CW121" s="235"/>
      <c r="CX121" s="235"/>
      <c r="CY121" s="235"/>
      <c r="CZ121" s="235"/>
      <c r="DA121" s="235"/>
      <c r="DB121" s="235"/>
      <c r="DC121" s="235"/>
      <c r="DD121" s="235"/>
      <c r="DE121" s="235"/>
      <c r="DF121" s="235"/>
      <c r="DG121" s="235"/>
      <c r="DH121" s="235"/>
      <c r="DI121" s="235"/>
      <c r="DJ121" s="235"/>
      <c r="DK121" s="235"/>
      <c r="DL121" s="235"/>
      <c r="DM121" s="235"/>
      <c r="DN121" s="235"/>
      <c r="DO121" s="235"/>
      <c r="DP121" s="235"/>
      <c r="DQ121" s="235"/>
      <c r="DR121" s="235"/>
      <c r="DS121" s="235"/>
      <c r="DT121" s="235"/>
      <c r="DU121" s="235"/>
      <c r="DV121" s="235"/>
      <c r="DW121" s="235"/>
      <c r="DX121" s="235"/>
      <c r="DY121" s="235"/>
      <c r="DZ121" s="235"/>
      <c r="EA121" s="235"/>
    </row>
    <row r="122" spans="1:131" hidden="1">
      <c r="A122" s="318">
        <f t="shared" si="105"/>
        <v>0</v>
      </c>
      <c r="B122" s="318">
        <f t="shared" si="108"/>
        <v>0</v>
      </c>
      <c r="C122" s="318">
        <f t="shared" si="106"/>
        <v>0</v>
      </c>
      <c r="E122" s="329">
        <f t="shared" ref="E122:L122" si="119">+MAX(E121,E123)</f>
        <v>21960</v>
      </c>
      <c r="F122" s="329">
        <f t="shared" si="119"/>
        <v>25080</v>
      </c>
      <c r="G122" s="329">
        <f t="shared" si="119"/>
        <v>28200</v>
      </c>
      <c r="H122" s="329">
        <f t="shared" si="119"/>
        <v>31320</v>
      </c>
      <c r="I122" s="329">
        <f t="shared" si="119"/>
        <v>33840</v>
      </c>
      <c r="J122" s="329">
        <f t="shared" si="119"/>
        <v>36360</v>
      </c>
      <c r="K122" s="329">
        <f t="shared" si="119"/>
        <v>38880</v>
      </c>
      <c r="L122" s="329">
        <f t="shared" si="119"/>
        <v>41400</v>
      </c>
      <c r="N122" s="472" t="s">
        <v>1533</v>
      </c>
      <c r="O122" s="235"/>
      <c r="P122" s="347"/>
      <c r="Q122" s="347"/>
      <c r="R122" s="347"/>
      <c r="S122" s="347"/>
      <c r="T122" s="347"/>
      <c r="U122" s="347"/>
      <c r="V122" s="347"/>
      <c r="W122" s="347"/>
      <c r="X122" s="235"/>
      <c r="Y122" s="347"/>
      <c r="Z122" s="347"/>
      <c r="AA122" s="347"/>
      <c r="AB122" s="347"/>
      <c r="AC122" s="347"/>
      <c r="AD122" s="347"/>
      <c r="AE122" s="347"/>
      <c r="AF122" s="347"/>
      <c r="AG122" s="235"/>
      <c r="AH122" s="235"/>
      <c r="AI122" s="347"/>
      <c r="AJ122" s="347"/>
      <c r="AK122" s="347"/>
      <c r="AL122" s="347"/>
      <c r="AM122" s="347"/>
      <c r="AN122" s="347"/>
      <c r="AO122" s="347"/>
      <c r="AP122" s="347"/>
      <c r="AQ122" s="235"/>
      <c r="AR122" s="235"/>
      <c r="AS122" s="235"/>
      <c r="AT122" s="451" t="s">
        <v>239</v>
      </c>
      <c r="AU122" s="235"/>
      <c r="AV122" s="235"/>
      <c r="AW122" s="260"/>
      <c r="AX122" s="260"/>
      <c r="AY122" s="453" t="s">
        <v>568</v>
      </c>
      <c r="AZ122" s="440" t="s">
        <v>452</v>
      </c>
      <c r="BA122" s="259" t="s">
        <v>496</v>
      </c>
      <c r="BB122" s="259" t="s">
        <v>634</v>
      </c>
      <c r="BC122" s="259" t="s">
        <v>634</v>
      </c>
      <c r="BD122" s="259" t="s">
        <v>466</v>
      </c>
      <c r="BE122" s="374">
        <f t="shared" ref="BE122:BE135" si="120">+MATCH(BD$10:BD$546,AZ$10:AZ$538,0)</f>
        <v>117</v>
      </c>
      <c r="BF122" s="235"/>
      <c r="BG122" s="235"/>
      <c r="BH122" s="235"/>
      <c r="BI122" s="235"/>
      <c r="BJ122" s="235"/>
      <c r="BK122" s="235"/>
      <c r="BL122" s="235"/>
      <c r="BM122" s="235"/>
      <c r="BN122" s="235"/>
      <c r="BO122" s="235"/>
      <c r="BP122" s="235"/>
      <c r="BQ122" s="235"/>
      <c r="BR122" s="235"/>
      <c r="BS122" s="235"/>
      <c r="BT122" s="235"/>
      <c r="BU122" s="235"/>
      <c r="BV122" s="235"/>
      <c r="BW122" s="235"/>
      <c r="BX122" s="235"/>
      <c r="BY122" s="235"/>
      <c r="BZ122" s="235"/>
      <c r="CA122" s="235"/>
      <c r="CB122" s="235"/>
      <c r="CC122" s="235"/>
      <c r="CD122" s="235"/>
      <c r="CE122" s="235"/>
      <c r="CF122" s="235"/>
      <c r="CG122" s="235"/>
      <c r="CH122" s="235"/>
      <c r="CI122" s="235"/>
      <c r="CJ122" s="235"/>
      <c r="CK122" s="235"/>
      <c r="CL122" s="235"/>
      <c r="CM122" s="235"/>
      <c r="CN122" s="235"/>
      <c r="CO122" s="235"/>
      <c r="CP122" s="235"/>
      <c r="CQ122" s="235"/>
      <c r="CR122" s="235"/>
      <c r="CS122" s="235"/>
      <c r="CT122" s="235"/>
      <c r="CU122" s="235"/>
      <c r="CV122" s="235"/>
      <c r="CW122" s="235"/>
      <c r="CX122" s="235"/>
      <c r="CY122" s="235"/>
      <c r="CZ122" s="235"/>
      <c r="DA122" s="235"/>
      <c r="DB122" s="235"/>
      <c r="DC122" s="235"/>
      <c r="DD122" s="235"/>
      <c r="DE122" s="235"/>
      <c r="DF122" s="235"/>
      <c r="DG122" s="235"/>
      <c r="DH122" s="235"/>
      <c r="DI122" s="235"/>
      <c r="DJ122" s="235"/>
      <c r="DK122" s="235"/>
      <c r="DL122" s="235"/>
      <c r="DM122" s="235"/>
      <c r="DN122" s="235"/>
      <c r="DO122" s="235"/>
      <c r="DP122" s="235"/>
      <c r="DQ122" s="235"/>
      <c r="DR122" s="235"/>
      <c r="DS122" s="235"/>
      <c r="DT122" s="235"/>
      <c r="DU122" s="235"/>
      <c r="DV122" s="235"/>
      <c r="DW122" s="235"/>
      <c r="DX122" s="235"/>
      <c r="DY122" s="235"/>
      <c r="DZ122" s="235"/>
      <c r="EA122" s="235"/>
    </row>
    <row r="123" spans="1:131" hidden="1">
      <c r="A123" s="318">
        <f t="shared" si="105"/>
        <v>0</v>
      </c>
      <c r="B123" s="318">
        <f t="shared" si="108"/>
        <v>0</v>
      </c>
      <c r="C123" s="318">
        <f t="shared" si="106"/>
        <v>0</v>
      </c>
      <c r="E123" s="319">
        <f t="shared" ref="E123:L123" si="121">+MAX(P123,Y123,AI123)</f>
        <v>21960</v>
      </c>
      <c r="F123" s="319">
        <f t="shared" si="121"/>
        <v>25080</v>
      </c>
      <c r="G123" s="319">
        <f t="shared" si="121"/>
        <v>28200</v>
      </c>
      <c r="H123" s="319">
        <f t="shared" si="121"/>
        <v>31320</v>
      </c>
      <c r="I123" s="319">
        <f t="shared" si="121"/>
        <v>33840</v>
      </c>
      <c r="J123" s="319">
        <f t="shared" si="121"/>
        <v>36360</v>
      </c>
      <c r="K123" s="319">
        <f t="shared" si="121"/>
        <v>38880</v>
      </c>
      <c r="L123" s="319">
        <f t="shared" si="121"/>
        <v>41400</v>
      </c>
      <c r="N123" s="472" t="str">
        <f>CONCATENATE(AU19,$B$11)</f>
        <v>1/18/2013 - 12/17/20130</v>
      </c>
      <c r="O123" s="235"/>
      <c r="P123" s="347">
        <v>21960</v>
      </c>
      <c r="Q123" s="347">
        <v>25080</v>
      </c>
      <c r="R123" s="347">
        <v>28200</v>
      </c>
      <c r="S123" s="347">
        <v>31320</v>
      </c>
      <c r="T123" s="347">
        <v>33840</v>
      </c>
      <c r="U123" s="347">
        <v>36360</v>
      </c>
      <c r="V123" s="347">
        <v>38880</v>
      </c>
      <c r="W123" s="347">
        <v>41400</v>
      </c>
      <c r="X123" s="235"/>
      <c r="Y123" s="347">
        <v>0</v>
      </c>
      <c r="Z123" s="347">
        <v>0</v>
      </c>
      <c r="AA123" s="347">
        <v>0</v>
      </c>
      <c r="AB123" s="347">
        <v>0</v>
      </c>
      <c r="AC123" s="347">
        <v>0</v>
      </c>
      <c r="AD123" s="347">
        <v>0</v>
      </c>
      <c r="AE123" s="347">
        <v>0</v>
      </c>
      <c r="AF123" s="347">
        <v>0</v>
      </c>
      <c r="AG123" s="235"/>
      <c r="AH123" s="235"/>
      <c r="AI123" s="347">
        <f t="shared" ref="AI123:AP123" si="122">+AI105*1.2</f>
        <v>0</v>
      </c>
      <c r="AJ123" s="347">
        <f t="shared" si="122"/>
        <v>0</v>
      </c>
      <c r="AK123" s="347">
        <f t="shared" si="122"/>
        <v>0</v>
      </c>
      <c r="AL123" s="347">
        <f t="shared" si="122"/>
        <v>0</v>
      </c>
      <c r="AM123" s="347">
        <f t="shared" si="122"/>
        <v>0</v>
      </c>
      <c r="AN123" s="347">
        <f t="shared" si="122"/>
        <v>0</v>
      </c>
      <c r="AO123" s="347">
        <f t="shared" si="122"/>
        <v>0</v>
      </c>
      <c r="AP123" s="347">
        <f t="shared" si="122"/>
        <v>0</v>
      </c>
      <c r="AQ123" s="235"/>
      <c r="AR123" s="235"/>
      <c r="AS123" s="235"/>
      <c r="AT123" s="451" t="s">
        <v>241</v>
      </c>
      <c r="AU123" s="235"/>
      <c r="AV123" s="235"/>
      <c r="AW123" s="260"/>
      <c r="AX123" s="260"/>
      <c r="AY123" s="453" t="s">
        <v>573</v>
      </c>
      <c r="AZ123" s="440" t="s">
        <v>456</v>
      </c>
      <c r="BA123" s="259" t="s">
        <v>151</v>
      </c>
      <c r="BB123" s="259" t="s">
        <v>638</v>
      </c>
      <c r="BC123" s="259" t="s">
        <v>638</v>
      </c>
      <c r="BD123" s="259" t="s">
        <v>143</v>
      </c>
      <c r="BE123" s="374">
        <f t="shared" si="120"/>
        <v>118</v>
      </c>
      <c r="BF123" s="235"/>
      <c r="BG123" s="235"/>
      <c r="BH123" s="235"/>
      <c r="BI123" s="235"/>
      <c r="BJ123" s="235"/>
      <c r="BK123" s="235"/>
      <c r="BL123" s="235"/>
      <c r="BM123" s="235"/>
      <c r="BN123" s="235"/>
      <c r="BO123" s="235"/>
      <c r="BP123" s="235"/>
      <c r="BQ123" s="235"/>
      <c r="BR123" s="235"/>
      <c r="BS123" s="235"/>
      <c r="BT123" s="235"/>
      <c r="BU123" s="235"/>
      <c r="BV123" s="235"/>
      <c r="BW123" s="235"/>
      <c r="BX123" s="235"/>
      <c r="BY123" s="235"/>
      <c r="BZ123" s="235"/>
      <c r="CA123" s="235"/>
      <c r="CB123" s="235"/>
      <c r="CC123" s="235"/>
      <c r="CD123" s="235"/>
      <c r="CE123" s="235"/>
      <c r="CF123" s="235"/>
      <c r="CG123" s="235"/>
      <c r="CH123" s="235"/>
      <c r="CI123" s="235"/>
      <c r="CJ123" s="235"/>
      <c r="CK123" s="235"/>
      <c r="CL123" s="235"/>
      <c r="CM123" s="235"/>
      <c r="CN123" s="235"/>
      <c r="CO123" s="235"/>
      <c r="CP123" s="235"/>
      <c r="CQ123" s="235"/>
      <c r="CR123" s="235"/>
      <c r="CS123" s="235"/>
      <c r="CT123" s="235"/>
      <c r="CU123" s="235"/>
      <c r="CV123" s="235"/>
      <c r="CW123" s="235"/>
      <c r="CX123" s="235"/>
      <c r="CY123" s="235"/>
      <c r="CZ123" s="235"/>
      <c r="DA123" s="235"/>
      <c r="DB123" s="235"/>
      <c r="DC123" s="235"/>
      <c r="DD123" s="235"/>
      <c r="DE123" s="235"/>
      <c r="DF123" s="235"/>
      <c r="DG123" s="235"/>
      <c r="DH123" s="235"/>
      <c r="DI123" s="235"/>
      <c r="DJ123" s="235"/>
      <c r="DK123" s="235"/>
      <c r="DL123" s="235"/>
      <c r="DM123" s="235"/>
      <c r="DN123" s="235"/>
      <c r="DO123" s="235"/>
      <c r="DP123" s="235"/>
      <c r="DQ123" s="235"/>
      <c r="DR123" s="235"/>
      <c r="DS123" s="235"/>
      <c r="DT123" s="235"/>
      <c r="DU123" s="235"/>
      <c r="DV123" s="235"/>
      <c r="DW123" s="235"/>
      <c r="DX123" s="235"/>
      <c r="DY123" s="235"/>
      <c r="DZ123" s="235"/>
      <c r="EA123" s="235"/>
    </row>
    <row r="124" spans="1:131" hidden="1">
      <c r="A124" s="332">
        <f t="shared" ref="A124:A129" si="123">IF($A$26=$AU22,1,0)</f>
        <v>0</v>
      </c>
      <c r="B124" s="332">
        <f t="shared" ref="B124:B129" si="124">IF(OR(B69=1,$B$18=$AU22),1,0)</f>
        <v>0</v>
      </c>
      <c r="C124" s="332">
        <f t="shared" si="106"/>
        <v>0</v>
      </c>
      <c r="E124" s="329">
        <f t="shared" ref="E124:L124" si="125">+MAX(E123,E125)</f>
        <v>22320</v>
      </c>
      <c r="F124" s="329">
        <f t="shared" si="125"/>
        <v>25500</v>
      </c>
      <c r="G124" s="329">
        <f t="shared" si="125"/>
        <v>28680</v>
      </c>
      <c r="H124" s="329">
        <f t="shared" si="125"/>
        <v>31860</v>
      </c>
      <c r="I124" s="329">
        <f t="shared" si="125"/>
        <v>34440</v>
      </c>
      <c r="J124" s="329">
        <f t="shared" si="125"/>
        <v>36960</v>
      </c>
      <c r="K124" s="329">
        <f t="shared" si="125"/>
        <v>39540</v>
      </c>
      <c r="L124" s="329">
        <f t="shared" si="125"/>
        <v>42060</v>
      </c>
      <c r="N124" s="472" t="s">
        <v>1533</v>
      </c>
      <c r="O124" s="235"/>
      <c r="P124" s="347"/>
      <c r="Q124" s="347"/>
      <c r="R124" s="347"/>
      <c r="S124" s="347"/>
      <c r="T124" s="347"/>
      <c r="U124" s="347"/>
      <c r="V124" s="347"/>
      <c r="W124" s="347"/>
      <c r="X124" s="235"/>
      <c r="Y124" s="347"/>
      <c r="Z124" s="347"/>
      <c r="AA124" s="347"/>
      <c r="AB124" s="347"/>
      <c r="AC124" s="347"/>
      <c r="AD124" s="347"/>
      <c r="AE124" s="347"/>
      <c r="AF124" s="347"/>
      <c r="AG124" s="235"/>
      <c r="AH124" s="235"/>
      <c r="AI124" s="347"/>
      <c r="AJ124" s="347"/>
      <c r="AK124" s="347"/>
      <c r="AL124" s="347"/>
      <c r="AM124" s="347"/>
      <c r="AN124" s="347"/>
      <c r="AO124" s="347"/>
      <c r="AP124" s="347"/>
      <c r="AQ124" s="235"/>
      <c r="AR124" s="235"/>
      <c r="AS124" s="235"/>
      <c r="AT124" s="451" t="s">
        <v>243</v>
      </c>
      <c r="AU124" s="235"/>
      <c r="AV124" s="235"/>
      <c r="AW124" s="260"/>
      <c r="AX124" s="260"/>
      <c r="AY124" s="453" t="s">
        <v>192</v>
      </c>
      <c r="AZ124" s="440" t="s">
        <v>460</v>
      </c>
      <c r="BA124" s="259" t="s">
        <v>498</v>
      </c>
      <c r="BB124" s="259" t="s">
        <v>642</v>
      </c>
      <c r="BC124" s="259" t="s">
        <v>642</v>
      </c>
      <c r="BD124" s="259" t="s">
        <v>471</v>
      </c>
      <c r="BE124" s="374">
        <f t="shared" si="120"/>
        <v>119</v>
      </c>
      <c r="BF124" s="235"/>
      <c r="BG124" s="235"/>
      <c r="BH124" s="235"/>
      <c r="BI124" s="235"/>
      <c r="BJ124" s="235"/>
      <c r="BK124" s="235"/>
      <c r="BL124" s="235"/>
      <c r="BM124" s="235"/>
      <c r="BN124" s="235"/>
      <c r="BO124" s="235"/>
      <c r="BP124" s="235"/>
      <c r="BQ124" s="235"/>
      <c r="BR124" s="235"/>
      <c r="BS124" s="235"/>
      <c r="BT124" s="235"/>
      <c r="BU124" s="235"/>
      <c r="BV124" s="235"/>
      <c r="BW124" s="235"/>
      <c r="BX124" s="235"/>
      <c r="BY124" s="235"/>
      <c r="BZ124" s="235"/>
      <c r="CA124" s="235"/>
      <c r="CB124" s="235"/>
      <c r="CC124" s="235"/>
      <c r="CD124" s="235"/>
      <c r="CE124" s="235"/>
      <c r="CF124" s="235"/>
      <c r="CG124" s="235"/>
      <c r="CH124" s="235"/>
      <c r="CI124" s="235"/>
      <c r="CJ124" s="235"/>
      <c r="CK124" s="235"/>
      <c r="CL124" s="235"/>
      <c r="CM124" s="235"/>
      <c r="CN124" s="235"/>
      <c r="CO124" s="235"/>
      <c r="CP124" s="235"/>
      <c r="CQ124" s="235"/>
      <c r="CR124" s="235"/>
      <c r="CS124" s="235"/>
      <c r="CT124" s="235"/>
      <c r="CU124" s="235"/>
      <c r="CV124" s="235"/>
      <c r="CW124" s="235"/>
      <c r="CX124" s="235"/>
      <c r="CY124" s="235"/>
      <c r="CZ124" s="235"/>
      <c r="DA124" s="235"/>
      <c r="DB124" s="235"/>
      <c r="DC124" s="235"/>
      <c r="DD124" s="235"/>
      <c r="DE124" s="235"/>
      <c r="DF124" s="235"/>
      <c r="DG124" s="235"/>
      <c r="DH124" s="235"/>
      <c r="DI124" s="235"/>
      <c r="DJ124" s="235"/>
      <c r="DK124" s="235"/>
      <c r="DL124" s="235"/>
      <c r="DM124" s="235"/>
      <c r="DN124" s="235"/>
      <c r="DO124" s="235"/>
      <c r="DP124" s="235"/>
      <c r="DQ124" s="235"/>
      <c r="DR124" s="235"/>
      <c r="DS124" s="235"/>
      <c r="DT124" s="235"/>
      <c r="DU124" s="235"/>
      <c r="DV124" s="235"/>
      <c r="DW124" s="235"/>
      <c r="DX124" s="235"/>
      <c r="DY124" s="235"/>
      <c r="DZ124" s="235"/>
      <c r="EA124" s="235"/>
    </row>
    <row r="125" spans="1:131" hidden="1">
      <c r="A125" s="332">
        <f t="shared" si="123"/>
        <v>0</v>
      </c>
      <c r="B125" s="332">
        <f t="shared" si="124"/>
        <v>0</v>
      </c>
      <c r="C125" s="332">
        <f t="shared" si="106"/>
        <v>0</v>
      </c>
      <c r="E125" s="319">
        <f t="shared" ref="E125:L125" si="126">+MAX(P125,Y125,AI125)</f>
        <v>22320</v>
      </c>
      <c r="F125" s="319">
        <f t="shared" si="126"/>
        <v>25500</v>
      </c>
      <c r="G125" s="319">
        <f t="shared" si="126"/>
        <v>28680</v>
      </c>
      <c r="H125" s="319">
        <f t="shared" si="126"/>
        <v>31860</v>
      </c>
      <c r="I125" s="319">
        <f t="shared" si="126"/>
        <v>34440</v>
      </c>
      <c r="J125" s="319">
        <f t="shared" si="126"/>
        <v>36960</v>
      </c>
      <c r="K125" s="319">
        <f t="shared" si="126"/>
        <v>39540</v>
      </c>
      <c r="L125" s="319">
        <f t="shared" si="126"/>
        <v>42060</v>
      </c>
      <c r="N125" s="472" t="str">
        <f>CONCATENATE(AU23,$B$11)</f>
        <v>2/1/2014 - 3/5/20150</v>
      </c>
      <c r="O125" s="235"/>
      <c r="P125" s="347">
        <v>22320</v>
      </c>
      <c r="Q125" s="347">
        <v>25500</v>
      </c>
      <c r="R125" s="347">
        <v>28680</v>
      </c>
      <c r="S125" s="347">
        <v>31860</v>
      </c>
      <c r="T125" s="347">
        <v>34440</v>
      </c>
      <c r="U125" s="347">
        <v>36960</v>
      </c>
      <c r="V125" s="347">
        <v>39540</v>
      </c>
      <c r="W125" s="347">
        <v>42060</v>
      </c>
      <c r="X125" s="235"/>
      <c r="Y125" s="347">
        <v>0</v>
      </c>
      <c r="Z125" s="347">
        <v>0</v>
      </c>
      <c r="AA125" s="347">
        <v>0</v>
      </c>
      <c r="AB125" s="347">
        <v>0</v>
      </c>
      <c r="AC125" s="347">
        <v>0</v>
      </c>
      <c r="AD125" s="347">
        <v>0</v>
      </c>
      <c r="AE125" s="347">
        <v>0</v>
      </c>
      <c r="AF125" s="347">
        <v>0</v>
      </c>
      <c r="AG125" s="235"/>
      <c r="AH125" s="235"/>
      <c r="AI125" s="347">
        <f t="shared" ref="AI125:AP125" si="127">+AI107*1.2</f>
        <v>0</v>
      </c>
      <c r="AJ125" s="347">
        <f t="shared" si="127"/>
        <v>0</v>
      </c>
      <c r="AK125" s="347">
        <f t="shared" si="127"/>
        <v>0</v>
      </c>
      <c r="AL125" s="347">
        <f t="shared" si="127"/>
        <v>0</v>
      </c>
      <c r="AM125" s="347">
        <f t="shared" si="127"/>
        <v>0</v>
      </c>
      <c r="AN125" s="347">
        <f t="shared" si="127"/>
        <v>0</v>
      </c>
      <c r="AO125" s="347">
        <f t="shared" si="127"/>
        <v>0</v>
      </c>
      <c r="AP125" s="347">
        <f t="shared" si="127"/>
        <v>0</v>
      </c>
      <c r="AQ125" s="235"/>
      <c r="AR125" s="235"/>
      <c r="AS125" s="235"/>
      <c r="AT125" s="451" t="s">
        <v>245</v>
      </c>
      <c r="AU125" s="235"/>
      <c r="AV125" s="235"/>
      <c r="AW125" s="260"/>
      <c r="AX125" s="260"/>
      <c r="AY125" s="453" t="s">
        <v>578</v>
      </c>
      <c r="AZ125" s="440" t="s">
        <v>464</v>
      </c>
      <c r="BA125" s="259" t="s">
        <v>502</v>
      </c>
      <c r="BB125" s="259" t="s">
        <v>245</v>
      </c>
      <c r="BC125" s="259" t="s">
        <v>245</v>
      </c>
      <c r="BD125" s="259" t="s">
        <v>479</v>
      </c>
      <c r="BE125" s="374">
        <f t="shared" si="120"/>
        <v>120</v>
      </c>
      <c r="BF125" s="235"/>
      <c r="BG125" s="235"/>
      <c r="BH125" s="235"/>
      <c r="BI125" s="235"/>
      <c r="BJ125" s="235"/>
      <c r="BK125" s="235"/>
      <c r="BL125" s="235"/>
      <c r="BM125" s="235"/>
      <c r="BN125" s="235"/>
      <c r="BO125" s="235"/>
      <c r="BP125" s="235"/>
      <c r="BQ125" s="235"/>
      <c r="BR125" s="235"/>
      <c r="BS125" s="235"/>
      <c r="BT125" s="235"/>
      <c r="BU125" s="235"/>
      <c r="BV125" s="235"/>
      <c r="BW125" s="235"/>
      <c r="BX125" s="235"/>
      <c r="BY125" s="235"/>
      <c r="BZ125" s="235"/>
      <c r="CA125" s="235"/>
      <c r="CB125" s="235"/>
      <c r="CC125" s="235"/>
      <c r="CD125" s="235"/>
      <c r="CE125" s="235"/>
      <c r="CF125" s="235"/>
      <c r="CG125" s="235"/>
      <c r="CH125" s="235"/>
      <c r="CI125" s="235"/>
      <c r="CJ125" s="235"/>
      <c r="CK125" s="235"/>
      <c r="CL125" s="235"/>
      <c r="CM125" s="235"/>
      <c r="CN125" s="235"/>
      <c r="CO125" s="235"/>
      <c r="CP125" s="235"/>
      <c r="CQ125" s="235"/>
      <c r="CR125" s="235"/>
      <c r="CS125" s="235"/>
      <c r="CT125" s="235"/>
      <c r="CU125" s="235"/>
      <c r="CV125" s="235"/>
      <c r="CW125" s="235"/>
      <c r="CX125" s="235"/>
      <c r="CY125" s="235"/>
      <c r="CZ125" s="235"/>
      <c r="DA125" s="235"/>
      <c r="DB125" s="235"/>
      <c r="DC125" s="235"/>
      <c r="DD125" s="235"/>
      <c r="DE125" s="235"/>
      <c r="DF125" s="235"/>
      <c r="DG125" s="235"/>
      <c r="DH125" s="235"/>
      <c r="DI125" s="235"/>
      <c r="DJ125" s="235"/>
      <c r="DK125" s="235"/>
      <c r="DL125" s="235"/>
      <c r="DM125" s="235"/>
      <c r="DN125" s="235"/>
      <c r="DO125" s="235"/>
      <c r="DP125" s="235"/>
      <c r="DQ125" s="235"/>
      <c r="DR125" s="235"/>
      <c r="DS125" s="235"/>
      <c r="DT125" s="235"/>
      <c r="DU125" s="235"/>
      <c r="DV125" s="235"/>
      <c r="DW125" s="235"/>
      <c r="DX125" s="235"/>
      <c r="DY125" s="235"/>
      <c r="DZ125" s="235"/>
      <c r="EA125" s="235"/>
    </row>
    <row r="126" spans="1:131" hidden="1">
      <c r="A126" s="332">
        <f t="shared" si="123"/>
        <v>0</v>
      </c>
      <c r="B126" s="332">
        <f t="shared" si="124"/>
        <v>0</v>
      </c>
      <c r="C126" s="332">
        <f t="shared" si="106"/>
        <v>0</v>
      </c>
      <c r="E126" s="329">
        <f t="shared" ref="E126:L126" si="128">+MAX(E125,E127)</f>
        <v>22500</v>
      </c>
      <c r="F126" s="329">
        <f t="shared" si="128"/>
        <v>25680</v>
      </c>
      <c r="G126" s="329">
        <f t="shared" si="128"/>
        <v>28920</v>
      </c>
      <c r="H126" s="329">
        <f t="shared" si="128"/>
        <v>32100</v>
      </c>
      <c r="I126" s="329">
        <f t="shared" si="128"/>
        <v>34680</v>
      </c>
      <c r="J126" s="329">
        <f t="shared" si="128"/>
        <v>37260</v>
      </c>
      <c r="K126" s="329">
        <f t="shared" si="128"/>
        <v>39840</v>
      </c>
      <c r="L126" s="329">
        <f t="shared" si="128"/>
        <v>42420</v>
      </c>
      <c r="N126" s="472" t="s">
        <v>1533</v>
      </c>
      <c r="O126" s="235"/>
      <c r="P126" s="347"/>
      <c r="Q126" s="347"/>
      <c r="R126" s="347"/>
      <c r="S126" s="347"/>
      <c r="T126" s="347"/>
      <c r="U126" s="347"/>
      <c r="V126" s="347"/>
      <c r="W126" s="347"/>
      <c r="X126" s="235"/>
      <c r="Y126" s="347"/>
      <c r="Z126" s="347"/>
      <c r="AA126" s="347"/>
      <c r="AB126" s="347"/>
      <c r="AC126" s="347"/>
      <c r="AD126" s="347"/>
      <c r="AE126" s="347"/>
      <c r="AF126" s="347"/>
      <c r="AG126" s="235"/>
      <c r="AH126" s="235"/>
      <c r="AI126" s="347"/>
      <c r="AJ126" s="347"/>
      <c r="AK126" s="347"/>
      <c r="AL126" s="347"/>
      <c r="AM126" s="347"/>
      <c r="AN126" s="347"/>
      <c r="AO126" s="347"/>
      <c r="AP126" s="347"/>
      <c r="AQ126" s="235"/>
      <c r="AR126" s="235"/>
      <c r="AS126" s="235"/>
      <c r="AT126" s="451" t="s">
        <v>247</v>
      </c>
      <c r="AU126" s="235"/>
      <c r="AV126" s="235"/>
      <c r="AW126" s="260"/>
      <c r="AX126" s="260"/>
      <c r="AY126" s="453" t="s">
        <v>581</v>
      </c>
      <c r="AZ126" s="440" t="s">
        <v>466</v>
      </c>
      <c r="BA126" s="259" t="s">
        <v>504</v>
      </c>
      <c r="BB126" s="259" t="s">
        <v>648</v>
      </c>
      <c r="BC126" s="259" t="s">
        <v>648</v>
      </c>
      <c r="BD126" s="259" t="s">
        <v>488</v>
      </c>
      <c r="BE126" s="374">
        <f t="shared" si="120"/>
        <v>121</v>
      </c>
      <c r="BF126" s="235"/>
      <c r="BG126" s="235"/>
      <c r="BH126" s="235"/>
      <c r="BI126" s="235"/>
      <c r="BJ126" s="235"/>
      <c r="BK126" s="235"/>
      <c r="BL126" s="235"/>
      <c r="BM126" s="235"/>
      <c r="BN126" s="235"/>
      <c r="BO126" s="235"/>
      <c r="BP126" s="235"/>
      <c r="BQ126" s="235"/>
      <c r="BR126" s="235"/>
      <c r="BS126" s="235"/>
      <c r="BT126" s="235"/>
      <c r="BU126" s="235"/>
      <c r="BV126" s="235"/>
      <c r="BW126" s="235"/>
      <c r="BX126" s="235"/>
      <c r="BY126" s="235"/>
      <c r="BZ126" s="235"/>
      <c r="CA126" s="235"/>
      <c r="CB126" s="235"/>
      <c r="CC126" s="235"/>
      <c r="CD126" s="235"/>
      <c r="CE126" s="235"/>
      <c r="CF126" s="235"/>
      <c r="CG126" s="235"/>
      <c r="CH126" s="235"/>
      <c r="CI126" s="235"/>
      <c r="CJ126" s="235"/>
      <c r="CK126" s="235"/>
      <c r="CL126" s="235"/>
      <c r="CM126" s="235"/>
      <c r="CN126" s="235"/>
      <c r="CO126" s="235"/>
      <c r="CP126" s="235"/>
      <c r="CQ126" s="235"/>
      <c r="CR126" s="235"/>
      <c r="CS126" s="235"/>
      <c r="CT126" s="235"/>
      <c r="CU126" s="235"/>
      <c r="CV126" s="235"/>
      <c r="CW126" s="235"/>
      <c r="CX126" s="235"/>
      <c r="CY126" s="235"/>
      <c r="CZ126" s="235"/>
      <c r="DA126" s="235"/>
      <c r="DB126" s="235"/>
      <c r="DC126" s="235"/>
      <c r="DD126" s="235"/>
      <c r="DE126" s="235"/>
      <c r="DF126" s="235"/>
      <c r="DG126" s="235"/>
      <c r="DH126" s="235"/>
      <c r="DI126" s="235"/>
      <c r="DJ126" s="235"/>
      <c r="DK126" s="235"/>
      <c r="DL126" s="235"/>
      <c r="DM126" s="235"/>
      <c r="DN126" s="235"/>
      <c r="DO126" s="235"/>
      <c r="DP126" s="235"/>
      <c r="DQ126" s="235"/>
      <c r="DR126" s="235"/>
      <c r="DS126" s="235"/>
      <c r="DT126" s="235"/>
      <c r="DU126" s="235"/>
      <c r="DV126" s="235"/>
      <c r="DW126" s="235"/>
      <c r="DX126" s="235"/>
      <c r="DY126" s="235"/>
      <c r="DZ126" s="235"/>
      <c r="EA126" s="235"/>
    </row>
    <row r="127" spans="1:131" hidden="1">
      <c r="A127" s="332">
        <f t="shared" si="123"/>
        <v>0</v>
      </c>
      <c r="B127" s="332">
        <f t="shared" si="124"/>
        <v>0</v>
      </c>
      <c r="C127" s="332">
        <f t="shared" si="106"/>
        <v>0</v>
      </c>
      <c r="E127" s="336">
        <f t="shared" ref="E127:L127" si="129">+MAX(P127,Y127,AI127)</f>
        <v>22500</v>
      </c>
      <c r="F127" s="336">
        <f t="shared" si="129"/>
        <v>25680</v>
      </c>
      <c r="G127" s="336">
        <f t="shared" si="129"/>
        <v>28920</v>
      </c>
      <c r="H127" s="336">
        <f t="shared" si="129"/>
        <v>32100</v>
      </c>
      <c r="I127" s="336">
        <f t="shared" si="129"/>
        <v>34680</v>
      </c>
      <c r="J127" s="336">
        <f t="shared" si="129"/>
        <v>37260</v>
      </c>
      <c r="K127" s="336">
        <f t="shared" si="129"/>
        <v>39840</v>
      </c>
      <c r="L127" s="336">
        <f t="shared" si="129"/>
        <v>42420</v>
      </c>
      <c r="N127" s="472" t="str">
        <f>CONCATENATE(AU25,$B$11)</f>
        <v>4/21/2015 - 3/27/20160</v>
      </c>
      <c r="O127" s="235"/>
      <c r="P127" s="347">
        <v>22500</v>
      </c>
      <c r="Q127" s="347">
        <v>25680</v>
      </c>
      <c r="R127" s="347">
        <v>28920</v>
      </c>
      <c r="S127" s="347">
        <v>32100</v>
      </c>
      <c r="T127" s="347">
        <v>34680</v>
      </c>
      <c r="U127" s="347">
        <v>37260</v>
      </c>
      <c r="V127" s="347">
        <v>39840</v>
      </c>
      <c r="W127" s="347">
        <v>42420</v>
      </c>
      <c r="X127" s="235"/>
      <c r="Y127" s="347">
        <v>0</v>
      </c>
      <c r="Z127" s="347">
        <v>0</v>
      </c>
      <c r="AA127" s="347">
        <v>0</v>
      </c>
      <c r="AB127" s="347">
        <v>0</v>
      </c>
      <c r="AC127" s="347">
        <v>0</v>
      </c>
      <c r="AD127" s="347">
        <v>0</v>
      </c>
      <c r="AE127" s="347">
        <v>0</v>
      </c>
      <c r="AF127" s="347">
        <v>0</v>
      </c>
      <c r="AG127" s="235"/>
      <c r="AH127" s="235"/>
      <c r="AI127" s="347">
        <f t="shared" ref="AI127:AP127" si="130">+AI109*1.2</f>
        <v>0</v>
      </c>
      <c r="AJ127" s="347">
        <f t="shared" si="130"/>
        <v>0</v>
      </c>
      <c r="AK127" s="347">
        <f t="shared" si="130"/>
        <v>0</v>
      </c>
      <c r="AL127" s="347">
        <f t="shared" si="130"/>
        <v>0</v>
      </c>
      <c r="AM127" s="347">
        <f t="shared" si="130"/>
        <v>0</v>
      </c>
      <c r="AN127" s="347">
        <f t="shared" si="130"/>
        <v>0</v>
      </c>
      <c r="AO127" s="347">
        <f t="shared" si="130"/>
        <v>0</v>
      </c>
      <c r="AP127" s="347">
        <f t="shared" si="130"/>
        <v>0</v>
      </c>
      <c r="AQ127" s="235"/>
      <c r="AR127" s="235"/>
      <c r="AS127" s="235"/>
      <c r="AT127" s="451" t="s">
        <v>249</v>
      </c>
      <c r="AU127" s="235"/>
      <c r="AV127" s="235"/>
      <c r="AW127" s="260"/>
      <c r="AX127" s="260"/>
      <c r="AY127" s="453" t="s">
        <v>587</v>
      </c>
      <c r="AZ127" s="440" t="s">
        <v>143</v>
      </c>
      <c r="BA127" s="259" t="s">
        <v>505</v>
      </c>
      <c r="BB127" s="259" t="s">
        <v>651</v>
      </c>
      <c r="BC127" s="259" t="s">
        <v>651</v>
      </c>
      <c r="BD127" s="259" t="s">
        <v>490</v>
      </c>
      <c r="BE127" s="374">
        <f t="shared" si="120"/>
        <v>122</v>
      </c>
      <c r="BF127" s="235"/>
      <c r="BG127" s="235"/>
      <c r="BH127" s="235"/>
      <c r="BI127" s="235"/>
      <c r="BJ127" s="235"/>
      <c r="BK127" s="235"/>
      <c r="BL127" s="235"/>
      <c r="BM127" s="235"/>
      <c r="BN127" s="235"/>
      <c r="BO127" s="235"/>
      <c r="BP127" s="235"/>
      <c r="BQ127" s="235"/>
      <c r="BR127" s="235"/>
      <c r="BS127" s="235"/>
      <c r="BT127" s="235"/>
      <c r="BU127" s="235"/>
      <c r="BV127" s="235"/>
      <c r="BW127" s="235"/>
      <c r="BX127" s="235"/>
      <c r="BY127" s="235"/>
      <c r="BZ127" s="235"/>
      <c r="CA127" s="235"/>
      <c r="CB127" s="235"/>
      <c r="CC127" s="235"/>
      <c r="CD127" s="235"/>
      <c r="CE127" s="235"/>
      <c r="CF127" s="235"/>
      <c r="CG127" s="235"/>
      <c r="CH127" s="235"/>
      <c r="CI127" s="235"/>
      <c r="CJ127" s="235"/>
      <c r="CK127" s="235"/>
      <c r="CL127" s="235"/>
      <c r="CM127" s="235"/>
      <c r="CN127" s="235"/>
      <c r="CO127" s="235"/>
      <c r="CP127" s="235"/>
      <c r="CQ127" s="235"/>
      <c r="CR127" s="235"/>
      <c r="CS127" s="235"/>
      <c r="CT127" s="235"/>
      <c r="CU127" s="235"/>
      <c r="CV127" s="235"/>
      <c r="CW127" s="235"/>
      <c r="CX127" s="235"/>
      <c r="CY127" s="235"/>
      <c r="CZ127" s="235"/>
      <c r="DA127" s="235"/>
      <c r="DB127" s="235"/>
      <c r="DC127" s="235"/>
      <c r="DD127" s="235"/>
      <c r="DE127" s="235"/>
      <c r="DF127" s="235"/>
      <c r="DG127" s="235"/>
      <c r="DH127" s="235"/>
      <c r="DI127" s="235"/>
      <c r="DJ127" s="235"/>
      <c r="DK127" s="235"/>
      <c r="DL127" s="235"/>
      <c r="DM127" s="235"/>
      <c r="DN127" s="235"/>
      <c r="DO127" s="235"/>
      <c r="DP127" s="235"/>
      <c r="DQ127" s="235"/>
      <c r="DR127" s="235"/>
      <c r="DS127" s="235"/>
      <c r="DT127" s="235"/>
      <c r="DU127" s="235"/>
      <c r="DV127" s="235"/>
      <c r="DW127" s="235"/>
      <c r="DX127" s="235"/>
      <c r="DY127" s="235"/>
      <c r="DZ127" s="235"/>
      <c r="EA127" s="235"/>
    </row>
    <row r="128" spans="1:131" hidden="1">
      <c r="A128" s="337">
        <f t="shared" si="123"/>
        <v>0</v>
      </c>
      <c r="B128" s="337">
        <f t="shared" si="124"/>
        <v>0</v>
      </c>
      <c r="C128" s="337">
        <f t="shared" si="106"/>
        <v>0</v>
      </c>
      <c r="E128" s="329">
        <f t="shared" ref="E128:L128" si="131">+MAX(E127,E129)</f>
        <v>22500</v>
      </c>
      <c r="F128" s="329">
        <f t="shared" si="131"/>
        <v>25680</v>
      </c>
      <c r="G128" s="329">
        <f t="shared" si="131"/>
        <v>28920</v>
      </c>
      <c r="H128" s="329">
        <f t="shared" si="131"/>
        <v>32100</v>
      </c>
      <c r="I128" s="329">
        <f t="shared" si="131"/>
        <v>34680</v>
      </c>
      <c r="J128" s="329">
        <f t="shared" si="131"/>
        <v>37260</v>
      </c>
      <c r="K128" s="329">
        <f t="shared" si="131"/>
        <v>39840</v>
      </c>
      <c r="L128" s="329">
        <f t="shared" si="131"/>
        <v>42420</v>
      </c>
      <c r="N128" s="472" t="s">
        <v>1533</v>
      </c>
      <c r="O128" s="235"/>
      <c r="P128" s="347"/>
      <c r="Q128" s="347"/>
      <c r="R128" s="347"/>
      <c r="S128" s="347"/>
      <c r="T128" s="347"/>
      <c r="U128" s="347"/>
      <c r="V128" s="347"/>
      <c r="W128" s="347"/>
      <c r="X128" s="235"/>
      <c r="Y128" s="347"/>
      <c r="Z128" s="347"/>
      <c r="AA128" s="347"/>
      <c r="AB128" s="347"/>
      <c r="AC128" s="347"/>
      <c r="AD128" s="347"/>
      <c r="AE128" s="347"/>
      <c r="AF128" s="347"/>
      <c r="AG128" s="235"/>
      <c r="AH128" s="235"/>
      <c r="AI128" s="347"/>
      <c r="AJ128" s="347"/>
      <c r="AK128" s="347"/>
      <c r="AL128" s="347"/>
      <c r="AM128" s="347"/>
      <c r="AN128" s="347"/>
      <c r="AO128" s="347"/>
      <c r="AP128" s="347"/>
      <c r="AQ128" s="235"/>
      <c r="AR128" s="235"/>
      <c r="AS128" s="235"/>
      <c r="AT128" s="451" t="s">
        <v>251</v>
      </c>
      <c r="AU128" s="235"/>
      <c r="AV128" s="235"/>
      <c r="AW128" s="260"/>
      <c r="AX128" s="260"/>
      <c r="AY128" s="453" t="s">
        <v>591</v>
      </c>
      <c r="AZ128" s="440" t="s">
        <v>471</v>
      </c>
      <c r="BA128" s="259" t="s">
        <v>506</v>
      </c>
      <c r="BB128" s="259" t="s">
        <v>652</v>
      </c>
      <c r="BC128" s="259" t="s">
        <v>652</v>
      </c>
      <c r="BD128" s="259" t="s">
        <v>492</v>
      </c>
      <c r="BE128" s="374">
        <f t="shared" si="120"/>
        <v>123</v>
      </c>
      <c r="BF128" s="235"/>
      <c r="BG128" s="235"/>
      <c r="BH128" s="235"/>
      <c r="BI128" s="235"/>
      <c r="BJ128" s="235"/>
      <c r="BK128" s="235"/>
      <c r="BL128" s="235"/>
      <c r="BM128" s="235"/>
      <c r="BN128" s="235"/>
      <c r="BO128" s="235"/>
      <c r="BP128" s="235"/>
      <c r="BQ128" s="235"/>
      <c r="BR128" s="235"/>
      <c r="BS128" s="235"/>
      <c r="BT128" s="235"/>
      <c r="BU128" s="235"/>
      <c r="BV128" s="235"/>
      <c r="BW128" s="235"/>
      <c r="BX128" s="235"/>
      <c r="BY128" s="235"/>
      <c r="BZ128" s="235"/>
      <c r="CA128" s="235"/>
      <c r="CB128" s="235"/>
      <c r="CC128" s="235"/>
      <c r="CD128" s="235"/>
      <c r="CE128" s="235"/>
      <c r="CF128" s="235"/>
      <c r="CG128" s="235"/>
      <c r="CH128" s="235"/>
      <c r="CI128" s="235"/>
      <c r="CJ128" s="235"/>
      <c r="CK128" s="235"/>
      <c r="CL128" s="235"/>
      <c r="CM128" s="235"/>
      <c r="CN128" s="235"/>
      <c r="CO128" s="235"/>
      <c r="CP128" s="235"/>
      <c r="CQ128" s="235"/>
      <c r="CR128" s="235"/>
      <c r="CS128" s="235"/>
      <c r="CT128" s="235"/>
      <c r="CU128" s="235"/>
      <c r="CV128" s="235"/>
      <c r="CW128" s="235"/>
      <c r="CX128" s="235"/>
      <c r="CY128" s="235"/>
      <c r="CZ128" s="235"/>
      <c r="DA128" s="235"/>
      <c r="DB128" s="235"/>
      <c r="DC128" s="235"/>
      <c r="DD128" s="235"/>
      <c r="DE128" s="235"/>
      <c r="DF128" s="235"/>
      <c r="DG128" s="235"/>
      <c r="DH128" s="235"/>
      <c r="DI128" s="235"/>
      <c r="DJ128" s="235"/>
      <c r="DK128" s="235"/>
      <c r="DL128" s="235"/>
      <c r="DM128" s="235"/>
      <c r="DN128" s="235"/>
      <c r="DO128" s="235"/>
      <c r="DP128" s="235"/>
      <c r="DQ128" s="235"/>
      <c r="DR128" s="235"/>
      <c r="DS128" s="235"/>
      <c r="DT128" s="235"/>
      <c r="DU128" s="235"/>
      <c r="DV128" s="235"/>
      <c r="DW128" s="235"/>
      <c r="DX128" s="235"/>
      <c r="DY128" s="235"/>
      <c r="DZ128" s="235"/>
      <c r="EA128" s="235"/>
    </row>
    <row r="129" spans="1:131" hidden="1">
      <c r="A129" s="338">
        <f t="shared" si="123"/>
        <v>0</v>
      </c>
      <c r="B129" s="338">
        <f t="shared" si="124"/>
        <v>0</v>
      </c>
      <c r="C129" s="338">
        <f t="shared" si="106"/>
        <v>0</v>
      </c>
      <c r="E129" s="346">
        <f t="shared" ref="E129:L129" si="132">+MAX(P129,Y129,AI129)</f>
        <v>22020</v>
      </c>
      <c r="F129" s="346">
        <f t="shared" si="132"/>
        <v>25200</v>
      </c>
      <c r="G129" s="346">
        <f t="shared" si="132"/>
        <v>28320</v>
      </c>
      <c r="H129" s="346">
        <f t="shared" si="132"/>
        <v>31440</v>
      </c>
      <c r="I129" s="346">
        <f t="shared" si="132"/>
        <v>33960</v>
      </c>
      <c r="J129" s="346">
        <f t="shared" si="132"/>
        <v>36480</v>
      </c>
      <c r="K129" s="346">
        <f t="shared" si="132"/>
        <v>39000</v>
      </c>
      <c r="L129" s="346">
        <f t="shared" si="132"/>
        <v>41520</v>
      </c>
      <c r="N129" s="472" t="str">
        <f>CONCATENATE(AU27,$B$11)</f>
        <v>On or After  5/13/20160</v>
      </c>
      <c r="O129" s="235"/>
      <c r="P129" s="347">
        <v>22020</v>
      </c>
      <c r="Q129" s="347">
        <v>25200</v>
      </c>
      <c r="R129" s="347">
        <v>28320</v>
      </c>
      <c r="S129" s="347">
        <v>31440</v>
      </c>
      <c r="T129" s="347">
        <v>33960</v>
      </c>
      <c r="U129" s="347">
        <v>36480</v>
      </c>
      <c r="V129" s="347">
        <v>39000</v>
      </c>
      <c r="W129" s="347">
        <v>41520</v>
      </c>
      <c r="X129" s="235"/>
      <c r="Y129" s="347">
        <v>0</v>
      </c>
      <c r="Z129" s="347">
        <v>0</v>
      </c>
      <c r="AA129" s="347">
        <v>0</v>
      </c>
      <c r="AB129" s="347">
        <v>0</v>
      </c>
      <c r="AC129" s="347">
        <v>0</v>
      </c>
      <c r="AD129" s="347">
        <v>0</v>
      </c>
      <c r="AE129" s="347">
        <v>0</v>
      </c>
      <c r="AF129" s="347">
        <v>0</v>
      </c>
      <c r="AG129" s="235"/>
      <c r="AH129" s="235"/>
      <c r="AI129" s="347">
        <f t="shared" ref="AI129:AP129" si="133">+AI111*1.2</f>
        <v>0</v>
      </c>
      <c r="AJ129" s="347">
        <f t="shared" si="133"/>
        <v>0</v>
      </c>
      <c r="AK129" s="347">
        <f t="shared" si="133"/>
        <v>0</v>
      </c>
      <c r="AL129" s="347">
        <f t="shared" si="133"/>
        <v>0</v>
      </c>
      <c r="AM129" s="347">
        <f t="shared" si="133"/>
        <v>0</v>
      </c>
      <c r="AN129" s="347">
        <f t="shared" si="133"/>
        <v>0</v>
      </c>
      <c r="AO129" s="347">
        <f t="shared" si="133"/>
        <v>0</v>
      </c>
      <c r="AP129" s="347">
        <f t="shared" si="133"/>
        <v>0</v>
      </c>
      <c r="AQ129" s="235"/>
      <c r="AR129" s="235"/>
      <c r="AS129" s="235"/>
      <c r="AT129" s="451" t="s">
        <v>252</v>
      </c>
      <c r="AU129" s="235"/>
      <c r="AV129" s="235"/>
      <c r="AW129" s="260"/>
      <c r="AX129" s="260"/>
      <c r="AY129" s="453" t="s">
        <v>596</v>
      </c>
      <c r="AZ129" s="440" t="s">
        <v>479</v>
      </c>
      <c r="BA129" s="259" t="s">
        <v>508</v>
      </c>
      <c r="BB129" s="259" t="s">
        <v>653</v>
      </c>
      <c r="BC129" s="259" t="s">
        <v>653</v>
      </c>
      <c r="BD129" s="259" t="s">
        <v>496</v>
      </c>
      <c r="BE129" s="374">
        <f t="shared" si="120"/>
        <v>124</v>
      </c>
      <c r="BF129" s="235"/>
      <c r="BG129" s="235"/>
      <c r="BH129" s="235"/>
      <c r="BI129" s="235"/>
      <c r="BJ129" s="235"/>
      <c r="BK129" s="235"/>
      <c r="BL129" s="235"/>
      <c r="BM129" s="235"/>
      <c r="BN129" s="235"/>
      <c r="BO129" s="235"/>
      <c r="BP129" s="235"/>
      <c r="BQ129" s="235"/>
      <c r="BR129" s="235"/>
      <c r="BS129" s="235"/>
      <c r="BT129" s="235"/>
      <c r="BU129" s="235"/>
      <c r="BV129" s="235"/>
      <c r="BW129" s="235"/>
      <c r="BX129" s="235"/>
      <c r="BY129" s="235"/>
      <c r="BZ129" s="235"/>
      <c r="CA129" s="235"/>
      <c r="CB129" s="235"/>
      <c r="CC129" s="235"/>
      <c r="CD129" s="235"/>
      <c r="CE129" s="235"/>
      <c r="CF129" s="235"/>
      <c r="CG129" s="235"/>
      <c r="CH129" s="235"/>
      <c r="CI129" s="235"/>
      <c r="CJ129" s="235"/>
      <c r="CK129" s="235"/>
      <c r="CL129" s="235"/>
      <c r="CM129" s="235"/>
      <c r="CN129" s="235"/>
      <c r="CO129" s="235"/>
      <c r="CP129" s="235"/>
      <c r="CQ129" s="235"/>
      <c r="CR129" s="235"/>
      <c r="CS129" s="235"/>
      <c r="CT129" s="235"/>
      <c r="CU129" s="235"/>
      <c r="CV129" s="235"/>
      <c r="CW129" s="235"/>
      <c r="CX129" s="235"/>
      <c r="CY129" s="235"/>
      <c r="CZ129" s="235"/>
      <c r="DA129" s="235"/>
      <c r="DB129" s="235"/>
      <c r="DC129" s="235"/>
      <c r="DD129" s="235"/>
      <c r="DE129" s="235"/>
      <c r="DF129" s="235"/>
      <c r="DG129" s="235"/>
      <c r="DH129" s="235"/>
      <c r="DI129" s="235"/>
      <c r="DJ129" s="235"/>
      <c r="DK129" s="235"/>
      <c r="DL129" s="235"/>
      <c r="DM129" s="235"/>
      <c r="DN129" s="235"/>
      <c r="DO129" s="235"/>
      <c r="DP129" s="235"/>
      <c r="DQ129" s="235"/>
      <c r="DR129" s="235"/>
      <c r="DS129" s="235"/>
      <c r="DT129" s="235"/>
      <c r="DU129" s="235"/>
      <c r="DV129" s="235"/>
      <c r="DW129" s="235"/>
      <c r="DX129" s="235"/>
      <c r="DY129" s="235"/>
      <c r="DZ129" s="235"/>
      <c r="EA129" s="235"/>
    </row>
    <row r="130" spans="1:131" hidden="1">
      <c r="A130" s="340"/>
      <c r="B130" s="341"/>
      <c r="C130" s="342"/>
      <c r="D130" s="341"/>
      <c r="E130" s="341"/>
      <c r="F130" s="341"/>
      <c r="G130" s="341"/>
      <c r="H130" s="341"/>
      <c r="I130" s="341"/>
      <c r="J130" s="341"/>
      <c r="K130" s="341"/>
      <c r="L130" s="341"/>
      <c r="M130" s="341"/>
      <c r="N130" s="235"/>
      <c r="O130" s="235"/>
      <c r="P130" s="235"/>
      <c r="Q130" s="235"/>
      <c r="R130" s="235"/>
      <c r="S130" s="235"/>
      <c r="T130" s="235"/>
      <c r="U130" s="235"/>
      <c r="V130" s="235"/>
      <c r="W130" s="235"/>
      <c r="X130" s="235"/>
      <c r="Y130" s="235"/>
      <c r="Z130" s="235"/>
      <c r="AA130" s="235"/>
      <c r="AB130" s="235"/>
      <c r="AC130" s="235"/>
      <c r="AD130" s="235"/>
      <c r="AE130" s="235"/>
      <c r="AF130" s="235"/>
      <c r="AG130" s="235"/>
      <c r="AH130" s="235"/>
      <c r="AI130" s="235"/>
      <c r="AJ130" s="235"/>
      <c r="AK130" s="235"/>
      <c r="AL130" s="235"/>
      <c r="AM130" s="235"/>
      <c r="AN130" s="235"/>
      <c r="AO130" s="235"/>
      <c r="AP130" s="235"/>
      <c r="AQ130" s="479" t="s">
        <v>1536</v>
      </c>
      <c r="AR130" s="235"/>
      <c r="AS130" s="235"/>
      <c r="AT130" s="451" t="s">
        <v>253</v>
      </c>
      <c r="AU130" s="235"/>
      <c r="AV130" s="235"/>
      <c r="AW130" s="260"/>
      <c r="AX130" s="260"/>
      <c r="AY130" s="453" t="s">
        <v>598</v>
      </c>
      <c r="AZ130" s="440" t="s">
        <v>488</v>
      </c>
      <c r="BA130" s="259" t="s">
        <v>509</v>
      </c>
      <c r="BB130" s="259" t="s">
        <v>654</v>
      </c>
      <c r="BC130" s="259" t="s">
        <v>654</v>
      </c>
      <c r="BD130" s="259" t="s">
        <v>151</v>
      </c>
      <c r="BE130" s="374">
        <f t="shared" si="120"/>
        <v>125</v>
      </c>
      <c r="BF130" s="235"/>
      <c r="BG130" s="235"/>
      <c r="BH130" s="235"/>
      <c r="BI130" s="235"/>
      <c r="BJ130" s="235"/>
      <c r="BK130" s="235"/>
      <c r="BL130" s="235"/>
      <c r="BM130" s="235"/>
      <c r="BN130" s="235"/>
      <c r="BO130" s="235"/>
      <c r="BP130" s="235"/>
      <c r="BQ130" s="235"/>
      <c r="BR130" s="235"/>
      <c r="BS130" s="235"/>
      <c r="BT130" s="235"/>
      <c r="BU130" s="235"/>
      <c r="BV130" s="235"/>
      <c r="BW130" s="235"/>
      <c r="BX130" s="235"/>
      <c r="BY130" s="235"/>
      <c r="BZ130" s="235"/>
      <c r="CA130" s="235"/>
      <c r="CB130" s="235"/>
      <c r="CC130" s="235"/>
      <c r="CD130" s="235"/>
      <c r="CE130" s="235"/>
      <c r="CF130" s="235"/>
      <c r="CG130" s="235"/>
      <c r="CH130" s="235"/>
      <c r="CI130" s="235"/>
      <c r="CJ130" s="235"/>
      <c r="CK130" s="235"/>
      <c r="CL130" s="235"/>
      <c r="CM130" s="235"/>
      <c r="CN130" s="235"/>
      <c r="CO130" s="235"/>
      <c r="CP130" s="235"/>
      <c r="CQ130" s="235"/>
      <c r="CR130" s="235"/>
      <c r="CS130" s="235"/>
      <c r="CT130" s="235"/>
      <c r="CU130" s="235"/>
      <c r="CV130" s="235"/>
      <c r="CW130" s="235"/>
      <c r="CX130" s="235"/>
      <c r="CY130" s="235"/>
      <c r="CZ130" s="235"/>
      <c r="DA130" s="235"/>
      <c r="DB130" s="235"/>
      <c r="DC130" s="235"/>
      <c r="DD130" s="235"/>
      <c r="DE130" s="235"/>
      <c r="DF130" s="235"/>
      <c r="DG130" s="235"/>
      <c r="DH130" s="235"/>
      <c r="DI130" s="235"/>
      <c r="DJ130" s="235"/>
      <c r="DK130" s="235"/>
      <c r="DL130" s="235"/>
      <c r="DM130" s="235"/>
      <c r="DN130" s="235"/>
      <c r="DO130" s="235"/>
      <c r="DP130" s="235"/>
      <c r="DQ130" s="235"/>
      <c r="DR130" s="235"/>
      <c r="DS130" s="235"/>
      <c r="DT130" s="235"/>
      <c r="DU130" s="235"/>
      <c r="DV130" s="235"/>
      <c r="DW130" s="235"/>
      <c r="DX130" s="235"/>
      <c r="DY130" s="235"/>
      <c r="DZ130" s="235"/>
      <c r="EA130" s="235"/>
    </row>
    <row r="131" spans="1:131" ht="15.75" hidden="1">
      <c r="A131" s="312" t="s">
        <v>1526</v>
      </c>
      <c r="B131" s="313" t="s">
        <v>1527</v>
      </c>
      <c r="C131" s="314" t="s">
        <v>1528</v>
      </c>
      <c r="E131" s="315">
        <v>1</v>
      </c>
      <c r="F131" s="315">
        <v>2</v>
      </c>
      <c r="G131" s="315">
        <v>3</v>
      </c>
      <c r="H131" s="315">
        <v>4</v>
      </c>
      <c r="I131" s="315">
        <v>5</v>
      </c>
      <c r="J131" s="315">
        <v>6</v>
      </c>
      <c r="K131" s="315">
        <v>7</v>
      </c>
      <c r="L131" s="315">
        <v>8</v>
      </c>
      <c r="M131" s="228"/>
      <c r="N131" s="471">
        <v>80</v>
      </c>
      <c r="O131" s="235"/>
      <c r="P131" s="1585" t="s">
        <v>1529</v>
      </c>
      <c r="Q131" s="1585"/>
      <c r="R131" s="1585"/>
      <c r="S131" s="1585"/>
      <c r="T131" s="1585"/>
      <c r="U131" s="1585"/>
      <c r="V131" s="1585"/>
      <c r="W131" s="1585"/>
      <c r="X131" s="235"/>
      <c r="Y131" s="1586" t="s">
        <v>1530</v>
      </c>
      <c r="Z131" s="1586"/>
      <c r="AA131" s="1586"/>
      <c r="AB131" s="1586"/>
      <c r="AC131" s="1586"/>
      <c r="AD131" s="1586"/>
      <c r="AE131" s="1586"/>
      <c r="AF131" s="1586"/>
      <c r="AG131" s="235"/>
      <c r="AH131" s="235"/>
      <c r="AI131" s="1585" t="s">
        <v>1532</v>
      </c>
      <c r="AJ131" s="1585"/>
      <c r="AK131" s="1585"/>
      <c r="AL131" s="1585"/>
      <c r="AM131" s="1585"/>
      <c r="AN131" s="1585"/>
      <c r="AO131" s="1585"/>
      <c r="AP131" s="1585"/>
      <c r="AQ131" s="235"/>
      <c r="AR131" s="235"/>
      <c r="AS131" s="235"/>
      <c r="AT131" s="451" t="s">
        <v>255</v>
      </c>
      <c r="AU131" s="235"/>
      <c r="AV131" s="235"/>
      <c r="AW131" s="260"/>
      <c r="AX131" s="260"/>
      <c r="AY131" s="453" t="s">
        <v>599</v>
      </c>
      <c r="AZ131" s="440" t="s">
        <v>490</v>
      </c>
      <c r="BA131" s="259" t="s">
        <v>513</v>
      </c>
      <c r="BB131" s="259" t="s">
        <v>655</v>
      </c>
      <c r="BC131" s="259" t="s">
        <v>655</v>
      </c>
      <c r="BD131" s="259" t="s">
        <v>498</v>
      </c>
      <c r="BE131" s="374">
        <f t="shared" si="120"/>
        <v>126</v>
      </c>
      <c r="BF131" s="235"/>
      <c r="BG131" s="235"/>
      <c r="BH131" s="235"/>
      <c r="BI131" s="235"/>
      <c r="BJ131" s="235"/>
      <c r="BK131" s="235"/>
      <c r="BL131" s="235"/>
      <c r="BM131" s="235"/>
      <c r="BN131" s="235"/>
      <c r="BO131" s="235"/>
      <c r="BP131" s="235"/>
      <c r="BQ131" s="235"/>
      <c r="BR131" s="235"/>
      <c r="BS131" s="235"/>
      <c r="BT131" s="235"/>
      <c r="BU131" s="235"/>
      <c r="BV131" s="235"/>
      <c r="BW131" s="235"/>
      <c r="BX131" s="235"/>
      <c r="BY131" s="235"/>
      <c r="BZ131" s="235"/>
      <c r="CA131" s="235"/>
      <c r="CB131" s="235"/>
      <c r="CC131" s="235"/>
      <c r="CD131" s="235"/>
      <c r="CE131" s="235"/>
      <c r="CF131" s="235"/>
      <c r="CG131" s="235"/>
      <c r="CH131" s="235"/>
      <c r="CI131" s="235"/>
      <c r="CJ131" s="235"/>
      <c r="CK131" s="235"/>
      <c r="CL131" s="235"/>
      <c r="CM131" s="235"/>
      <c r="CN131" s="235"/>
      <c r="CO131" s="235"/>
      <c r="CP131" s="235"/>
      <c r="CQ131" s="235"/>
      <c r="CR131" s="235"/>
      <c r="CS131" s="235"/>
      <c r="CT131" s="235"/>
      <c r="CU131" s="235"/>
      <c r="CV131" s="235"/>
      <c r="CW131" s="235"/>
      <c r="CX131" s="235"/>
      <c r="CY131" s="235"/>
      <c r="CZ131" s="235"/>
      <c r="DA131" s="235"/>
      <c r="DB131" s="235"/>
      <c r="DC131" s="235"/>
      <c r="DD131" s="235"/>
      <c r="DE131" s="235"/>
      <c r="DF131" s="235"/>
      <c r="DG131" s="235"/>
      <c r="DH131" s="235"/>
      <c r="DI131" s="235"/>
      <c r="DJ131" s="235"/>
      <c r="DK131" s="235"/>
      <c r="DL131" s="235"/>
      <c r="DM131" s="235"/>
      <c r="DN131" s="235"/>
      <c r="DO131" s="235"/>
      <c r="DP131" s="235"/>
      <c r="DQ131" s="235"/>
      <c r="DR131" s="235"/>
      <c r="DS131" s="235"/>
      <c r="DT131" s="235"/>
      <c r="DU131" s="235"/>
      <c r="DV131" s="235"/>
      <c r="DW131" s="235"/>
      <c r="DX131" s="235"/>
      <c r="DY131" s="235"/>
      <c r="DZ131" s="235"/>
      <c r="EA131" s="235"/>
    </row>
    <row r="132" spans="1:131" hidden="1">
      <c r="A132" s="318">
        <f t="shared" ref="A132:A141" si="134">IF($A$26=$AU10,1,0)</f>
        <v>0</v>
      </c>
      <c r="B132" s="318">
        <f>IF($B$18=$AU10,1,0)</f>
        <v>0</v>
      </c>
      <c r="C132" s="318">
        <f t="shared" ref="C132:C147" si="135">+IF((A60+B60)=2,1,A60+B60)</f>
        <v>0</v>
      </c>
      <c r="E132" s="319">
        <f t="shared" ref="E132:L133" si="136">+MAX(P132,Y132,AI132)</f>
        <v>27280</v>
      </c>
      <c r="F132" s="319">
        <f t="shared" si="136"/>
        <v>31120</v>
      </c>
      <c r="G132" s="319">
        <f t="shared" si="136"/>
        <v>35040</v>
      </c>
      <c r="H132" s="319">
        <f t="shared" si="136"/>
        <v>38880</v>
      </c>
      <c r="I132" s="319">
        <f t="shared" si="136"/>
        <v>42000</v>
      </c>
      <c r="J132" s="319">
        <f t="shared" si="136"/>
        <v>45120</v>
      </c>
      <c r="K132" s="319">
        <f t="shared" si="136"/>
        <v>48240</v>
      </c>
      <c r="L132" s="319">
        <f t="shared" si="136"/>
        <v>51360</v>
      </c>
      <c r="N132" s="472" t="str">
        <f>CONCATENATE($AU$10,$B$11,$N$131)</f>
        <v>Before 12-31-2008080</v>
      </c>
      <c r="O132" s="235"/>
      <c r="P132" s="347">
        <v>27280</v>
      </c>
      <c r="Q132" s="347">
        <v>31120</v>
      </c>
      <c r="R132" s="347">
        <v>35040</v>
      </c>
      <c r="S132" s="347">
        <v>38880</v>
      </c>
      <c r="T132" s="347">
        <v>42000</v>
      </c>
      <c r="U132" s="347">
        <v>45120</v>
      </c>
      <c r="V132" s="347">
        <v>48240</v>
      </c>
      <c r="W132" s="347">
        <v>51360</v>
      </c>
      <c r="X132" s="235"/>
      <c r="Y132" s="473"/>
      <c r="Z132" s="474"/>
      <c r="AA132" s="474"/>
      <c r="AB132" s="474"/>
      <c r="AC132" s="474"/>
      <c r="AD132" s="474"/>
      <c r="AE132" s="474"/>
      <c r="AF132" s="475"/>
      <c r="AG132" s="235"/>
      <c r="AH132" s="235"/>
      <c r="AI132" s="347"/>
      <c r="AJ132" s="347"/>
      <c r="AK132" s="347"/>
      <c r="AL132" s="347"/>
      <c r="AM132" s="347"/>
      <c r="AN132" s="347"/>
      <c r="AO132" s="347"/>
      <c r="AP132" s="347"/>
      <c r="AQ132" s="235"/>
      <c r="AR132" s="235"/>
      <c r="AS132" s="235"/>
      <c r="AT132" s="451" t="s">
        <v>257</v>
      </c>
      <c r="AU132" s="235"/>
      <c r="AV132" s="235"/>
      <c r="AW132" s="260"/>
      <c r="AX132" s="260"/>
      <c r="AY132" s="453" t="s">
        <v>600</v>
      </c>
      <c r="AZ132" s="440" t="s">
        <v>492</v>
      </c>
      <c r="BA132" s="259" t="s">
        <v>515</v>
      </c>
      <c r="BB132" s="259" t="s">
        <v>663</v>
      </c>
      <c r="BC132" s="259" t="s">
        <v>663</v>
      </c>
      <c r="BD132" s="259" t="s">
        <v>502</v>
      </c>
      <c r="BE132" s="374">
        <f t="shared" si="120"/>
        <v>129</v>
      </c>
      <c r="BF132" s="235"/>
      <c r="BG132" s="235"/>
      <c r="BH132" s="235"/>
      <c r="BI132" s="235"/>
      <c r="BJ132" s="235"/>
      <c r="BK132" s="235"/>
      <c r="BL132" s="235"/>
      <c r="BM132" s="235"/>
      <c r="BN132" s="235"/>
      <c r="BO132" s="235"/>
      <c r="BP132" s="235"/>
      <c r="BQ132" s="235"/>
      <c r="BR132" s="235"/>
      <c r="BS132" s="235"/>
      <c r="BT132" s="235"/>
      <c r="BU132" s="235"/>
      <c r="BV132" s="235"/>
      <c r="BW132" s="235"/>
      <c r="BX132" s="235"/>
      <c r="BY132" s="235"/>
      <c r="BZ132" s="235"/>
      <c r="CA132" s="235"/>
      <c r="CB132" s="235"/>
      <c r="CC132" s="235"/>
      <c r="CD132" s="235"/>
      <c r="CE132" s="235"/>
      <c r="CF132" s="235"/>
      <c r="CG132" s="235"/>
      <c r="CH132" s="235"/>
      <c r="CI132" s="235"/>
      <c r="CJ132" s="235"/>
      <c r="CK132" s="235"/>
      <c r="CL132" s="235"/>
      <c r="CM132" s="235"/>
      <c r="CN132" s="235"/>
      <c r="CO132" s="235"/>
      <c r="CP132" s="235"/>
      <c r="CQ132" s="235"/>
      <c r="CR132" s="235"/>
      <c r="CS132" s="235"/>
      <c r="CT132" s="235"/>
      <c r="CU132" s="235"/>
      <c r="CV132" s="235"/>
      <c r="CW132" s="235"/>
      <c r="CX132" s="235"/>
      <c r="CY132" s="235"/>
      <c r="CZ132" s="235"/>
      <c r="DA132" s="235"/>
      <c r="DB132" s="235"/>
      <c r="DC132" s="235"/>
      <c r="DD132" s="235"/>
      <c r="DE132" s="235"/>
      <c r="DF132" s="235"/>
      <c r="DG132" s="235"/>
      <c r="DH132" s="235"/>
      <c r="DI132" s="235"/>
      <c r="DJ132" s="235"/>
      <c r="DK132" s="235"/>
      <c r="DL132" s="235"/>
      <c r="DM132" s="235"/>
      <c r="DN132" s="235"/>
      <c r="DO132" s="235"/>
      <c r="DP132" s="235"/>
      <c r="DQ132" s="235"/>
      <c r="DR132" s="235"/>
      <c r="DS132" s="235"/>
      <c r="DT132" s="235"/>
      <c r="DU132" s="235"/>
      <c r="DV132" s="235"/>
      <c r="DW132" s="235"/>
      <c r="DX132" s="235"/>
      <c r="DY132" s="235"/>
      <c r="DZ132" s="235"/>
      <c r="EA132" s="235"/>
    </row>
    <row r="133" spans="1:131" hidden="1">
      <c r="A133" s="318">
        <f t="shared" si="134"/>
        <v>0</v>
      </c>
      <c r="B133" s="318">
        <f t="shared" ref="B133:B141" si="137">IF(OR(B60=1,$B$18=$AU11),1,0)</f>
        <v>0</v>
      </c>
      <c r="C133" s="318">
        <f t="shared" si="135"/>
        <v>0</v>
      </c>
      <c r="E133" s="319">
        <f t="shared" si="136"/>
        <v>27280</v>
      </c>
      <c r="F133" s="319">
        <f t="shared" si="136"/>
        <v>31120</v>
      </c>
      <c r="G133" s="319">
        <f t="shared" si="136"/>
        <v>35040</v>
      </c>
      <c r="H133" s="319">
        <f t="shared" si="136"/>
        <v>38880</v>
      </c>
      <c r="I133" s="319">
        <f t="shared" si="136"/>
        <v>42000</v>
      </c>
      <c r="J133" s="319">
        <f t="shared" si="136"/>
        <v>45120</v>
      </c>
      <c r="K133" s="319">
        <f t="shared" si="136"/>
        <v>48240</v>
      </c>
      <c r="L133" s="319">
        <f t="shared" si="136"/>
        <v>51360</v>
      </c>
      <c r="N133" s="472" t="str">
        <f>CONCATENATE($AU$11,$B$11,$N$131)</f>
        <v>1/1/2009 - 5/13/2010080</v>
      </c>
      <c r="O133" s="235"/>
      <c r="P133" s="347">
        <v>27280</v>
      </c>
      <c r="Q133" s="347">
        <v>31120</v>
      </c>
      <c r="R133" s="347">
        <v>35040</v>
      </c>
      <c r="S133" s="347">
        <v>38880</v>
      </c>
      <c r="T133" s="347">
        <v>42000</v>
      </c>
      <c r="U133" s="347">
        <v>45120</v>
      </c>
      <c r="V133" s="347">
        <v>48240</v>
      </c>
      <c r="W133" s="347">
        <v>51360</v>
      </c>
      <c r="X133" s="235"/>
      <c r="Y133" s="476"/>
      <c r="Z133" s="374"/>
      <c r="AA133" s="374"/>
      <c r="AB133" s="374"/>
      <c r="AC133" s="374"/>
      <c r="AD133" s="374"/>
      <c r="AE133" s="374"/>
      <c r="AF133" s="477"/>
      <c r="AG133" s="235"/>
      <c r="AH133" s="235"/>
      <c r="AI133" s="347">
        <f t="shared" ref="AI133:AP133" si="138">+AI97/5*8</f>
        <v>0</v>
      </c>
      <c r="AJ133" s="347">
        <f t="shared" si="138"/>
        <v>0</v>
      </c>
      <c r="AK133" s="347">
        <f t="shared" si="138"/>
        <v>0</v>
      </c>
      <c r="AL133" s="347">
        <f t="shared" si="138"/>
        <v>0</v>
      </c>
      <c r="AM133" s="347">
        <f t="shared" si="138"/>
        <v>0</v>
      </c>
      <c r="AN133" s="347">
        <f t="shared" si="138"/>
        <v>0</v>
      </c>
      <c r="AO133" s="347">
        <f t="shared" si="138"/>
        <v>0</v>
      </c>
      <c r="AP133" s="347">
        <f t="shared" si="138"/>
        <v>0</v>
      </c>
      <c r="AQ133" s="235"/>
      <c r="AR133" s="235"/>
      <c r="AS133" s="235"/>
      <c r="AT133" s="451" t="s">
        <v>258</v>
      </c>
      <c r="AU133" s="235"/>
      <c r="AV133" s="235"/>
      <c r="AW133" s="260"/>
      <c r="AX133" s="260"/>
      <c r="AY133" s="453" t="s">
        <v>604</v>
      </c>
      <c r="AZ133" s="440" t="s">
        <v>496</v>
      </c>
      <c r="BA133" s="259" t="s">
        <v>519</v>
      </c>
      <c r="BB133" s="259" t="s">
        <v>669</v>
      </c>
      <c r="BC133" s="259" t="s">
        <v>669</v>
      </c>
      <c r="BD133" s="259" t="s">
        <v>503</v>
      </c>
      <c r="BE133" s="374">
        <f t="shared" si="120"/>
        <v>130</v>
      </c>
      <c r="BF133" s="235"/>
      <c r="BG133" s="235"/>
      <c r="BH133" s="235"/>
      <c r="BI133" s="235"/>
      <c r="BJ133" s="235"/>
      <c r="BK133" s="235"/>
      <c r="BL133" s="235"/>
      <c r="BM133" s="235"/>
      <c r="BN133" s="235"/>
      <c r="BO133" s="235"/>
      <c r="BP133" s="235"/>
      <c r="BQ133" s="235"/>
      <c r="BR133" s="235"/>
      <c r="BS133" s="235"/>
      <c r="BT133" s="235"/>
      <c r="BU133" s="235"/>
      <c r="BV133" s="235"/>
      <c r="BW133" s="235"/>
      <c r="BX133" s="235"/>
      <c r="BY133" s="235"/>
      <c r="BZ133" s="235"/>
      <c r="CA133" s="235"/>
      <c r="CB133" s="235"/>
      <c r="CC133" s="235"/>
      <c r="CD133" s="235"/>
      <c r="CE133" s="235"/>
      <c r="CF133" s="235"/>
      <c r="CG133" s="235"/>
      <c r="CH133" s="235"/>
      <c r="CI133" s="235"/>
      <c r="CJ133" s="235"/>
      <c r="CK133" s="235"/>
      <c r="CL133" s="235"/>
      <c r="CM133" s="235"/>
      <c r="CN133" s="235"/>
      <c r="CO133" s="235"/>
      <c r="CP133" s="235"/>
      <c r="CQ133" s="235"/>
      <c r="CR133" s="235"/>
      <c r="CS133" s="235"/>
      <c r="CT133" s="235"/>
      <c r="CU133" s="235"/>
      <c r="CV133" s="235"/>
      <c r="CW133" s="235"/>
      <c r="CX133" s="235"/>
      <c r="CY133" s="235"/>
      <c r="CZ133" s="235"/>
      <c r="DA133" s="235"/>
      <c r="DB133" s="235"/>
      <c r="DC133" s="235"/>
      <c r="DD133" s="235"/>
      <c r="DE133" s="235"/>
      <c r="DF133" s="235"/>
      <c r="DG133" s="235"/>
      <c r="DH133" s="235"/>
      <c r="DI133" s="235"/>
      <c r="DJ133" s="235"/>
      <c r="DK133" s="235"/>
      <c r="DL133" s="235"/>
      <c r="DM133" s="235"/>
      <c r="DN133" s="235"/>
      <c r="DO133" s="235"/>
      <c r="DP133" s="235"/>
      <c r="DQ133" s="235"/>
      <c r="DR133" s="235"/>
      <c r="DS133" s="235"/>
      <c r="DT133" s="235"/>
      <c r="DU133" s="235"/>
      <c r="DV133" s="235"/>
      <c r="DW133" s="235"/>
      <c r="DX133" s="235"/>
      <c r="DY133" s="235"/>
      <c r="DZ133" s="235"/>
      <c r="EA133" s="235"/>
    </row>
    <row r="134" spans="1:131" hidden="1">
      <c r="A134" s="318">
        <f t="shared" si="134"/>
        <v>0</v>
      </c>
      <c r="B134" s="318">
        <f t="shared" si="137"/>
        <v>0</v>
      </c>
      <c r="C134" s="318">
        <f t="shared" si="135"/>
        <v>0</v>
      </c>
      <c r="E134" s="329">
        <f t="shared" ref="E134:L134" si="139">+MAX(E133,E135)</f>
        <v>27280</v>
      </c>
      <c r="F134" s="329">
        <f t="shared" si="139"/>
        <v>31120</v>
      </c>
      <c r="G134" s="329">
        <f t="shared" si="139"/>
        <v>35040</v>
      </c>
      <c r="H134" s="329">
        <f t="shared" si="139"/>
        <v>38880</v>
      </c>
      <c r="I134" s="329">
        <f t="shared" si="139"/>
        <v>42000</v>
      </c>
      <c r="J134" s="329">
        <f t="shared" si="139"/>
        <v>45120</v>
      </c>
      <c r="K134" s="329">
        <f t="shared" si="139"/>
        <v>48240</v>
      </c>
      <c r="L134" s="329">
        <f t="shared" si="139"/>
        <v>51360</v>
      </c>
      <c r="N134" s="472" t="s">
        <v>1533</v>
      </c>
      <c r="O134" s="235"/>
      <c r="P134" s="347"/>
      <c r="Q134" s="347"/>
      <c r="R134" s="347"/>
      <c r="S134" s="347"/>
      <c r="T134" s="347"/>
      <c r="U134" s="347"/>
      <c r="V134" s="347"/>
      <c r="W134" s="347"/>
      <c r="X134" s="235"/>
      <c r="Y134" s="476"/>
      <c r="Z134" s="374"/>
      <c r="AA134" s="374"/>
      <c r="AB134" s="374"/>
      <c r="AC134" s="374"/>
      <c r="AD134" s="374"/>
      <c r="AE134" s="374"/>
      <c r="AF134" s="477"/>
      <c r="AG134" s="235"/>
      <c r="AH134" s="235"/>
      <c r="AI134" s="347"/>
      <c r="AJ134" s="347"/>
      <c r="AK134" s="347"/>
      <c r="AL134" s="347"/>
      <c r="AM134" s="347"/>
      <c r="AN134" s="347"/>
      <c r="AO134" s="347"/>
      <c r="AP134" s="347"/>
      <c r="AQ134" s="235"/>
      <c r="AR134" s="235"/>
      <c r="AS134" s="235"/>
      <c r="AT134" s="451" t="s">
        <v>260</v>
      </c>
      <c r="AU134" s="235"/>
      <c r="AV134" s="235"/>
      <c r="AW134" s="260"/>
      <c r="AX134" s="260"/>
      <c r="AY134" s="453" t="s">
        <v>607</v>
      </c>
      <c r="AZ134" s="440" t="s">
        <v>151</v>
      </c>
      <c r="BA134" s="259" t="s">
        <v>521</v>
      </c>
      <c r="BB134" s="259" t="s">
        <v>670</v>
      </c>
      <c r="BC134" s="259" t="s">
        <v>670</v>
      </c>
      <c r="BD134" s="259" t="s">
        <v>504</v>
      </c>
      <c r="BE134" s="374">
        <f t="shared" si="120"/>
        <v>131</v>
      </c>
      <c r="BF134" s="235"/>
      <c r="BG134" s="235"/>
      <c r="BH134" s="235"/>
      <c r="BI134" s="235"/>
      <c r="BJ134" s="235"/>
      <c r="BK134" s="235"/>
      <c r="BL134" s="235"/>
      <c r="BM134" s="235"/>
      <c r="BN134" s="235"/>
      <c r="BO134" s="235"/>
      <c r="BP134" s="235"/>
      <c r="BQ134" s="235"/>
      <c r="BR134" s="235"/>
      <c r="BS134" s="235"/>
      <c r="BT134" s="235"/>
      <c r="BU134" s="235"/>
      <c r="BV134" s="235"/>
      <c r="BW134" s="235"/>
      <c r="BX134" s="235"/>
      <c r="BY134" s="235"/>
      <c r="BZ134" s="235"/>
      <c r="CA134" s="235"/>
      <c r="CB134" s="235"/>
      <c r="CC134" s="235"/>
      <c r="CD134" s="235"/>
      <c r="CE134" s="235"/>
      <c r="CF134" s="235"/>
      <c r="CG134" s="235"/>
      <c r="CH134" s="235"/>
      <c r="CI134" s="235"/>
      <c r="CJ134" s="235"/>
      <c r="CK134" s="235"/>
      <c r="CL134" s="235"/>
      <c r="CM134" s="235"/>
      <c r="CN134" s="235"/>
      <c r="CO134" s="235"/>
      <c r="CP134" s="235"/>
      <c r="CQ134" s="235"/>
      <c r="CR134" s="235"/>
      <c r="CS134" s="235"/>
      <c r="CT134" s="235"/>
      <c r="CU134" s="235"/>
      <c r="CV134" s="235"/>
      <c r="CW134" s="235"/>
      <c r="CX134" s="235"/>
      <c r="CY134" s="235"/>
      <c r="CZ134" s="235"/>
      <c r="DA134" s="235"/>
      <c r="DB134" s="235"/>
      <c r="DC134" s="235"/>
      <c r="DD134" s="235"/>
      <c r="DE134" s="235"/>
      <c r="DF134" s="235"/>
      <c r="DG134" s="235"/>
      <c r="DH134" s="235"/>
      <c r="DI134" s="235"/>
      <c r="DJ134" s="235"/>
      <c r="DK134" s="235"/>
      <c r="DL134" s="235"/>
      <c r="DM134" s="235"/>
      <c r="DN134" s="235"/>
      <c r="DO134" s="235"/>
      <c r="DP134" s="235"/>
      <c r="DQ134" s="235"/>
      <c r="DR134" s="235"/>
      <c r="DS134" s="235"/>
      <c r="DT134" s="235"/>
      <c r="DU134" s="235"/>
      <c r="DV134" s="235"/>
      <c r="DW134" s="235"/>
      <c r="DX134" s="235"/>
      <c r="DY134" s="235"/>
      <c r="DZ134" s="235"/>
      <c r="EA134" s="235"/>
    </row>
    <row r="135" spans="1:131" hidden="1">
      <c r="A135" s="318">
        <f t="shared" si="134"/>
        <v>0</v>
      </c>
      <c r="B135" s="318">
        <f t="shared" si="137"/>
        <v>0</v>
      </c>
      <c r="C135" s="318">
        <f t="shared" si="135"/>
        <v>0</v>
      </c>
      <c r="E135" s="319">
        <f t="shared" ref="E135:L135" si="140">+MAX(P135,Y135,AI135)</f>
        <v>27280</v>
      </c>
      <c r="F135" s="319">
        <f t="shared" si="140"/>
        <v>31120</v>
      </c>
      <c r="G135" s="319">
        <f t="shared" si="140"/>
        <v>35040</v>
      </c>
      <c r="H135" s="319">
        <f t="shared" si="140"/>
        <v>38880</v>
      </c>
      <c r="I135" s="319">
        <f t="shared" si="140"/>
        <v>42000</v>
      </c>
      <c r="J135" s="319">
        <f t="shared" si="140"/>
        <v>45120</v>
      </c>
      <c r="K135" s="319">
        <f t="shared" si="140"/>
        <v>48240</v>
      </c>
      <c r="L135" s="319">
        <f t="shared" si="140"/>
        <v>51360</v>
      </c>
      <c r="N135" s="472" t="str">
        <f>CONCATENATE($AU$13,$B$11,$N$131)</f>
        <v>6/29/2010 - 5/30/2011080</v>
      </c>
      <c r="O135" s="235"/>
      <c r="P135" s="347">
        <v>27280</v>
      </c>
      <c r="Q135" s="347">
        <v>31120</v>
      </c>
      <c r="R135" s="347">
        <v>35040</v>
      </c>
      <c r="S135" s="347">
        <v>38880</v>
      </c>
      <c r="T135" s="347">
        <v>42000</v>
      </c>
      <c r="U135" s="347">
        <v>45120</v>
      </c>
      <c r="V135" s="347">
        <v>48240</v>
      </c>
      <c r="W135" s="347">
        <v>51360</v>
      </c>
      <c r="X135" s="235"/>
      <c r="Y135" s="476"/>
      <c r="Z135" s="374"/>
      <c r="AA135" s="374"/>
      <c r="AB135" s="374"/>
      <c r="AC135" s="374"/>
      <c r="AD135" s="374"/>
      <c r="AE135" s="374"/>
      <c r="AF135" s="477"/>
      <c r="AG135" s="235"/>
      <c r="AH135" s="235"/>
      <c r="AI135" s="347">
        <f t="shared" ref="AI135:AP135" si="141">+AI99/5*8</f>
        <v>0</v>
      </c>
      <c r="AJ135" s="347">
        <f t="shared" si="141"/>
        <v>0</v>
      </c>
      <c r="AK135" s="347">
        <f t="shared" si="141"/>
        <v>0</v>
      </c>
      <c r="AL135" s="347">
        <f t="shared" si="141"/>
        <v>0</v>
      </c>
      <c r="AM135" s="347">
        <f t="shared" si="141"/>
        <v>0</v>
      </c>
      <c r="AN135" s="347">
        <f t="shared" si="141"/>
        <v>0</v>
      </c>
      <c r="AO135" s="347">
        <f t="shared" si="141"/>
        <v>0</v>
      </c>
      <c r="AP135" s="347">
        <f t="shared" si="141"/>
        <v>0</v>
      </c>
      <c r="AQ135" s="235"/>
      <c r="AR135" s="235"/>
      <c r="AS135" s="235"/>
      <c r="AT135" s="451" t="s">
        <v>261</v>
      </c>
      <c r="AU135" s="235"/>
      <c r="AV135" s="235"/>
      <c r="AW135" s="260"/>
      <c r="AX135" s="260"/>
      <c r="AY135" s="453" t="s">
        <v>609</v>
      </c>
      <c r="AZ135" s="440" t="s">
        <v>498</v>
      </c>
      <c r="BA135" s="259" t="s">
        <v>524</v>
      </c>
      <c r="BB135" s="259" t="s">
        <v>675</v>
      </c>
      <c r="BC135" s="259" t="s">
        <v>675</v>
      </c>
      <c r="BD135" s="259" t="s">
        <v>505</v>
      </c>
      <c r="BE135" s="374">
        <f t="shared" si="120"/>
        <v>132</v>
      </c>
      <c r="BF135" s="235"/>
      <c r="BG135" s="235"/>
      <c r="BH135" s="235"/>
      <c r="BI135" s="235"/>
      <c r="BJ135" s="235"/>
      <c r="BK135" s="235"/>
      <c r="BL135" s="235"/>
      <c r="BM135" s="235"/>
      <c r="BN135" s="235"/>
      <c r="BO135" s="235"/>
      <c r="BP135" s="235"/>
      <c r="BQ135" s="235"/>
      <c r="BR135" s="235"/>
      <c r="BS135" s="235"/>
      <c r="BT135" s="235"/>
      <c r="BU135" s="235"/>
      <c r="BV135" s="235"/>
      <c r="BW135" s="235"/>
      <c r="BX135" s="235"/>
      <c r="BY135" s="235"/>
      <c r="BZ135" s="235"/>
      <c r="CA135" s="235"/>
      <c r="CB135" s="235"/>
      <c r="CC135" s="235"/>
      <c r="CD135" s="235"/>
      <c r="CE135" s="235"/>
      <c r="CF135" s="235"/>
      <c r="CG135" s="235"/>
      <c r="CH135" s="235"/>
      <c r="CI135" s="235"/>
      <c r="CJ135" s="235"/>
      <c r="CK135" s="235"/>
      <c r="CL135" s="235"/>
      <c r="CM135" s="235"/>
      <c r="CN135" s="235"/>
      <c r="CO135" s="235"/>
      <c r="CP135" s="235"/>
      <c r="CQ135" s="235"/>
      <c r="CR135" s="235"/>
      <c r="CS135" s="235"/>
      <c r="CT135" s="235"/>
      <c r="CU135" s="235"/>
      <c r="CV135" s="235"/>
      <c r="CW135" s="235"/>
      <c r="CX135" s="235"/>
      <c r="CY135" s="235"/>
      <c r="CZ135" s="235"/>
      <c r="DA135" s="235"/>
      <c r="DB135" s="235"/>
      <c r="DC135" s="235"/>
      <c r="DD135" s="235"/>
      <c r="DE135" s="235"/>
      <c r="DF135" s="235"/>
      <c r="DG135" s="235"/>
      <c r="DH135" s="235"/>
      <c r="DI135" s="235"/>
      <c r="DJ135" s="235"/>
      <c r="DK135" s="235"/>
      <c r="DL135" s="235"/>
      <c r="DM135" s="235"/>
      <c r="DN135" s="235"/>
      <c r="DO135" s="235"/>
      <c r="DP135" s="235"/>
      <c r="DQ135" s="235"/>
      <c r="DR135" s="235"/>
      <c r="DS135" s="235"/>
      <c r="DT135" s="235"/>
      <c r="DU135" s="235"/>
      <c r="DV135" s="235"/>
      <c r="DW135" s="235"/>
      <c r="DX135" s="235"/>
      <c r="DY135" s="235"/>
      <c r="DZ135" s="235"/>
      <c r="EA135" s="235"/>
    </row>
    <row r="136" spans="1:131" hidden="1">
      <c r="A136" s="318">
        <f t="shared" si="134"/>
        <v>0</v>
      </c>
      <c r="B136" s="318">
        <f t="shared" si="137"/>
        <v>0</v>
      </c>
      <c r="C136" s="318">
        <f t="shared" si="135"/>
        <v>0</v>
      </c>
      <c r="E136" s="329">
        <f t="shared" ref="E136:L136" si="142">+MAX(E135,E137)</f>
        <v>28480</v>
      </c>
      <c r="F136" s="329">
        <f t="shared" si="142"/>
        <v>32560</v>
      </c>
      <c r="G136" s="329">
        <f t="shared" si="142"/>
        <v>36640</v>
      </c>
      <c r="H136" s="329">
        <f t="shared" si="142"/>
        <v>40640</v>
      </c>
      <c r="I136" s="329">
        <f t="shared" si="142"/>
        <v>43920</v>
      </c>
      <c r="J136" s="329">
        <f t="shared" si="142"/>
        <v>47200</v>
      </c>
      <c r="K136" s="329">
        <f t="shared" si="142"/>
        <v>50400</v>
      </c>
      <c r="L136" s="329">
        <f t="shared" si="142"/>
        <v>53680</v>
      </c>
      <c r="N136" s="472" t="s">
        <v>1533</v>
      </c>
      <c r="O136" s="235"/>
      <c r="P136" s="347"/>
      <c r="Q136" s="347"/>
      <c r="R136" s="347"/>
      <c r="S136" s="347"/>
      <c r="T136" s="347"/>
      <c r="U136" s="347"/>
      <c r="V136" s="347"/>
      <c r="W136" s="347"/>
      <c r="X136" s="235"/>
      <c r="Y136" s="476"/>
      <c r="Z136" s="374"/>
      <c r="AA136" s="374"/>
      <c r="AB136" s="374"/>
      <c r="AC136" s="374"/>
      <c r="AD136" s="374"/>
      <c r="AE136" s="374"/>
      <c r="AF136" s="477"/>
      <c r="AG136" s="235"/>
      <c r="AH136" s="235"/>
      <c r="AI136" s="347"/>
      <c r="AJ136" s="347"/>
      <c r="AK136" s="347"/>
      <c r="AL136" s="347"/>
      <c r="AM136" s="347"/>
      <c r="AN136" s="347"/>
      <c r="AO136" s="347"/>
      <c r="AP136" s="347"/>
      <c r="AQ136" s="235"/>
      <c r="AR136" s="235"/>
      <c r="AS136" s="235"/>
      <c r="AT136" s="451" t="s">
        <v>263</v>
      </c>
      <c r="AU136" s="235"/>
      <c r="AV136" s="235"/>
      <c r="AW136" s="260"/>
      <c r="AX136" s="260"/>
      <c r="AY136" s="453"/>
      <c r="AZ136" s="440"/>
      <c r="BA136" s="259"/>
      <c r="BB136" s="259" t="s">
        <v>680</v>
      </c>
      <c r="BC136" s="259" t="s">
        <v>680</v>
      </c>
      <c r="BD136" s="259" t="s">
        <v>506</v>
      </c>
      <c r="BE136" s="374"/>
      <c r="BF136" s="235"/>
      <c r="BG136" s="235"/>
      <c r="BH136" s="235"/>
      <c r="BI136" s="235"/>
      <c r="BJ136" s="235"/>
      <c r="BK136" s="235"/>
      <c r="BL136" s="235"/>
      <c r="BM136" s="235"/>
      <c r="BN136" s="235"/>
      <c r="BO136" s="235"/>
      <c r="BP136" s="235"/>
      <c r="BQ136" s="235"/>
      <c r="BR136" s="235"/>
      <c r="BS136" s="235"/>
      <c r="BT136" s="235"/>
      <c r="BU136" s="235"/>
      <c r="BV136" s="235"/>
      <c r="BW136" s="235"/>
      <c r="BX136" s="235"/>
      <c r="BY136" s="235"/>
      <c r="BZ136" s="235"/>
      <c r="CA136" s="235"/>
      <c r="CB136" s="235"/>
      <c r="CC136" s="235"/>
      <c r="CD136" s="235"/>
      <c r="CE136" s="235"/>
      <c r="CF136" s="235"/>
      <c r="CG136" s="235"/>
      <c r="CH136" s="235"/>
      <c r="CI136" s="235"/>
      <c r="CJ136" s="235"/>
      <c r="CK136" s="235"/>
      <c r="CL136" s="235"/>
      <c r="CM136" s="235"/>
      <c r="CN136" s="235"/>
      <c r="CO136" s="235"/>
      <c r="CP136" s="235"/>
      <c r="CQ136" s="235"/>
      <c r="CR136" s="235"/>
      <c r="CS136" s="235"/>
      <c r="CT136" s="235"/>
      <c r="CU136" s="235"/>
      <c r="CV136" s="235"/>
      <c r="CW136" s="235"/>
      <c r="CX136" s="235"/>
      <c r="CY136" s="235"/>
      <c r="CZ136" s="235"/>
      <c r="DA136" s="235"/>
      <c r="DB136" s="235"/>
      <c r="DC136" s="235"/>
      <c r="DD136" s="235"/>
      <c r="DE136" s="235"/>
      <c r="DF136" s="235"/>
      <c r="DG136" s="235"/>
      <c r="DH136" s="235"/>
      <c r="DI136" s="235"/>
      <c r="DJ136" s="235"/>
      <c r="DK136" s="235"/>
      <c r="DL136" s="235"/>
      <c r="DM136" s="235"/>
      <c r="DN136" s="235"/>
      <c r="DO136" s="235"/>
      <c r="DP136" s="235"/>
      <c r="DQ136" s="235"/>
      <c r="DR136" s="235"/>
      <c r="DS136" s="235"/>
      <c r="DT136" s="235"/>
      <c r="DU136" s="235"/>
      <c r="DV136" s="235"/>
      <c r="DW136" s="235"/>
      <c r="DX136" s="235"/>
      <c r="DY136" s="235"/>
      <c r="DZ136" s="235"/>
      <c r="EA136" s="235"/>
    </row>
    <row r="137" spans="1:131" hidden="1">
      <c r="A137" s="318">
        <f t="shared" si="134"/>
        <v>0</v>
      </c>
      <c r="B137" s="318">
        <f t="shared" si="137"/>
        <v>0</v>
      </c>
      <c r="C137" s="318">
        <f t="shared" si="135"/>
        <v>0</v>
      </c>
      <c r="E137" s="319">
        <f t="shared" ref="E137:L137" si="143">+MAX(P137,Y137,AI137)</f>
        <v>28480</v>
      </c>
      <c r="F137" s="319">
        <f t="shared" si="143"/>
        <v>32560</v>
      </c>
      <c r="G137" s="319">
        <f t="shared" si="143"/>
        <v>36640</v>
      </c>
      <c r="H137" s="319">
        <f t="shared" si="143"/>
        <v>40640</v>
      </c>
      <c r="I137" s="319">
        <f t="shared" si="143"/>
        <v>43920</v>
      </c>
      <c r="J137" s="319">
        <f t="shared" si="143"/>
        <v>47200</v>
      </c>
      <c r="K137" s="319">
        <f t="shared" si="143"/>
        <v>50400</v>
      </c>
      <c r="L137" s="319">
        <f t="shared" si="143"/>
        <v>53680</v>
      </c>
      <c r="N137" s="478" t="s">
        <v>1509</v>
      </c>
      <c r="O137" s="235"/>
      <c r="P137" s="347">
        <f t="shared" ref="P137:W137" si="144">+P101/5*8</f>
        <v>28480</v>
      </c>
      <c r="Q137" s="347">
        <f t="shared" si="144"/>
        <v>32560</v>
      </c>
      <c r="R137" s="347">
        <f t="shared" si="144"/>
        <v>36640</v>
      </c>
      <c r="S137" s="347">
        <f t="shared" si="144"/>
        <v>40640</v>
      </c>
      <c r="T137" s="347">
        <f t="shared" si="144"/>
        <v>43920</v>
      </c>
      <c r="U137" s="347">
        <f t="shared" si="144"/>
        <v>47200</v>
      </c>
      <c r="V137" s="347">
        <f t="shared" si="144"/>
        <v>50400</v>
      </c>
      <c r="W137" s="347">
        <f t="shared" si="144"/>
        <v>53680</v>
      </c>
      <c r="X137" s="235"/>
      <c r="Y137" s="347">
        <f t="shared" ref="Y137:AF137" si="145">+Y101/5*8</f>
        <v>0</v>
      </c>
      <c r="Z137" s="347">
        <f t="shared" si="145"/>
        <v>0</v>
      </c>
      <c r="AA137" s="347">
        <f t="shared" si="145"/>
        <v>0</v>
      </c>
      <c r="AB137" s="347">
        <f t="shared" si="145"/>
        <v>0</v>
      </c>
      <c r="AC137" s="347">
        <f t="shared" si="145"/>
        <v>0</v>
      </c>
      <c r="AD137" s="347">
        <f t="shared" si="145"/>
        <v>0</v>
      </c>
      <c r="AE137" s="347">
        <f t="shared" si="145"/>
        <v>0</v>
      </c>
      <c r="AF137" s="347">
        <f t="shared" si="145"/>
        <v>0</v>
      </c>
      <c r="AG137" s="235"/>
      <c r="AH137" s="235"/>
      <c r="AI137" s="347">
        <f t="shared" ref="AI137:AP137" si="146">+AI101/5*8</f>
        <v>0</v>
      </c>
      <c r="AJ137" s="347">
        <f t="shared" si="146"/>
        <v>0</v>
      </c>
      <c r="AK137" s="347">
        <f t="shared" si="146"/>
        <v>0</v>
      </c>
      <c r="AL137" s="347">
        <f t="shared" si="146"/>
        <v>0</v>
      </c>
      <c r="AM137" s="347">
        <f t="shared" si="146"/>
        <v>0</v>
      </c>
      <c r="AN137" s="347">
        <f t="shared" si="146"/>
        <v>0</v>
      </c>
      <c r="AO137" s="347">
        <f t="shared" si="146"/>
        <v>0</v>
      </c>
      <c r="AP137" s="347">
        <f t="shared" si="146"/>
        <v>0</v>
      </c>
      <c r="AQ137" s="235"/>
      <c r="AR137" s="235"/>
      <c r="AS137" s="235"/>
      <c r="AT137" s="451" t="s">
        <v>265</v>
      </c>
      <c r="AU137" s="235"/>
      <c r="AV137" s="235"/>
      <c r="AW137" s="260"/>
      <c r="AX137" s="260"/>
      <c r="AY137" s="453"/>
      <c r="AZ137" s="440"/>
      <c r="BA137" s="259"/>
      <c r="BB137" s="259" t="s">
        <v>684</v>
      </c>
      <c r="BC137" s="259" t="s">
        <v>684</v>
      </c>
      <c r="BD137" s="259" t="s">
        <v>507</v>
      </c>
      <c r="BE137" s="374"/>
      <c r="BF137" s="235"/>
      <c r="BG137" s="235"/>
      <c r="BH137" s="235"/>
      <c r="BI137" s="235"/>
      <c r="BJ137" s="235"/>
      <c r="BK137" s="235"/>
      <c r="BL137" s="235"/>
      <c r="BM137" s="235"/>
      <c r="BN137" s="235"/>
      <c r="BO137" s="235"/>
      <c r="BP137" s="235"/>
      <c r="BQ137" s="235"/>
      <c r="BR137" s="235"/>
      <c r="BS137" s="235"/>
      <c r="BT137" s="235"/>
      <c r="BU137" s="235"/>
      <c r="BV137" s="235"/>
      <c r="BW137" s="235"/>
      <c r="BX137" s="235"/>
      <c r="BY137" s="235"/>
      <c r="BZ137" s="235"/>
      <c r="CA137" s="235"/>
      <c r="CB137" s="235"/>
      <c r="CC137" s="235"/>
      <c r="CD137" s="235"/>
      <c r="CE137" s="235"/>
      <c r="CF137" s="235"/>
      <c r="CG137" s="235"/>
      <c r="CH137" s="235"/>
      <c r="CI137" s="235"/>
      <c r="CJ137" s="235"/>
      <c r="CK137" s="235"/>
      <c r="CL137" s="235"/>
      <c r="CM137" s="235"/>
      <c r="CN137" s="235"/>
      <c r="CO137" s="235"/>
      <c r="CP137" s="235"/>
      <c r="CQ137" s="235"/>
      <c r="CR137" s="235"/>
      <c r="CS137" s="235"/>
      <c r="CT137" s="235"/>
      <c r="CU137" s="235"/>
      <c r="CV137" s="235"/>
      <c r="CW137" s="235"/>
      <c r="CX137" s="235"/>
      <c r="CY137" s="235"/>
      <c r="CZ137" s="235"/>
      <c r="DA137" s="235"/>
      <c r="DB137" s="235"/>
      <c r="DC137" s="235"/>
      <c r="DD137" s="235"/>
      <c r="DE137" s="235"/>
      <c r="DF137" s="235"/>
      <c r="DG137" s="235"/>
      <c r="DH137" s="235"/>
      <c r="DI137" s="235"/>
      <c r="DJ137" s="235"/>
      <c r="DK137" s="235"/>
      <c r="DL137" s="235"/>
      <c r="DM137" s="235"/>
      <c r="DN137" s="235"/>
      <c r="DO137" s="235"/>
      <c r="DP137" s="235"/>
      <c r="DQ137" s="235"/>
      <c r="DR137" s="235"/>
      <c r="DS137" s="235"/>
      <c r="DT137" s="235"/>
      <c r="DU137" s="235"/>
      <c r="DV137" s="235"/>
      <c r="DW137" s="235"/>
      <c r="DX137" s="235"/>
      <c r="DY137" s="235"/>
      <c r="DZ137" s="235"/>
      <c r="EA137" s="235"/>
    </row>
    <row r="138" spans="1:131" hidden="1">
      <c r="A138" s="318">
        <f t="shared" si="134"/>
        <v>0</v>
      </c>
      <c r="B138" s="318">
        <f t="shared" si="137"/>
        <v>0</v>
      </c>
      <c r="C138" s="318">
        <f t="shared" si="135"/>
        <v>0</v>
      </c>
      <c r="E138" s="329">
        <f t="shared" ref="E138:L138" si="147">+MAX(E137,E139)</f>
        <v>28880</v>
      </c>
      <c r="F138" s="329">
        <f t="shared" si="147"/>
        <v>32960</v>
      </c>
      <c r="G138" s="329">
        <f t="shared" si="147"/>
        <v>37120</v>
      </c>
      <c r="H138" s="329">
        <f t="shared" si="147"/>
        <v>41200</v>
      </c>
      <c r="I138" s="329">
        <f t="shared" si="147"/>
        <v>44560</v>
      </c>
      <c r="J138" s="329">
        <f t="shared" si="147"/>
        <v>47840</v>
      </c>
      <c r="K138" s="329">
        <f t="shared" si="147"/>
        <v>51120</v>
      </c>
      <c r="L138" s="329">
        <f t="shared" si="147"/>
        <v>54400</v>
      </c>
      <c r="N138" s="472" t="s">
        <v>1533</v>
      </c>
      <c r="O138" s="235"/>
      <c r="P138" s="347"/>
      <c r="Q138" s="347"/>
      <c r="R138" s="347"/>
      <c r="S138" s="347"/>
      <c r="T138" s="347"/>
      <c r="U138" s="347"/>
      <c r="V138" s="347"/>
      <c r="W138" s="347"/>
      <c r="X138" s="235"/>
      <c r="Y138" s="347"/>
      <c r="Z138" s="347"/>
      <c r="AA138" s="347"/>
      <c r="AB138" s="347"/>
      <c r="AC138" s="347"/>
      <c r="AD138" s="347"/>
      <c r="AE138" s="347"/>
      <c r="AF138" s="347"/>
      <c r="AG138" s="235"/>
      <c r="AH138" s="235"/>
      <c r="AI138" s="347"/>
      <c r="AJ138" s="347"/>
      <c r="AK138" s="347"/>
      <c r="AL138" s="347"/>
      <c r="AM138" s="347"/>
      <c r="AN138" s="347"/>
      <c r="AO138" s="347"/>
      <c r="AP138" s="347"/>
      <c r="AQ138" s="235"/>
      <c r="AR138" s="235"/>
      <c r="AS138" s="235"/>
      <c r="AT138" s="451" t="s">
        <v>267</v>
      </c>
      <c r="AU138" s="235"/>
      <c r="AV138" s="235"/>
      <c r="AW138" s="260"/>
      <c r="AX138" s="260"/>
      <c r="AY138" s="453" t="s">
        <v>611</v>
      </c>
      <c r="AZ138" s="440" t="s">
        <v>502</v>
      </c>
      <c r="BA138" s="259" t="s">
        <v>525</v>
      </c>
      <c r="BB138" s="259" t="s">
        <v>685</v>
      </c>
      <c r="BC138" s="259" t="s">
        <v>685</v>
      </c>
      <c r="BD138" s="259" t="s">
        <v>508</v>
      </c>
      <c r="BE138" s="374">
        <f t="shared" ref="BE138:BE151" si="148">+MATCH(BD$10:BD$546,AZ$10:AZ$538,0)</f>
        <v>135</v>
      </c>
      <c r="BF138" s="235"/>
      <c r="BG138" s="235"/>
      <c r="BH138" s="235"/>
      <c r="BI138" s="235"/>
      <c r="BJ138" s="235"/>
      <c r="BK138" s="235"/>
      <c r="BL138" s="235"/>
      <c r="BM138" s="235"/>
      <c r="BN138" s="235"/>
      <c r="BO138" s="235"/>
      <c r="BP138" s="235"/>
      <c r="BQ138" s="235"/>
      <c r="BR138" s="235"/>
      <c r="BS138" s="235"/>
      <c r="BT138" s="235"/>
      <c r="BU138" s="235"/>
      <c r="BV138" s="235"/>
      <c r="BW138" s="235"/>
      <c r="BX138" s="235"/>
      <c r="BY138" s="235"/>
      <c r="BZ138" s="235"/>
      <c r="CA138" s="235"/>
      <c r="CB138" s="235"/>
      <c r="CC138" s="235"/>
      <c r="CD138" s="235"/>
      <c r="CE138" s="235"/>
      <c r="CF138" s="235"/>
      <c r="CG138" s="235"/>
      <c r="CH138" s="235"/>
      <c r="CI138" s="235"/>
      <c r="CJ138" s="235"/>
      <c r="CK138" s="235"/>
      <c r="CL138" s="235"/>
      <c r="CM138" s="235"/>
      <c r="CN138" s="235"/>
      <c r="CO138" s="235"/>
      <c r="CP138" s="235"/>
      <c r="CQ138" s="235"/>
      <c r="CR138" s="235"/>
      <c r="CS138" s="235"/>
      <c r="CT138" s="235"/>
      <c r="CU138" s="235"/>
      <c r="CV138" s="235"/>
      <c r="CW138" s="235"/>
      <c r="CX138" s="235"/>
      <c r="CY138" s="235"/>
      <c r="CZ138" s="235"/>
      <c r="DA138" s="235"/>
      <c r="DB138" s="235"/>
      <c r="DC138" s="235"/>
      <c r="DD138" s="235"/>
      <c r="DE138" s="235"/>
      <c r="DF138" s="235"/>
      <c r="DG138" s="235"/>
      <c r="DH138" s="235"/>
      <c r="DI138" s="235"/>
      <c r="DJ138" s="235"/>
      <c r="DK138" s="235"/>
      <c r="DL138" s="235"/>
      <c r="DM138" s="235"/>
      <c r="DN138" s="235"/>
      <c r="DO138" s="235"/>
      <c r="DP138" s="235"/>
      <c r="DQ138" s="235"/>
      <c r="DR138" s="235"/>
      <c r="DS138" s="235"/>
      <c r="DT138" s="235"/>
      <c r="DU138" s="235"/>
      <c r="DV138" s="235"/>
      <c r="DW138" s="235"/>
      <c r="DX138" s="235"/>
      <c r="DY138" s="235"/>
      <c r="DZ138" s="235"/>
      <c r="EA138" s="235"/>
    </row>
    <row r="139" spans="1:131" hidden="1">
      <c r="A139" s="318">
        <f t="shared" si="134"/>
        <v>0</v>
      </c>
      <c r="B139" s="318">
        <f t="shared" si="137"/>
        <v>0</v>
      </c>
      <c r="C139" s="318">
        <f t="shared" si="135"/>
        <v>0</v>
      </c>
      <c r="E139" s="319">
        <f t="shared" ref="E139:L139" si="149">+MAX(P139,Y139,AI139)</f>
        <v>28880</v>
      </c>
      <c r="F139" s="319">
        <f t="shared" si="149"/>
        <v>32960</v>
      </c>
      <c r="G139" s="319">
        <f t="shared" si="149"/>
        <v>37120</v>
      </c>
      <c r="H139" s="319">
        <f t="shared" si="149"/>
        <v>41200</v>
      </c>
      <c r="I139" s="319">
        <f t="shared" si="149"/>
        <v>44560</v>
      </c>
      <c r="J139" s="319">
        <f t="shared" si="149"/>
        <v>47840</v>
      </c>
      <c r="K139" s="319">
        <f t="shared" si="149"/>
        <v>51120</v>
      </c>
      <c r="L139" s="319">
        <f t="shared" si="149"/>
        <v>54400</v>
      </c>
      <c r="N139" s="478" t="s">
        <v>1534</v>
      </c>
      <c r="O139" s="235"/>
      <c r="P139" s="347">
        <f t="shared" ref="P139:W139" si="150">+P103/5*8</f>
        <v>28880</v>
      </c>
      <c r="Q139" s="347">
        <f t="shared" si="150"/>
        <v>32960</v>
      </c>
      <c r="R139" s="347">
        <f t="shared" si="150"/>
        <v>37120</v>
      </c>
      <c r="S139" s="347">
        <f t="shared" si="150"/>
        <v>41200</v>
      </c>
      <c r="T139" s="347">
        <f t="shared" si="150"/>
        <v>44560</v>
      </c>
      <c r="U139" s="347">
        <f t="shared" si="150"/>
        <v>47840</v>
      </c>
      <c r="V139" s="347">
        <f t="shared" si="150"/>
        <v>51120</v>
      </c>
      <c r="W139" s="347">
        <f t="shared" si="150"/>
        <v>54400</v>
      </c>
      <c r="X139" s="235"/>
      <c r="Y139" s="347">
        <f t="shared" ref="Y139:AF139" si="151">+Y103/5*8</f>
        <v>0</v>
      </c>
      <c r="Z139" s="347">
        <f t="shared" si="151"/>
        <v>0</v>
      </c>
      <c r="AA139" s="347">
        <f t="shared" si="151"/>
        <v>0</v>
      </c>
      <c r="AB139" s="347">
        <f t="shared" si="151"/>
        <v>0</v>
      </c>
      <c r="AC139" s="347">
        <f t="shared" si="151"/>
        <v>0</v>
      </c>
      <c r="AD139" s="347">
        <f t="shared" si="151"/>
        <v>0</v>
      </c>
      <c r="AE139" s="347">
        <f t="shared" si="151"/>
        <v>0</v>
      </c>
      <c r="AF139" s="347">
        <f t="shared" si="151"/>
        <v>0</v>
      </c>
      <c r="AG139" s="235"/>
      <c r="AH139" s="235"/>
      <c r="AI139" s="347">
        <f t="shared" ref="AI139:AP139" si="152">+AI103/5*8</f>
        <v>0</v>
      </c>
      <c r="AJ139" s="347">
        <f t="shared" si="152"/>
        <v>0</v>
      </c>
      <c r="AK139" s="347">
        <f t="shared" si="152"/>
        <v>0</v>
      </c>
      <c r="AL139" s="347">
        <f t="shared" si="152"/>
        <v>0</v>
      </c>
      <c r="AM139" s="347">
        <f t="shared" si="152"/>
        <v>0</v>
      </c>
      <c r="AN139" s="347">
        <f t="shared" si="152"/>
        <v>0</v>
      </c>
      <c r="AO139" s="347">
        <f t="shared" si="152"/>
        <v>0</v>
      </c>
      <c r="AP139" s="347">
        <f t="shared" si="152"/>
        <v>0</v>
      </c>
      <c r="AQ139" s="235"/>
      <c r="AR139" s="235"/>
      <c r="AS139" s="235"/>
      <c r="AT139" s="451" t="s">
        <v>269</v>
      </c>
      <c r="AU139" s="235"/>
      <c r="AV139" s="235"/>
      <c r="AW139" s="260"/>
      <c r="AX139" s="260"/>
      <c r="AY139" s="453" t="s">
        <v>612</v>
      </c>
      <c r="AZ139" s="440" t="s">
        <v>503</v>
      </c>
      <c r="BA139" s="259" t="s">
        <v>167</v>
      </c>
      <c r="BB139" s="259" t="s">
        <v>686</v>
      </c>
      <c r="BC139" s="259" t="s">
        <v>686</v>
      </c>
      <c r="BD139" s="259" t="s">
        <v>509</v>
      </c>
      <c r="BE139" s="374">
        <f t="shared" si="148"/>
        <v>136</v>
      </c>
      <c r="BF139" s="235"/>
      <c r="BG139" s="235"/>
      <c r="BH139" s="235"/>
      <c r="BI139" s="235"/>
      <c r="BJ139" s="235"/>
      <c r="BK139" s="235"/>
      <c r="BL139" s="235"/>
      <c r="BM139" s="235"/>
      <c r="BN139" s="235"/>
      <c r="BO139" s="235"/>
      <c r="BP139" s="235"/>
      <c r="BQ139" s="235"/>
      <c r="BR139" s="235"/>
      <c r="BS139" s="235"/>
      <c r="BT139" s="235"/>
      <c r="BU139" s="235"/>
      <c r="BV139" s="235"/>
      <c r="BW139" s="235"/>
      <c r="BX139" s="235"/>
      <c r="BY139" s="235"/>
      <c r="BZ139" s="235"/>
      <c r="CA139" s="235"/>
      <c r="CB139" s="235"/>
      <c r="CC139" s="235"/>
      <c r="CD139" s="235"/>
      <c r="CE139" s="235"/>
      <c r="CF139" s="235"/>
      <c r="CG139" s="235"/>
      <c r="CH139" s="235"/>
      <c r="CI139" s="235"/>
      <c r="CJ139" s="235"/>
      <c r="CK139" s="235"/>
      <c r="CL139" s="235"/>
      <c r="CM139" s="235"/>
      <c r="CN139" s="235"/>
      <c r="CO139" s="235"/>
      <c r="CP139" s="235"/>
      <c r="CQ139" s="235"/>
      <c r="CR139" s="235"/>
      <c r="CS139" s="235"/>
      <c r="CT139" s="235"/>
      <c r="CU139" s="235"/>
      <c r="CV139" s="235"/>
      <c r="CW139" s="235"/>
      <c r="CX139" s="235"/>
      <c r="CY139" s="235"/>
      <c r="CZ139" s="235"/>
      <c r="DA139" s="235"/>
      <c r="DB139" s="235"/>
      <c r="DC139" s="235"/>
      <c r="DD139" s="235"/>
      <c r="DE139" s="235"/>
      <c r="DF139" s="235"/>
      <c r="DG139" s="235"/>
      <c r="DH139" s="235"/>
      <c r="DI139" s="235"/>
      <c r="DJ139" s="235"/>
      <c r="DK139" s="235"/>
      <c r="DL139" s="235"/>
      <c r="DM139" s="235"/>
      <c r="DN139" s="235"/>
      <c r="DO139" s="235"/>
      <c r="DP139" s="235"/>
      <c r="DQ139" s="235"/>
      <c r="DR139" s="235"/>
      <c r="DS139" s="235"/>
      <c r="DT139" s="235"/>
      <c r="DU139" s="235"/>
      <c r="DV139" s="235"/>
      <c r="DW139" s="235"/>
      <c r="DX139" s="235"/>
      <c r="DY139" s="235"/>
      <c r="DZ139" s="235"/>
      <c r="EA139" s="235"/>
    </row>
    <row r="140" spans="1:131" hidden="1">
      <c r="A140" s="318">
        <f t="shared" si="134"/>
        <v>0</v>
      </c>
      <c r="B140" s="318">
        <f t="shared" si="137"/>
        <v>0</v>
      </c>
      <c r="C140" s="318">
        <f t="shared" si="135"/>
        <v>0</v>
      </c>
      <c r="E140" s="329">
        <f t="shared" ref="E140:L140" si="153">+MAX(E139,E141)</f>
        <v>29280</v>
      </c>
      <c r="F140" s="329">
        <f t="shared" si="153"/>
        <v>33440</v>
      </c>
      <c r="G140" s="329">
        <f t="shared" si="153"/>
        <v>37600</v>
      </c>
      <c r="H140" s="329">
        <f t="shared" si="153"/>
        <v>41760</v>
      </c>
      <c r="I140" s="329">
        <f t="shared" si="153"/>
        <v>45120</v>
      </c>
      <c r="J140" s="329">
        <f t="shared" si="153"/>
        <v>48480</v>
      </c>
      <c r="K140" s="329">
        <f t="shared" si="153"/>
        <v>51840</v>
      </c>
      <c r="L140" s="329">
        <f t="shared" si="153"/>
        <v>55200</v>
      </c>
      <c r="N140" s="472" t="s">
        <v>1533</v>
      </c>
      <c r="O140" s="235"/>
      <c r="P140" s="347"/>
      <c r="Q140" s="347"/>
      <c r="R140" s="347"/>
      <c r="S140" s="347"/>
      <c r="T140" s="347"/>
      <c r="U140" s="347"/>
      <c r="V140" s="347"/>
      <c r="W140" s="347"/>
      <c r="X140" s="235"/>
      <c r="Y140" s="347"/>
      <c r="Z140" s="347"/>
      <c r="AA140" s="347"/>
      <c r="AB140" s="347"/>
      <c r="AC140" s="347"/>
      <c r="AD140" s="347"/>
      <c r="AE140" s="347"/>
      <c r="AF140" s="347"/>
      <c r="AG140" s="235"/>
      <c r="AH140" s="235"/>
      <c r="AI140" s="347"/>
      <c r="AJ140" s="347"/>
      <c r="AK140" s="347"/>
      <c r="AL140" s="347"/>
      <c r="AM140" s="347"/>
      <c r="AN140" s="347"/>
      <c r="AO140" s="347"/>
      <c r="AP140" s="347"/>
      <c r="AQ140" s="235"/>
      <c r="AR140" s="235"/>
      <c r="AS140" s="235"/>
      <c r="AT140" s="451" t="s">
        <v>271</v>
      </c>
      <c r="AU140" s="235"/>
      <c r="AV140" s="235"/>
      <c r="AW140" s="260"/>
      <c r="AX140" s="260"/>
      <c r="AY140" s="453" t="s">
        <v>614</v>
      </c>
      <c r="AZ140" s="440" t="s">
        <v>504</v>
      </c>
      <c r="BA140" s="259" t="s">
        <v>533</v>
      </c>
      <c r="BB140" s="259" t="s">
        <v>692</v>
      </c>
      <c r="BC140" s="259" t="s">
        <v>692</v>
      </c>
      <c r="BD140" s="259" t="s">
        <v>513</v>
      </c>
      <c r="BE140" s="374">
        <f t="shared" si="148"/>
        <v>137</v>
      </c>
      <c r="BF140" s="235"/>
      <c r="BG140" s="235"/>
      <c r="BH140" s="235"/>
      <c r="BI140" s="235"/>
      <c r="BJ140" s="235"/>
      <c r="BK140" s="235"/>
      <c r="BL140" s="235"/>
      <c r="BM140" s="235"/>
      <c r="BN140" s="235"/>
      <c r="BO140" s="235"/>
      <c r="BP140" s="235"/>
      <c r="BQ140" s="235"/>
      <c r="BR140" s="235"/>
      <c r="BS140" s="235"/>
      <c r="BT140" s="235"/>
      <c r="BU140" s="235"/>
      <c r="BV140" s="235"/>
      <c r="BW140" s="235"/>
      <c r="BX140" s="235"/>
      <c r="BY140" s="235"/>
      <c r="BZ140" s="235"/>
      <c r="CA140" s="235"/>
      <c r="CB140" s="235"/>
      <c r="CC140" s="235"/>
      <c r="CD140" s="235"/>
      <c r="CE140" s="235"/>
      <c r="CF140" s="235"/>
      <c r="CG140" s="235"/>
      <c r="CH140" s="235"/>
      <c r="CI140" s="235"/>
      <c r="CJ140" s="235"/>
      <c r="CK140" s="235"/>
      <c r="CL140" s="235"/>
      <c r="CM140" s="235"/>
      <c r="CN140" s="235"/>
      <c r="CO140" s="235"/>
      <c r="CP140" s="235"/>
      <c r="CQ140" s="235"/>
      <c r="CR140" s="235"/>
      <c r="CS140" s="235"/>
      <c r="CT140" s="235"/>
      <c r="CU140" s="235"/>
      <c r="CV140" s="235"/>
      <c r="CW140" s="235"/>
      <c r="CX140" s="235"/>
      <c r="CY140" s="235"/>
      <c r="CZ140" s="235"/>
      <c r="DA140" s="235"/>
      <c r="DB140" s="235"/>
      <c r="DC140" s="235"/>
      <c r="DD140" s="235"/>
      <c r="DE140" s="235"/>
      <c r="DF140" s="235"/>
      <c r="DG140" s="235"/>
      <c r="DH140" s="235"/>
      <c r="DI140" s="235"/>
      <c r="DJ140" s="235"/>
      <c r="DK140" s="235"/>
      <c r="DL140" s="235"/>
      <c r="DM140" s="235"/>
      <c r="DN140" s="235"/>
      <c r="DO140" s="235"/>
      <c r="DP140" s="235"/>
      <c r="DQ140" s="235"/>
      <c r="DR140" s="235"/>
      <c r="DS140" s="235"/>
      <c r="DT140" s="235"/>
      <c r="DU140" s="235"/>
      <c r="DV140" s="235"/>
      <c r="DW140" s="235"/>
      <c r="DX140" s="235"/>
      <c r="DY140" s="235"/>
      <c r="DZ140" s="235"/>
      <c r="EA140" s="235"/>
    </row>
    <row r="141" spans="1:131" hidden="1">
      <c r="A141" s="318">
        <f t="shared" si="134"/>
        <v>0</v>
      </c>
      <c r="B141" s="318">
        <f t="shared" si="137"/>
        <v>0</v>
      </c>
      <c r="C141" s="318">
        <f t="shared" si="135"/>
        <v>0</v>
      </c>
      <c r="E141" s="319">
        <f t="shared" ref="E141:L141" si="154">+MAX(P141,Y141,AI141)</f>
        <v>29280</v>
      </c>
      <c r="F141" s="319">
        <f t="shared" si="154"/>
        <v>33440</v>
      </c>
      <c r="G141" s="319">
        <f t="shared" si="154"/>
        <v>37600</v>
      </c>
      <c r="H141" s="319">
        <f t="shared" si="154"/>
        <v>41760</v>
      </c>
      <c r="I141" s="319">
        <f t="shared" si="154"/>
        <v>45120</v>
      </c>
      <c r="J141" s="319">
        <f t="shared" si="154"/>
        <v>48480</v>
      </c>
      <c r="K141" s="319">
        <f t="shared" si="154"/>
        <v>51840</v>
      </c>
      <c r="L141" s="319">
        <f t="shared" si="154"/>
        <v>55200</v>
      </c>
      <c r="N141" s="478" t="s">
        <v>1389</v>
      </c>
      <c r="O141" s="235"/>
      <c r="P141" s="347">
        <f t="shared" ref="P141:W141" si="155">+P105/5*8</f>
        <v>29280</v>
      </c>
      <c r="Q141" s="347">
        <f t="shared" si="155"/>
        <v>33440</v>
      </c>
      <c r="R141" s="347">
        <f t="shared" si="155"/>
        <v>37600</v>
      </c>
      <c r="S141" s="347">
        <f t="shared" si="155"/>
        <v>41760</v>
      </c>
      <c r="T141" s="347">
        <f t="shared" si="155"/>
        <v>45120</v>
      </c>
      <c r="U141" s="347">
        <f t="shared" si="155"/>
        <v>48480</v>
      </c>
      <c r="V141" s="347">
        <f t="shared" si="155"/>
        <v>51840</v>
      </c>
      <c r="W141" s="347">
        <f t="shared" si="155"/>
        <v>55200</v>
      </c>
      <c r="X141" s="235"/>
      <c r="Y141" s="347">
        <f t="shared" ref="Y141:AF141" si="156">+Y105/5*8</f>
        <v>0</v>
      </c>
      <c r="Z141" s="347">
        <f t="shared" si="156"/>
        <v>0</v>
      </c>
      <c r="AA141" s="347">
        <f t="shared" si="156"/>
        <v>0</v>
      </c>
      <c r="AB141" s="347">
        <f t="shared" si="156"/>
        <v>0</v>
      </c>
      <c r="AC141" s="347">
        <f t="shared" si="156"/>
        <v>0</v>
      </c>
      <c r="AD141" s="347">
        <f t="shared" si="156"/>
        <v>0</v>
      </c>
      <c r="AE141" s="347">
        <f t="shared" si="156"/>
        <v>0</v>
      </c>
      <c r="AF141" s="347">
        <f t="shared" si="156"/>
        <v>0</v>
      </c>
      <c r="AG141" s="235"/>
      <c r="AH141" s="235"/>
      <c r="AI141" s="347">
        <f t="shared" ref="AI141:AP141" si="157">+AI105*1.6</f>
        <v>0</v>
      </c>
      <c r="AJ141" s="347">
        <f t="shared" si="157"/>
        <v>0</v>
      </c>
      <c r="AK141" s="347">
        <f t="shared" si="157"/>
        <v>0</v>
      </c>
      <c r="AL141" s="347">
        <f t="shared" si="157"/>
        <v>0</v>
      </c>
      <c r="AM141" s="347">
        <f t="shared" si="157"/>
        <v>0</v>
      </c>
      <c r="AN141" s="347">
        <f t="shared" si="157"/>
        <v>0</v>
      </c>
      <c r="AO141" s="347">
        <f t="shared" si="157"/>
        <v>0</v>
      </c>
      <c r="AP141" s="347">
        <f t="shared" si="157"/>
        <v>0</v>
      </c>
      <c r="AQ141" s="235"/>
      <c r="AR141" s="235"/>
      <c r="AS141" s="235"/>
      <c r="AT141" s="451" t="s">
        <v>273</v>
      </c>
      <c r="AU141" s="235"/>
      <c r="AV141" s="235"/>
      <c r="AW141" s="260"/>
      <c r="AX141" s="260"/>
      <c r="AY141" s="453" t="s">
        <v>618</v>
      </c>
      <c r="AZ141" s="440" t="s">
        <v>505</v>
      </c>
      <c r="BA141" s="259" t="s">
        <v>534</v>
      </c>
      <c r="BB141" s="259" t="s">
        <v>695</v>
      </c>
      <c r="BC141" s="259" t="s">
        <v>695</v>
      </c>
      <c r="BD141" s="259" t="s">
        <v>514</v>
      </c>
      <c r="BE141" s="374" t="e">
        <f t="shared" si="148"/>
        <v>#N/A</v>
      </c>
      <c r="BF141" s="235"/>
      <c r="BG141" s="235"/>
      <c r="BH141" s="235"/>
      <c r="BI141" s="235"/>
      <c r="BJ141" s="235"/>
      <c r="BK141" s="235"/>
      <c r="BL141" s="235"/>
      <c r="BM141" s="235"/>
      <c r="BN141" s="235"/>
      <c r="BO141" s="235"/>
      <c r="BP141" s="235"/>
      <c r="BQ141" s="235"/>
      <c r="BR141" s="235"/>
      <c r="BS141" s="235"/>
      <c r="BT141" s="235"/>
      <c r="BU141" s="235"/>
      <c r="BV141" s="235"/>
      <c r="BW141" s="235"/>
      <c r="BX141" s="235"/>
      <c r="BY141" s="235"/>
      <c r="BZ141" s="235"/>
      <c r="CA141" s="235"/>
      <c r="CB141" s="235"/>
      <c r="CC141" s="235"/>
      <c r="CD141" s="235"/>
      <c r="CE141" s="235"/>
      <c r="CF141" s="235"/>
      <c r="CG141" s="235"/>
      <c r="CH141" s="235"/>
      <c r="CI141" s="235"/>
      <c r="CJ141" s="235"/>
      <c r="CK141" s="235"/>
      <c r="CL141" s="235"/>
      <c r="CM141" s="235"/>
      <c r="CN141" s="235"/>
      <c r="CO141" s="235"/>
      <c r="CP141" s="235"/>
      <c r="CQ141" s="235"/>
      <c r="CR141" s="235"/>
      <c r="CS141" s="235"/>
      <c r="CT141" s="235"/>
      <c r="CU141" s="235"/>
      <c r="CV141" s="235"/>
      <c r="CW141" s="235"/>
      <c r="CX141" s="235"/>
      <c r="CY141" s="235"/>
      <c r="CZ141" s="235"/>
      <c r="DA141" s="235"/>
      <c r="DB141" s="235"/>
      <c r="DC141" s="235"/>
      <c r="DD141" s="235"/>
      <c r="DE141" s="235"/>
      <c r="DF141" s="235"/>
      <c r="DG141" s="235"/>
      <c r="DH141" s="235"/>
      <c r="DI141" s="235"/>
      <c r="DJ141" s="235"/>
      <c r="DK141" s="235"/>
      <c r="DL141" s="235"/>
      <c r="DM141" s="235"/>
      <c r="DN141" s="235"/>
      <c r="DO141" s="235"/>
      <c r="DP141" s="235"/>
      <c r="DQ141" s="235"/>
      <c r="DR141" s="235"/>
      <c r="DS141" s="235"/>
      <c r="DT141" s="235"/>
      <c r="DU141" s="235"/>
      <c r="DV141" s="235"/>
      <c r="DW141" s="235"/>
      <c r="DX141" s="235"/>
      <c r="DY141" s="235"/>
      <c r="DZ141" s="235"/>
      <c r="EA141" s="235"/>
    </row>
    <row r="142" spans="1:131" hidden="1">
      <c r="A142" s="332">
        <f t="shared" ref="A142:A147" si="158">IF($A$26=$AU22,1,0)</f>
        <v>0</v>
      </c>
      <c r="B142" s="332">
        <f t="shared" ref="B142:B147" si="159">IF(OR(B69=1,$B$18=$AU22),1,0)</f>
        <v>0</v>
      </c>
      <c r="C142" s="332">
        <f t="shared" si="135"/>
        <v>0</v>
      </c>
      <c r="E142" s="329">
        <f t="shared" ref="E142:L142" si="160">+MAX(E141,E143)</f>
        <v>29760</v>
      </c>
      <c r="F142" s="329">
        <f t="shared" si="160"/>
        <v>34000</v>
      </c>
      <c r="G142" s="329">
        <f t="shared" si="160"/>
        <v>38240</v>
      </c>
      <c r="H142" s="329">
        <f t="shared" si="160"/>
        <v>42480</v>
      </c>
      <c r="I142" s="329">
        <f t="shared" si="160"/>
        <v>45920</v>
      </c>
      <c r="J142" s="329">
        <f t="shared" si="160"/>
        <v>49280</v>
      </c>
      <c r="K142" s="329">
        <f t="shared" si="160"/>
        <v>52720</v>
      </c>
      <c r="L142" s="329">
        <f t="shared" si="160"/>
        <v>56080</v>
      </c>
      <c r="N142" s="472" t="s">
        <v>1533</v>
      </c>
      <c r="O142" s="235"/>
      <c r="P142" s="347"/>
      <c r="Q142" s="347"/>
      <c r="R142" s="347"/>
      <c r="S142" s="347"/>
      <c r="T142" s="347"/>
      <c r="U142" s="347"/>
      <c r="V142" s="347"/>
      <c r="W142" s="347"/>
      <c r="X142" s="235"/>
      <c r="Y142" s="347"/>
      <c r="Z142" s="347"/>
      <c r="AA142" s="347"/>
      <c r="AB142" s="347"/>
      <c r="AC142" s="347"/>
      <c r="AD142" s="347"/>
      <c r="AE142" s="347"/>
      <c r="AF142" s="347"/>
      <c r="AG142" s="235"/>
      <c r="AH142" s="235"/>
      <c r="AI142" s="347"/>
      <c r="AJ142" s="347"/>
      <c r="AK142" s="347"/>
      <c r="AL142" s="347"/>
      <c r="AM142" s="347"/>
      <c r="AN142" s="347"/>
      <c r="AO142" s="347"/>
      <c r="AP142" s="347"/>
      <c r="AQ142" s="235"/>
      <c r="AR142" s="235"/>
      <c r="AS142" s="235"/>
      <c r="AT142" s="451" t="s">
        <v>274</v>
      </c>
      <c r="AU142" s="235"/>
      <c r="AV142" s="235"/>
      <c r="AW142" s="260"/>
      <c r="AX142" s="260"/>
      <c r="AY142" s="453" t="s">
        <v>619</v>
      </c>
      <c r="AZ142" s="440" t="s">
        <v>506</v>
      </c>
      <c r="BA142" s="259" t="s">
        <v>535</v>
      </c>
      <c r="BB142" s="259" t="s">
        <v>696</v>
      </c>
      <c r="BC142" s="259" t="s">
        <v>696</v>
      </c>
      <c r="BD142" s="259" t="s">
        <v>515</v>
      </c>
      <c r="BE142" s="374">
        <f t="shared" si="148"/>
        <v>138</v>
      </c>
      <c r="BF142" s="235"/>
      <c r="BG142" s="235"/>
      <c r="BH142" s="235"/>
      <c r="BI142" s="235"/>
      <c r="BJ142" s="235"/>
      <c r="BK142" s="235"/>
      <c r="BL142" s="235"/>
      <c r="BM142" s="235"/>
      <c r="BN142" s="235"/>
      <c r="BO142" s="235"/>
      <c r="BP142" s="235"/>
      <c r="BQ142" s="235"/>
      <c r="BR142" s="235"/>
      <c r="BS142" s="235"/>
      <c r="BT142" s="235"/>
      <c r="BU142" s="235"/>
      <c r="BV142" s="235"/>
      <c r="BW142" s="235"/>
      <c r="BX142" s="235"/>
      <c r="BY142" s="235"/>
      <c r="BZ142" s="235"/>
      <c r="CA142" s="235"/>
      <c r="CB142" s="235"/>
      <c r="CC142" s="235"/>
      <c r="CD142" s="235"/>
      <c r="CE142" s="235"/>
      <c r="CF142" s="235"/>
      <c r="CG142" s="235"/>
      <c r="CH142" s="235"/>
      <c r="CI142" s="235"/>
      <c r="CJ142" s="235"/>
      <c r="CK142" s="235"/>
      <c r="CL142" s="235"/>
      <c r="CM142" s="235"/>
      <c r="CN142" s="235"/>
      <c r="CO142" s="235"/>
      <c r="CP142" s="235"/>
      <c r="CQ142" s="235"/>
      <c r="CR142" s="235"/>
      <c r="CS142" s="235"/>
      <c r="CT142" s="235"/>
      <c r="CU142" s="235"/>
      <c r="CV142" s="235"/>
      <c r="CW142" s="235"/>
      <c r="CX142" s="235"/>
      <c r="CY142" s="235"/>
      <c r="CZ142" s="235"/>
      <c r="DA142" s="235"/>
      <c r="DB142" s="235"/>
      <c r="DC142" s="235"/>
      <c r="DD142" s="235"/>
      <c r="DE142" s="235"/>
      <c r="DF142" s="235"/>
      <c r="DG142" s="235"/>
      <c r="DH142" s="235"/>
      <c r="DI142" s="235"/>
      <c r="DJ142" s="235"/>
      <c r="DK142" s="235"/>
      <c r="DL142" s="235"/>
      <c r="DM142" s="235"/>
      <c r="DN142" s="235"/>
      <c r="DO142" s="235"/>
      <c r="DP142" s="235"/>
      <c r="DQ142" s="235"/>
      <c r="DR142" s="235"/>
      <c r="DS142" s="235"/>
      <c r="DT142" s="235"/>
      <c r="DU142" s="235"/>
      <c r="DV142" s="235"/>
      <c r="DW142" s="235"/>
      <c r="DX142" s="235"/>
      <c r="DY142" s="235"/>
      <c r="DZ142" s="235"/>
      <c r="EA142" s="235"/>
    </row>
    <row r="143" spans="1:131" hidden="1">
      <c r="A143" s="332">
        <f t="shared" si="158"/>
        <v>0</v>
      </c>
      <c r="B143" s="332">
        <f t="shared" si="159"/>
        <v>0</v>
      </c>
      <c r="C143" s="332">
        <f t="shared" si="135"/>
        <v>0</v>
      </c>
      <c r="E143" s="319">
        <f t="shared" ref="E143:L143" si="161">+MAX(P143,Y143,AI143)</f>
        <v>29760</v>
      </c>
      <c r="F143" s="319">
        <f t="shared" si="161"/>
        <v>34000</v>
      </c>
      <c r="G143" s="319">
        <f t="shared" si="161"/>
        <v>38240</v>
      </c>
      <c r="H143" s="319">
        <f t="shared" si="161"/>
        <v>42480</v>
      </c>
      <c r="I143" s="319">
        <f t="shared" si="161"/>
        <v>45920</v>
      </c>
      <c r="J143" s="319">
        <f t="shared" si="161"/>
        <v>49280</v>
      </c>
      <c r="K143" s="319">
        <f t="shared" si="161"/>
        <v>52720</v>
      </c>
      <c r="L143" s="319">
        <f t="shared" si="161"/>
        <v>56080</v>
      </c>
      <c r="N143" s="472" t="s">
        <v>1429</v>
      </c>
      <c r="O143" s="235"/>
      <c r="P143" s="347">
        <f t="shared" ref="P143:W143" si="162">+P107/5*8</f>
        <v>29760</v>
      </c>
      <c r="Q143" s="347">
        <f t="shared" si="162"/>
        <v>34000</v>
      </c>
      <c r="R143" s="347">
        <f t="shared" si="162"/>
        <v>38240</v>
      </c>
      <c r="S143" s="347">
        <f t="shared" si="162"/>
        <v>42480</v>
      </c>
      <c r="T143" s="347">
        <f t="shared" si="162"/>
        <v>45920</v>
      </c>
      <c r="U143" s="347">
        <f t="shared" si="162"/>
        <v>49280</v>
      </c>
      <c r="V143" s="347">
        <f t="shared" si="162"/>
        <v>52720</v>
      </c>
      <c r="W143" s="347">
        <f t="shared" si="162"/>
        <v>56080</v>
      </c>
      <c r="X143" s="235"/>
      <c r="Y143" s="347">
        <f t="shared" ref="Y143:AF143" si="163">+Y107/5*8</f>
        <v>0</v>
      </c>
      <c r="Z143" s="347">
        <f t="shared" si="163"/>
        <v>0</v>
      </c>
      <c r="AA143" s="347">
        <f t="shared" si="163"/>
        <v>0</v>
      </c>
      <c r="AB143" s="347">
        <f t="shared" si="163"/>
        <v>0</v>
      </c>
      <c r="AC143" s="347">
        <f t="shared" si="163"/>
        <v>0</v>
      </c>
      <c r="AD143" s="347">
        <f t="shared" si="163"/>
        <v>0</v>
      </c>
      <c r="AE143" s="347">
        <f t="shared" si="163"/>
        <v>0</v>
      </c>
      <c r="AF143" s="347">
        <f t="shared" si="163"/>
        <v>0</v>
      </c>
      <c r="AG143" s="235"/>
      <c r="AH143" s="235"/>
      <c r="AI143" s="347">
        <f t="shared" ref="AI143:AP143" si="164">+AI107*1.6</f>
        <v>0</v>
      </c>
      <c r="AJ143" s="347">
        <f t="shared" si="164"/>
        <v>0</v>
      </c>
      <c r="AK143" s="347">
        <f t="shared" si="164"/>
        <v>0</v>
      </c>
      <c r="AL143" s="347">
        <f t="shared" si="164"/>
        <v>0</v>
      </c>
      <c r="AM143" s="347">
        <f t="shared" si="164"/>
        <v>0</v>
      </c>
      <c r="AN143" s="347">
        <f t="shared" si="164"/>
        <v>0</v>
      </c>
      <c r="AO143" s="347">
        <f t="shared" si="164"/>
        <v>0</v>
      </c>
      <c r="AP143" s="347">
        <f t="shared" si="164"/>
        <v>0</v>
      </c>
      <c r="AQ143" s="235"/>
      <c r="AR143" s="235"/>
      <c r="AS143" s="235"/>
      <c r="AT143" s="451" t="s">
        <v>276</v>
      </c>
      <c r="AU143" s="235"/>
      <c r="AV143" s="235"/>
      <c r="AW143" s="260"/>
      <c r="AX143" s="260"/>
      <c r="AY143" s="453" t="s">
        <v>620</v>
      </c>
      <c r="AZ143" s="440" t="s">
        <v>507</v>
      </c>
      <c r="BA143" s="259" t="s">
        <v>537</v>
      </c>
      <c r="BB143" s="259" t="s">
        <v>699</v>
      </c>
      <c r="BC143" s="259" t="s">
        <v>699</v>
      </c>
      <c r="BD143" s="259" t="s">
        <v>519</v>
      </c>
      <c r="BE143" s="374">
        <f t="shared" si="148"/>
        <v>139</v>
      </c>
      <c r="BF143" s="235"/>
      <c r="BG143" s="235"/>
      <c r="BH143" s="235"/>
      <c r="BI143" s="235"/>
      <c r="BJ143" s="235"/>
      <c r="BK143" s="235"/>
      <c r="BL143" s="235"/>
      <c r="BM143" s="235"/>
      <c r="BN143" s="235"/>
      <c r="BO143" s="235"/>
      <c r="BP143" s="235"/>
      <c r="BQ143" s="235"/>
      <c r="BR143" s="235"/>
      <c r="BS143" s="235"/>
      <c r="BT143" s="235"/>
      <c r="BU143" s="235"/>
      <c r="BV143" s="235"/>
      <c r="BW143" s="235"/>
      <c r="BX143" s="235"/>
      <c r="BY143" s="235"/>
      <c r="BZ143" s="235"/>
      <c r="CA143" s="235"/>
      <c r="CB143" s="235"/>
      <c r="CC143" s="235"/>
      <c r="CD143" s="235"/>
      <c r="CE143" s="235"/>
      <c r="CF143" s="235"/>
      <c r="CG143" s="235"/>
      <c r="CH143" s="235"/>
      <c r="CI143" s="235"/>
      <c r="CJ143" s="235"/>
      <c r="CK143" s="235"/>
      <c r="CL143" s="235"/>
      <c r="CM143" s="235"/>
      <c r="CN143" s="235"/>
      <c r="CO143" s="235"/>
      <c r="CP143" s="235"/>
      <c r="CQ143" s="235"/>
      <c r="CR143" s="235"/>
      <c r="CS143" s="235"/>
      <c r="CT143" s="235"/>
      <c r="CU143" s="235"/>
      <c r="CV143" s="235"/>
      <c r="CW143" s="235"/>
      <c r="CX143" s="235"/>
      <c r="CY143" s="235"/>
      <c r="CZ143" s="235"/>
      <c r="DA143" s="235"/>
      <c r="DB143" s="235"/>
      <c r="DC143" s="235"/>
      <c r="DD143" s="235"/>
      <c r="DE143" s="235"/>
      <c r="DF143" s="235"/>
      <c r="DG143" s="235"/>
      <c r="DH143" s="235"/>
      <c r="DI143" s="235"/>
      <c r="DJ143" s="235"/>
      <c r="DK143" s="235"/>
      <c r="DL143" s="235"/>
      <c r="DM143" s="235"/>
      <c r="DN143" s="235"/>
      <c r="DO143" s="235"/>
      <c r="DP143" s="235"/>
      <c r="DQ143" s="235"/>
      <c r="DR143" s="235"/>
      <c r="DS143" s="235"/>
      <c r="DT143" s="235"/>
      <c r="DU143" s="235"/>
      <c r="DV143" s="235"/>
      <c r="DW143" s="235"/>
      <c r="DX143" s="235"/>
      <c r="DY143" s="235"/>
      <c r="DZ143" s="235"/>
      <c r="EA143" s="235"/>
    </row>
    <row r="144" spans="1:131" hidden="1">
      <c r="A144" s="332">
        <f t="shared" si="158"/>
        <v>0</v>
      </c>
      <c r="B144" s="332">
        <f t="shared" si="159"/>
        <v>0</v>
      </c>
      <c r="C144" s="332">
        <f t="shared" si="135"/>
        <v>0</v>
      </c>
      <c r="E144" s="329">
        <f t="shared" ref="E144:L144" si="165">+MAX(E143,E145)</f>
        <v>30000</v>
      </c>
      <c r="F144" s="329">
        <f t="shared" si="165"/>
        <v>34240</v>
      </c>
      <c r="G144" s="329">
        <f t="shared" si="165"/>
        <v>38560</v>
      </c>
      <c r="H144" s="329">
        <f t="shared" si="165"/>
        <v>42800</v>
      </c>
      <c r="I144" s="329">
        <f t="shared" si="165"/>
        <v>46240</v>
      </c>
      <c r="J144" s="329">
        <f t="shared" si="165"/>
        <v>49680</v>
      </c>
      <c r="K144" s="329">
        <f t="shared" si="165"/>
        <v>53120</v>
      </c>
      <c r="L144" s="329">
        <f t="shared" si="165"/>
        <v>56560</v>
      </c>
      <c r="N144" s="472" t="s">
        <v>1533</v>
      </c>
      <c r="O144" s="235"/>
      <c r="P144" s="347"/>
      <c r="Q144" s="347"/>
      <c r="R144" s="347"/>
      <c r="S144" s="347"/>
      <c r="T144" s="347"/>
      <c r="U144" s="347"/>
      <c r="V144" s="347"/>
      <c r="W144" s="347"/>
      <c r="X144" s="235"/>
      <c r="Y144" s="347"/>
      <c r="Z144" s="347"/>
      <c r="AA144" s="347"/>
      <c r="AB144" s="347"/>
      <c r="AC144" s="347"/>
      <c r="AD144" s="347"/>
      <c r="AE144" s="347"/>
      <c r="AF144" s="347"/>
      <c r="AG144" s="235"/>
      <c r="AH144" s="235"/>
      <c r="AI144" s="347"/>
      <c r="AJ144" s="347"/>
      <c r="AK144" s="347"/>
      <c r="AL144" s="347"/>
      <c r="AM144" s="347"/>
      <c r="AN144" s="347"/>
      <c r="AO144" s="347"/>
      <c r="AP144" s="347"/>
      <c r="AQ144" s="235"/>
      <c r="AR144" s="235"/>
      <c r="AS144" s="235"/>
      <c r="AT144" s="451" t="s">
        <v>277</v>
      </c>
      <c r="AU144" s="235"/>
      <c r="AV144" s="235"/>
      <c r="AW144" s="260"/>
      <c r="AX144" s="260"/>
      <c r="AY144" s="453" t="s">
        <v>622</v>
      </c>
      <c r="AZ144" s="440" t="s">
        <v>508</v>
      </c>
      <c r="BA144" s="259" t="s">
        <v>538</v>
      </c>
      <c r="BB144" s="259" t="s">
        <v>700</v>
      </c>
      <c r="BC144" s="259" t="s">
        <v>700</v>
      </c>
      <c r="BD144" s="259" t="s">
        <v>521</v>
      </c>
      <c r="BE144" s="374">
        <f t="shared" si="148"/>
        <v>140</v>
      </c>
      <c r="BF144" s="235"/>
      <c r="BG144" s="235"/>
      <c r="BH144" s="235"/>
      <c r="BI144" s="235"/>
      <c r="BJ144" s="235"/>
      <c r="BK144" s="235"/>
      <c r="BL144" s="235"/>
      <c r="BM144" s="235"/>
      <c r="BN144" s="235"/>
      <c r="BO144" s="235"/>
      <c r="BP144" s="235"/>
      <c r="BQ144" s="235"/>
      <c r="BR144" s="235"/>
      <c r="BS144" s="235"/>
      <c r="BT144" s="235"/>
      <c r="BU144" s="235"/>
      <c r="BV144" s="235"/>
      <c r="BW144" s="235"/>
      <c r="BX144" s="235"/>
      <c r="BY144" s="235"/>
      <c r="BZ144" s="235"/>
      <c r="CA144" s="235"/>
      <c r="CB144" s="235"/>
      <c r="CC144" s="235"/>
      <c r="CD144" s="235"/>
      <c r="CE144" s="235"/>
      <c r="CF144" s="235"/>
      <c r="CG144" s="235"/>
      <c r="CH144" s="235"/>
      <c r="CI144" s="235"/>
      <c r="CJ144" s="235"/>
      <c r="CK144" s="235"/>
      <c r="CL144" s="235"/>
      <c r="CM144" s="235"/>
      <c r="CN144" s="235"/>
      <c r="CO144" s="235"/>
      <c r="CP144" s="235"/>
      <c r="CQ144" s="235"/>
      <c r="CR144" s="235"/>
      <c r="CS144" s="235"/>
      <c r="CT144" s="235"/>
      <c r="CU144" s="235"/>
      <c r="CV144" s="235"/>
      <c r="CW144" s="235"/>
      <c r="CX144" s="235"/>
      <c r="CY144" s="235"/>
      <c r="CZ144" s="235"/>
      <c r="DA144" s="235"/>
      <c r="DB144" s="235"/>
      <c r="DC144" s="235"/>
      <c r="DD144" s="235"/>
      <c r="DE144" s="235"/>
      <c r="DF144" s="235"/>
      <c r="DG144" s="235"/>
      <c r="DH144" s="235"/>
      <c r="DI144" s="235"/>
      <c r="DJ144" s="235"/>
      <c r="DK144" s="235"/>
      <c r="DL144" s="235"/>
      <c r="DM144" s="235"/>
      <c r="DN144" s="235"/>
      <c r="DO144" s="235"/>
      <c r="DP144" s="235"/>
      <c r="DQ144" s="235"/>
      <c r="DR144" s="235"/>
      <c r="DS144" s="235"/>
      <c r="DT144" s="235"/>
      <c r="DU144" s="235"/>
      <c r="DV144" s="235"/>
      <c r="DW144" s="235"/>
      <c r="DX144" s="235"/>
      <c r="DY144" s="235"/>
      <c r="DZ144" s="235"/>
      <c r="EA144" s="235"/>
    </row>
    <row r="145" spans="1:131" hidden="1">
      <c r="A145" s="332">
        <f t="shared" si="158"/>
        <v>0</v>
      </c>
      <c r="B145" s="332">
        <f t="shared" si="159"/>
        <v>0</v>
      </c>
      <c r="C145" s="332">
        <f t="shared" si="135"/>
        <v>0</v>
      </c>
      <c r="E145" s="336">
        <f t="shared" ref="E145:L145" si="166">+MAX(P145,Y145,AI145)</f>
        <v>30000</v>
      </c>
      <c r="F145" s="336">
        <f t="shared" si="166"/>
        <v>34240</v>
      </c>
      <c r="G145" s="336">
        <f t="shared" si="166"/>
        <v>38560</v>
      </c>
      <c r="H145" s="336">
        <f t="shared" si="166"/>
        <v>42800</v>
      </c>
      <c r="I145" s="336">
        <f t="shared" si="166"/>
        <v>46240</v>
      </c>
      <c r="J145" s="336">
        <f t="shared" si="166"/>
        <v>49680</v>
      </c>
      <c r="K145" s="336">
        <f t="shared" si="166"/>
        <v>53120</v>
      </c>
      <c r="L145" s="336">
        <f t="shared" si="166"/>
        <v>56560</v>
      </c>
      <c r="N145" s="472" t="s">
        <v>1431</v>
      </c>
      <c r="O145" s="235"/>
      <c r="P145" s="347">
        <f t="shared" ref="P145:W145" si="167">+P109/5*8</f>
        <v>30000</v>
      </c>
      <c r="Q145" s="347">
        <f t="shared" si="167"/>
        <v>34240</v>
      </c>
      <c r="R145" s="347">
        <f t="shared" si="167"/>
        <v>38560</v>
      </c>
      <c r="S145" s="347">
        <f t="shared" si="167"/>
        <v>42800</v>
      </c>
      <c r="T145" s="347">
        <f t="shared" si="167"/>
        <v>46240</v>
      </c>
      <c r="U145" s="347">
        <f t="shared" si="167"/>
        <v>49680</v>
      </c>
      <c r="V145" s="347">
        <f t="shared" si="167"/>
        <v>53120</v>
      </c>
      <c r="W145" s="347">
        <f t="shared" si="167"/>
        <v>56560</v>
      </c>
      <c r="X145" s="235"/>
      <c r="Y145" s="347">
        <f t="shared" ref="Y145:AF145" si="168">+Y109/5*8</f>
        <v>0</v>
      </c>
      <c r="Z145" s="347">
        <f t="shared" si="168"/>
        <v>0</v>
      </c>
      <c r="AA145" s="347">
        <f t="shared" si="168"/>
        <v>0</v>
      </c>
      <c r="AB145" s="347">
        <f t="shared" si="168"/>
        <v>0</v>
      </c>
      <c r="AC145" s="347">
        <f t="shared" si="168"/>
        <v>0</v>
      </c>
      <c r="AD145" s="347">
        <f t="shared" si="168"/>
        <v>0</v>
      </c>
      <c r="AE145" s="347">
        <f t="shared" si="168"/>
        <v>0</v>
      </c>
      <c r="AF145" s="347">
        <f t="shared" si="168"/>
        <v>0</v>
      </c>
      <c r="AG145" s="235"/>
      <c r="AH145" s="235"/>
      <c r="AI145" s="347">
        <f t="shared" ref="AI145:AP145" si="169">+AI109*1.6</f>
        <v>0</v>
      </c>
      <c r="AJ145" s="347">
        <f t="shared" si="169"/>
        <v>0</v>
      </c>
      <c r="AK145" s="347">
        <f t="shared" si="169"/>
        <v>0</v>
      </c>
      <c r="AL145" s="347">
        <f t="shared" si="169"/>
        <v>0</v>
      </c>
      <c r="AM145" s="347">
        <f t="shared" si="169"/>
        <v>0</v>
      </c>
      <c r="AN145" s="347">
        <f t="shared" si="169"/>
        <v>0</v>
      </c>
      <c r="AO145" s="347">
        <f t="shared" si="169"/>
        <v>0</v>
      </c>
      <c r="AP145" s="347">
        <f t="shared" si="169"/>
        <v>0</v>
      </c>
      <c r="AQ145" s="235"/>
      <c r="AR145" s="235"/>
      <c r="AS145" s="235"/>
      <c r="AT145" s="451" t="s">
        <v>278</v>
      </c>
      <c r="AU145" s="235"/>
      <c r="AV145" s="235"/>
      <c r="AW145" s="260"/>
      <c r="AX145" s="260"/>
      <c r="AY145" s="453" t="s">
        <v>626</v>
      </c>
      <c r="AZ145" s="440" t="s">
        <v>509</v>
      </c>
      <c r="BA145" s="259" t="s">
        <v>540</v>
      </c>
      <c r="BB145" s="259" t="s">
        <v>707</v>
      </c>
      <c r="BC145" s="259" t="s">
        <v>707</v>
      </c>
      <c r="BD145" s="259" t="s">
        <v>524</v>
      </c>
      <c r="BE145" s="374">
        <f t="shared" si="148"/>
        <v>141</v>
      </c>
      <c r="BF145" s="235"/>
      <c r="BG145" s="235"/>
      <c r="BH145" s="235"/>
      <c r="BI145" s="235"/>
      <c r="BJ145" s="235"/>
      <c r="BK145" s="235"/>
      <c r="BL145" s="235"/>
      <c r="BM145" s="235"/>
      <c r="BN145" s="235"/>
      <c r="BO145" s="235"/>
      <c r="BP145" s="235"/>
      <c r="BQ145" s="235"/>
      <c r="BR145" s="235"/>
      <c r="BS145" s="235"/>
      <c r="BT145" s="235"/>
      <c r="BU145" s="235"/>
      <c r="BV145" s="235"/>
      <c r="BW145" s="235"/>
      <c r="BX145" s="235"/>
      <c r="BY145" s="235"/>
      <c r="BZ145" s="235"/>
      <c r="CA145" s="235"/>
      <c r="CB145" s="235"/>
      <c r="CC145" s="235"/>
      <c r="CD145" s="235"/>
      <c r="CE145" s="235"/>
      <c r="CF145" s="235"/>
      <c r="CG145" s="235"/>
      <c r="CH145" s="235"/>
      <c r="CI145" s="235"/>
      <c r="CJ145" s="235"/>
      <c r="CK145" s="235"/>
      <c r="CL145" s="235"/>
      <c r="CM145" s="235"/>
      <c r="CN145" s="235"/>
      <c r="CO145" s="235"/>
      <c r="CP145" s="235"/>
      <c r="CQ145" s="235"/>
      <c r="CR145" s="235"/>
      <c r="CS145" s="235"/>
      <c r="CT145" s="235"/>
      <c r="CU145" s="235"/>
      <c r="CV145" s="235"/>
      <c r="CW145" s="235"/>
      <c r="CX145" s="235"/>
      <c r="CY145" s="235"/>
      <c r="CZ145" s="235"/>
      <c r="DA145" s="235"/>
      <c r="DB145" s="235"/>
      <c r="DC145" s="235"/>
      <c r="DD145" s="235"/>
      <c r="DE145" s="235"/>
      <c r="DF145" s="235"/>
      <c r="DG145" s="235"/>
      <c r="DH145" s="235"/>
      <c r="DI145" s="235"/>
      <c r="DJ145" s="235"/>
      <c r="DK145" s="235"/>
      <c r="DL145" s="235"/>
      <c r="DM145" s="235"/>
      <c r="DN145" s="235"/>
      <c r="DO145" s="235"/>
      <c r="DP145" s="235"/>
      <c r="DQ145" s="235"/>
      <c r="DR145" s="235"/>
      <c r="DS145" s="235"/>
      <c r="DT145" s="235"/>
      <c r="DU145" s="235"/>
      <c r="DV145" s="235"/>
      <c r="DW145" s="235"/>
      <c r="DX145" s="235"/>
      <c r="DY145" s="235"/>
      <c r="DZ145" s="235"/>
      <c r="EA145" s="235"/>
    </row>
    <row r="146" spans="1:131" hidden="1">
      <c r="A146" s="337">
        <f t="shared" si="158"/>
        <v>0</v>
      </c>
      <c r="B146" s="337">
        <f t="shared" si="159"/>
        <v>0</v>
      </c>
      <c r="C146" s="337">
        <f t="shared" si="135"/>
        <v>0</v>
      </c>
      <c r="E146" s="329">
        <f t="shared" ref="E146:L146" si="170">+MAX(E145,E147)</f>
        <v>30000</v>
      </c>
      <c r="F146" s="329">
        <f t="shared" si="170"/>
        <v>34240</v>
      </c>
      <c r="G146" s="329">
        <f t="shared" si="170"/>
        <v>38560</v>
      </c>
      <c r="H146" s="329">
        <f t="shared" si="170"/>
        <v>42800</v>
      </c>
      <c r="I146" s="329">
        <f t="shared" si="170"/>
        <v>46240</v>
      </c>
      <c r="J146" s="329">
        <f t="shared" si="170"/>
        <v>49680</v>
      </c>
      <c r="K146" s="329">
        <f t="shared" si="170"/>
        <v>53120</v>
      </c>
      <c r="L146" s="329">
        <f t="shared" si="170"/>
        <v>56560</v>
      </c>
      <c r="N146" s="472" t="s">
        <v>1533</v>
      </c>
      <c r="O146" s="235"/>
      <c r="P146" s="347"/>
      <c r="Q146" s="347"/>
      <c r="R146" s="347"/>
      <c r="S146" s="347"/>
      <c r="T146" s="347"/>
      <c r="U146" s="347"/>
      <c r="V146" s="347"/>
      <c r="W146" s="347"/>
      <c r="X146" s="235"/>
      <c r="Y146" s="347"/>
      <c r="Z146" s="347"/>
      <c r="AA146" s="347"/>
      <c r="AB146" s="347"/>
      <c r="AC146" s="347"/>
      <c r="AD146" s="347"/>
      <c r="AE146" s="347"/>
      <c r="AF146" s="347"/>
      <c r="AG146" s="235"/>
      <c r="AH146" s="235"/>
      <c r="AI146" s="347"/>
      <c r="AJ146" s="347"/>
      <c r="AK146" s="347"/>
      <c r="AL146" s="347"/>
      <c r="AM146" s="347"/>
      <c r="AN146" s="347"/>
      <c r="AO146" s="347"/>
      <c r="AP146" s="347"/>
      <c r="AQ146" s="235"/>
      <c r="AR146" s="235"/>
      <c r="AS146" s="235"/>
      <c r="AT146" s="451" t="s">
        <v>280</v>
      </c>
      <c r="AU146" s="235"/>
      <c r="AV146" s="235"/>
      <c r="AW146" s="260"/>
      <c r="AX146" s="260"/>
      <c r="AY146" s="453" t="s">
        <v>627</v>
      </c>
      <c r="AZ146" s="440" t="s">
        <v>513</v>
      </c>
      <c r="BA146" s="259" t="s">
        <v>541</v>
      </c>
      <c r="BB146" s="259" t="s">
        <v>711</v>
      </c>
      <c r="BC146" s="259" t="s">
        <v>711</v>
      </c>
      <c r="BD146" s="259" t="s">
        <v>525</v>
      </c>
      <c r="BE146" s="374">
        <f t="shared" si="148"/>
        <v>142</v>
      </c>
      <c r="BF146" s="235"/>
      <c r="BG146" s="235"/>
      <c r="BH146" s="235"/>
      <c r="BI146" s="235"/>
      <c r="BJ146" s="235"/>
      <c r="BK146" s="235"/>
      <c r="BL146" s="235"/>
      <c r="BM146" s="235"/>
      <c r="BN146" s="235"/>
      <c r="BO146" s="235"/>
      <c r="BP146" s="235"/>
      <c r="BQ146" s="235"/>
      <c r="BR146" s="235"/>
      <c r="BS146" s="235"/>
      <c r="BT146" s="235"/>
      <c r="BU146" s="235"/>
      <c r="BV146" s="235"/>
      <c r="BW146" s="235"/>
      <c r="BX146" s="235"/>
      <c r="BY146" s="235"/>
      <c r="BZ146" s="235"/>
      <c r="CA146" s="235"/>
      <c r="CB146" s="235"/>
      <c r="CC146" s="235"/>
      <c r="CD146" s="235"/>
      <c r="CE146" s="235"/>
      <c r="CF146" s="235"/>
      <c r="CG146" s="235"/>
      <c r="CH146" s="235"/>
      <c r="CI146" s="235"/>
      <c r="CJ146" s="235"/>
      <c r="CK146" s="235"/>
      <c r="CL146" s="235"/>
      <c r="CM146" s="235"/>
      <c r="CN146" s="235"/>
      <c r="CO146" s="235"/>
      <c r="CP146" s="235"/>
      <c r="CQ146" s="235"/>
      <c r="CR146" s="235"/>
      <c r="CS146" s="235"/>
      <c r="CT146" s="235"/>
      <c r="CU146" s="235"/>
      <c r="CV146" s="235"/>
      <c r="CW146" s="235"/>
      <c r="CX146" s="235"/>
      <c r="CY146" s="235"/>
      <c r="CZ146" s="235"/>
      <c r="DA146" s="235"/>
      <c r="DB146" s="235"/>
      <c r="DC146" s="235"/>
      <c r="DD146" s="235"/>
      <c r="DE146" s="235"/>
      <c r="DF146" s="235"/>
      <c r="DG146" s="235"/>
      <c r="DH146" s="235"/>
      <c r="DI146" s="235"/>
      <c r="DJ146" s="235"/>
      <c r="DK146" s="235"/>
      <c r="DL146" s="235"/>
      <c r="DM146" s="235"/>
      <c r="DN146" s="235"/>
      <c r="DO146" s="235"/>
      <c r="DP146" s="235"/>
      <c r="DQ146" s="235"/>
      <c r="DR146" s="235"/>
      <c r="DS146" s="235"/>
      <c r="DT146" s="235"/>
      <c r="DU146" s="235"/>
      <c r="DV146" s="235"/>
      <c r="DW146" s="235"/>
      <c r="DX146" s="235"/>
      <c r="DY146" s="235"/>
      <c r="DZ146" s="235"/>
      <c r="EA146" s="235"/>
    </row>
    <row r="147" spans="1:131" hidden="1">
      <c r="A147" s="338">
        <f t="shared" si="158"/>
        <v>0</v>
      </c>
      <c r="B147" s="338">
        <f t="shared" si="159"/>
        <v>0</v>
      </c>
      <c r="C147" s="338">
        <f t="shared" si="135"/>
        <v>0</v>
      </c>
      <c r="E147" s="346">
        <f t="shared" ref="E147:L147" si="171">+MAX(P147,Y147,AI147)</f>
        <v>29360</v>
      </c>
      <c r="F147" s="346">
        <f t="shared" si="171"/>
        <v>33600</v>
      </c>
      <c r="G147" s="346">
        <f t="shared" si="171"/>
        <v>37760</v>
      </c>
      <c r="H147" s="346">
        <f t="shared" si="171"/>
        <v>41920</v>
      </c>
      <c r="I147" s="346">
        <f t="shared" si="171"/>
        <v>45280</v>
      </c>
      <c r="J147" s="346">
        <f t="shared" si="171"/>
        <v>48640</v>
      </c>
      <c r="K147" s="346">
        <f t="shared" si="171"/>
        <v>52000</v>
      </c>
      <c r="L147" s="346">
        <f t="shared" si="171"/>
        <v>55360</v>
      </c>
      <c r="N147" s="472" t="s">
        <v>1535</v>
      </c>
      <c r="O147" s="235"/>
      <c r="P147" s="347">
        <f t="shared" ref="P147:W147" si="172">+P111*1.6</f>
        <v>29360</v>
      </c>
      <c r="Q147" s="347">
        <f t="shared" si="172"/>
        <v>33600</v>
      </c>
      <c r="R147" s="347">
        <f t="shared" si="172"/>
        <v>37760</v>
      </c>
      <c r="S147" s="347">
        <f t="shared" si="172"/>
        <v>41920</v>
      </c>
      <c r="T147" s="347">
        <f t="shared" si="172"/>
        <v>45280</v>
      </c>
      <c r="U147" s="347">
        <f t="shared" si="172"/>
        <v>48640</v>
      </c>
      <c r="V147" s="347">
        <f t="shared" si="172"/>
        <v>52000</v>
      </c>
      <c r="W147" s="347">
        <f t="shared" si="172"/>
        <v>55360</v>
      </c>
      <c r="X147" s="235"/>
      <c r="Y147" s="347">
        <f t="shared" ref="Y147:AF147" si="173">+Y111*1.6</f>
        <v>0</v>
      </c>
      <c r="Z147" s="347">
        <f t="shared" si="173"/>
        <v>0</v>
      </c>
      <c r="AA147" s="347">
        <f t="shared" si="173"/>
        <v>0</v>
      </c>
      <c r="AB147" s="347">
        <f t="shared" si="173"/>
        <v>0</v>
      </c>
      <c r="AC147" s="347">
        <f t="shared" si="173"/>
        <v>0</v>
      </c>
      <c r="AD147" s="347">
        <f t="shared" si="173"/>
        <v>0</v>
      </c>
      <c r="AE147" s="347">
        <f t="shared" si="173"/>
        <v>0</v>
      </c>
      <c r="AF147" s="347">
        <f t="shared" si="173"/>
        <v>0</v>
      </c>
      <c r="AG147" s="235"/>
      <c r="AH147" s="235"/>
      <c r="AI147" s="347">
        <f t="shared" ref="AI147:AP147" si="174">+AI111*1.6</f>
        <v>0</v>
      </c>
      <c r="AJ147" s="347">
        <f t="shared" si="174"/>
        <v>0</v>
      </c>
      <c r="AK147" s="347">
        <f t="shared" si="174"/>
        <v>0</v>
      </c>
      <c r="AL147" s="347">
        <f t="shared" si="174"/>
        <v>0</v>
      </c>
      <c r="AM147" s="347">
        <f t="shared" si="174"/>
        <v>0</v>
      </c>
      <c r="AN147" s="347">
        <f t="shared" si="174"/>
        <v>0</v>
      </c>
      <c r="AO147" s="347">
        <f t="shared" si="174"/>
        <v>0</v>
      </c>
      <c r="AP147" s="347">
        <f t="shared" si="174"/>
        <v>0</v>
      </c>
      <c r="AQ147" s="235"/>
      <c r="AR147" s="235"/>
      <c r="AS147" s="235"/>
      <c r="AT147" s="451" t="s">
        <v>282</v>
      </c>
      <c r="AU147" s="235"/>
      <c r="AV147" s="235"/>
      <c r="AW147" s="260"/>
      <c r="AX147" s="260"/>
      <c r="AY147" s="453" t="s">
        <v>632</v>
      </c>
      <c r="AZ147" s="440" t="s">
        <v>515</v>
      </c>
      <c r="BA147" s="259" t="s">
        <v>543</v>
      </c>
      <c r="BB147" s="259" t="s">
        <v>712</v>
      </c>
      <c r="BC147" s="259" t="s">
        <v>712</v>
      </c>
      <c r="BD147" s="259" t="s">
        <v>167</v>
      </c>
      <c r="BE147" s="374">
        <f t="shared" si="148"/>
        <v>144</v>
      </c>
      <c r="BF147" s="235"/>
      <c r="BG147" s="235"/>
      <c r="BH147" s="235"/>
      <c r="BI147" s="235"/>
      <c r="BJ147" s="235"/>
      <c r="BK147" s="235"/>
      <c r="BL147" s="235"/>
      <c r="BM147" s="235"/>
      <c r="BN147" s="235"/>
      <c r="BO147" s="235"/>
      <c r="BP147" s="235"/>
      <c r="BQ147" s="235"/>
      <c r="BR147" s="235"/>
      <c r="BS147" s="235"/>
      <c r="BT147" s="235"/>
      <c r="BU147" s="235"/>
      <c r="BV147" s="235"/>
      <c r="BW147" s="235"/>
      <c r="BX147" s="235"/>
      <c r="BY147" s="235"/>
      <c r="BZ147" s="235"/>
      <c r="CA147" s="235"/>
      <c r="CB147" s="235"/>
      <c r="CC147" s="235"/>
      <c r="CD147" s="235"/>
      <c r="CE147" s="235"/>
      <c r="CF147" s="235"/>
      <c r="CG147" s="235"/>
      <c r="CH147" s="235"/>
      <c r="CI147" s="235"/>
      <c r="CJ147" s="235"/>
      <c r="CK147" s="235"/>
      <c r="CL147" s="235"/>
      <c r="CM147" s="235"/>
      <c r="CN147" s="235"/>
      <c r="CO147" s="235"/>
      <c r="CP147" s="235"/>
      <c r="CQ147" s="235"/>
      <c r="CR147" s="235"/>
      <c r="CS147" s="235"/>
      <c r="CT147" s="235"/>
      <c r="CU147" s="235"/>
      <c r="CV147" s="235"/>
      <c r="CW147" s="235"/>
      <c r="CX147" s="235"/>
      <c r="CY147" s="235"/>
      <c r="CZ147" s="235"/>
      <c r="DA147" s="235"/>
      <c r="DB147" s="235"/>
      <c r="DC147" s="235"/>
      <c r="DD147" s="235"/>
      <c r="DE147" s="235"/>
      <c r="DF147" s="235"/>
      <c r="DG147" s="235"/>
      <c r="DH147" s="235"/>
      <c r="DI147" s="235"/>
      <c r="DJ147" s="235"/>
      <c r="DK147" s="235"/>
      <c r="DL147" s="235"/>
      <c r="DM147" s="235"/>
      <c r="DN147" s="235"/>
      <c r="DO147" s="235"/>
      <c r="DP147" s="235"/>
      <c r="DQ147" s="235"/>
      <c r="DR147" s="235"/>
      <c r="DS147" s="235"/>
      <c r="DT147" s="235"/>
      <c r="DU147" s="235"/>
      <c r="DV147" s="235"/>
      <c r="DW147" s="235"/>
      <c r="DX147" s="235"/>
      <c r="DY147" s="235"/>
      <c r="DZ147" s="235"/>
      <c r="EA147" s="235"/>
    </row>
    <row r="148" spans="1:131" hidden="1">
      <c r="A148" s="340"/>
      <c r="B148" s="341"/>
      <c r="C148" s="342"/>
      <c r="D148" s="341"/>
      <c r="E148" s="341"/>
      <c r="F148" s="341"/>
      <c r="G148" s="341"/>
      <c r="H148" s="341"/>
      <c r="I148" s="341"/>
      <c r="J148" s="341"/>
      <c r="K148" s="341"/>
      <c r="L148" s="341"/>
      <c r="M148" s="341"/>
      <c r="N148" s="235"/>
      <c r="O148" s="235"/>
      <c r="P148" s="235"/>
      <c r="Q148" s="235"/>
      <c r="R148" s="235"/>
      <c r="S148" s="235"/>
      <c r="T148" s="235"/>
      <c r="U148" s="235"/>
      <c r="V148" s="235"/>
      <c r="W148" s="235"/>
      <c r="X148" s="235"/>
      <c r="Y148" s="235"/>
      <c r="Z148" s="235"/>
      <c r="AA148" s="235"/>
      <c r="AB148" s="235"/>
      <c r="AC148" s="235"/>
      <c r="AD148" s="235"/>
      <c r="AE148" s="235"/>
      <c r="AF148" s="235"/>
      <c r="AG148" s="235"/>
      <c r="AH148" s="235"/>
      <c r="AI148" s="235"/>
      <c r="AJ148" s="235"/>
      <c r="AK148" s="235"/>
      <c r="AL148" s="235"/>
      <c r="AM148" s="235"/>
      <c r="AN148" s="235"/>
      <c r="AO148" s="235"/>
      <c r="AP148" s="235"/>
      <c r="AQ148" s="479" t="s">
        <v>1536</v>
      </c>
      <c r="AR148" s="235"/>
      <c r="AS148" s="235"/>
      <c r="AT148" s="451" t="s">
        <v>284</v>
      </c>
      <c r="AU148" s="235"/>
      <c r="AV148" s="235"/>
      <c r="AW148" s="260"/>
      <c r="AX148" s="260"/>
      <c r="AY148" s="453" t="s">
        <v>633</v>
      </c>
      <c r="AZ148" s="440" t="s">
        <v>519</v>
      </c>
      <c r="BA148" s="259" t="s">
        <v>545</v>
      </c>
      <c r="BB148" s="259" t="s">
        <v>713</v>
      </c>
      <c r="BC148" s="259" t="s">
        <v>713</v>
      </c>
      <c r="BD148" s="259" t="s">
        <v>533</v>
      </c>
      <c r="BE148" s="374" t="e">
        <f t="shared" si="148"/>
        <v>#N/A</v>
      </c>
      <c r="BF148" s="235"/>
      <c r="BG148" s="235"/>
      <c r="BH148" s="235"/>
      <c r="BI148" s="235"/>
      <c r="BJ148" s="235"/>
      <c r="BK148" s="235"/>
      <c r="BL148" s="235"/>
      <c r="BM148" s="235"/>
      <c r="BN148" s="235"/>
      <c r="BO148" s="235"/>
      <c r="BP148" s="235"/>
      <c r="BQ148" s="235"/>
      <c r="BR148" s="235"/>
      <c r="BS148" s="235"/>
      <c r="BT148" s="235"/>
      <c r="BU148" s="235"/>
      <c r="BV148" s="235"/>
      <c r="BW148" s="235"/>
      <c r="BX148" s="235"/>
      <c r="BY148" s="235"/>
      <c r="BZ148" s="235"/>
      <c r="CA148" s="235"/>
      <c r="CB148" s="235"/>
      <c r="CC148" s="235"/>
      <c r="CD148" s="235"/>
      <c r="CE148" s="235"/>
      <c r="CF148" s="235"/>
      <c r="CG148" s="235"/>
      <c r="CH148" s="235"/>
      <c r="CI148" s="235"/>
      <c r="CJ148" s="235"/>
      <c r="CK148" s="235"/>
      <c r="CL148" s="235"/>
      <c r="CM148" s="235"/>
      <c r="CN148" s="235"/>
      <c r="CO148" s="235"/>
      <c r="CP148" s="235"/>
      <c r="CQ148" s="235"/>
      <c r="CR148" s="235"/>
      <c r="CS148" s="235"/>
      <c r="CT148" s="235"/>
      <c r="CU148" s="235"/>
      <c r="CV148" s="235"/>
      <c r="CW148" s="235"/>
      <c r="CX148" s="235"/>
      <c r="CY148" s="235"/>
      <c r="CZ148" s="235"/>
      <c r="DA148" s="235"/>
      <c r="DB148" s="235"/>
      <c r="DC148" s="235"/>
      <c r="DD148" s="235"/>
      <c r="DE148" s="235"/>
      <c r="DF148" s="235"/>
      <c r="DG148" s="235"/>
      <c r="DH148" s="235"/>
      <c r="DI148" s="235"/>
      <c r="DJ148" s="235"/>
      <c r="DK148" s="235"/>
      <c r="DL148" s="235"/>
      <c r="DM148" s="235"/>
      <c r="DN148" s="235"/>
      <c r="DO148" s="235"/>
      <c r="DP148" s="235"/>
      <c r="DQ148" s="235"/>
      <c r="DR148" s="235"/>
      <c r="DS148" s="235"/>
      <c r="DT148" s="235"/>
      <c r="DU148" s="235"/>
      <c r="DV148" s="235"/>
      <c r="DW148" s="235"/>
      <c r="DX148" s="235"/>
      <c r="DY148" s="235"/>
      <c r="DZ148" s="235"/>
      <c r="EA148" s="235"/>
    </row>
    <row r="149" spans="1:131" ht="15" hidden="1" customHeight="1">
      <c r="A149" s="350"/>
      <c r="B149" s="351"/>
      <c r="C149" s="351"/>
      <c r="D149" s="351"/>
      <c r="E149" s="351"/>
      <c r="F149" s="351"/>
      <c r="G149" s="351"/>
      <c r="H149" s="351"/>
      <c r="I149" s="351"/>
      <c r="J149" s="351"/>
      <c r="K149" s="351"/>
      <c r="L149" s="352"/>
      <c r="N149" s="471" t="s">
        <v>1538</v>
      </c>
      <c r="O149" s="235"/>
      <c r="P149" s="1585" t="s">
        <v>1538</v>
      </c>
      <c r="Q149" s="1585"/>
      <c r="R149" s="1585"/>
      <c r="S149" s="1585"/>
      <c r="T149" s="1585"/>
      <c r="U149" s="1585"/>
      <c r="V149" s="1585"/>
      <c r="W149" s="1585"/>
      <c r="X149" s="235"/>
      <c r="Y149" s="235"/>
      <c r="Z149" s="235"/>
      <c r="AA149" s="235"/>
      <c r="AB149" s="235"/>
      <c r="AC149" s="235"/>
      <c r="AD149" s="235"/>
      <c r="AE149" s="235"/>
      <c r="AF149" s="235"/>
      <c r="AG149" s="235"/>
      <c r="AH149" s="235"/>
      <c r="AI149" s="1585" t="s">
        <v>1539</v>
      </c>
      <c r="AJ149" s="1585"/>
      <c r="AK149" s="1585"/>
      <c r="AL149" s="1586"/>
      <c r="AM149" s="1585"/>
      <c r="AN149" s="1585"/>
      <c r="AO149" s="1585"/>
      <c r="AP149" s="1585"/>
      <c r="AQ149" s="235"/>
      <c r="AR149" s="235"/>
      <c r="AS149" s="235"/>
      <c r="AT149" s="451" t="s">
        <v>285</v>
      </c>
      <c r="AU149" s="235"/>
      <c r="AV149" s="235"/>
      <c r="AW149" s="260"/>
      <c r="AX149" s="260"/>
      <c r="AY149" s="453" t="s">
        <v>634</v>
      </c>
      <c r="AZ149" s="440" t="s">
        <v>521</v>
      </c>
      <c r="BA149" s="259" t="s">
        <v>547</v>
      </c>
      <c r="BB149" s="259" t="s">
        <v>714</v>
      </c>
      <c r="BC149" s="259" t="s">
        <v>714</v>
      </c>
      <c r="BD149" s="259" t="s">
        <v>534</v>
      </c>
      <c r="BE149" s="374">
        <f t="shared" si="148"/>
        <v>145</v>
      </c>
      <c r="BF149" s="235"/>
      <c r="BG149" s="235"/>
      <c r="BH149" s="235"/>
      <c r="BI149" s="235"/>
      <c r="BJ149" s="235"/>
      <c r="BK149" s="235"/>
      <c r="BL149" s="235"/>
      <c r="BM149" s="235"/>
      <c r="BN149" s="235"/>
      <c r="BO149" s="235"/>
      <c r="BP149" s="235"/>
      <c r="BQ149" s="235"/>
      <c r="BR149" s="235"/>
      <c r="BS149" s="235"/>
      <c r="BT149" s="235"/>
      <c r="BU149" s="235"/>
      <c r="BV149" s="235"/>
      <c r="BW149" s="235"/>
      <c r="BX149" s="235"/>
      <c r="BY149" s="235"/>
      <c r="BZ149" s="235"/>
      <c r="CA149" s="235"/>
      <c r="CB149" s="235"/>
      <c r="CC149" s="235"/>
      <c r="CD149" s="235"/>
      <c r="CE149" s="235"/>
      <c r="CF149" s="235"/>
      <c r="CG149" s="235"/>
      <c r="CH149" s="235"/>
      <c r="CI149" s="235"/>
      <c r="CJ149" s="235"/>
      <c r="CK149" s="235"/>
      <c r="CL149" s="235"/>
      <c r="CM149" s="235"/>
      <c r="CN149" s="235"/>
      <c r="CO149" s="235"/>
      <c r="CP149" s="235"/>
      <c r="CQ149" s="235"/>
      <c r="CR149" s="235"/>
      <c r="CS149" s="235"/>
      <c r="CT149" s="235"/>
      <c r="CU149" s="235"/>
      <c r="CV149" s="235"/>
      <c r="CW149" s="235"/>
      <c r="CX149" s="235"/>
      <c r="CY149" s="235"/>
      <c r="CZ149" s="235"/>
      <c r="DA149" s="235"/>
      <c r="DB149" s="235"/>
      <c r="DC149" s="235"/>
      <c r="DD149" s="235"/>
      <c r="DE149" s="235"/>
      <c r="DF149" s="235"/>
      <c r="DG149" s="235"/>
      <c r="DH149" s="235"/>
      <c r="DI149" s="235"/>
      <c r="DJ149" s="235"/>
      <c r="DK149" s="235"/>
      <c r="DL149" s="235"/>
      <c r="DM149" s="235"/>
      <c r="DN149" s="235"/>
      <c r="DO149" s="235"/>
      <c r="DP149" s="235"/>
      <c r="DQ149" s="235"/>
      <c r="DR149" s="235"/>
      <c r="DS149" s="235"/>
      <c r="DT149" s="235"/>
      <c r="DU149" s="235"/>
      <c r="DV149" s="235"/>
      <c r="DW149" s="235"/>
      <c r="DX149" s="235"/>
      <c r="DY149" s="235"/>
      <c r="DZ149" s="235"/>
      <c r="EA149" s="235"/>
    </row>
    <row r="150" spans="1:131" ht="15" hidden="1" customHeight="1">
      <c r="A150" s="354"/>
      <c r="B150" s="355"/>
      <c r="C150" s="355"/>
      <c r="D150" s="355"/>
      <c r="E150" s="355"/>
      <c r="F150" s="355"/>
      <c r="G150" s="355"/>
      <c r="H150" s="355"/>
      <c r="I150" s="355"/>
      <c r="J150" s="355"/>
      <c r="K150" s="355"/>
      <c r="L150" s="356"/>
      <c r="N150" s="472" t="str">
        <f>CONCATENATE($AU$10,$B$11,$N$113)</f>
        <v>Before 12-31-2008060</v>
      </c>
      <c r="O150" s="235"/>
      <c r="P150" s="473"/>
      <c r="Q150" s="474"/>
      <c r="R150" s="475"/>
      <c r="S150" s="347"/>
      <c r="T150" s="473"/>
      <c r="U150" s="474"/>
      <c r="V150" s="474"/>
      <c r="W150" s="475"/>
      <c r="X150" s="235"/>
      <c r="Y150" s="235"/>
      <c r="Z150" s="235"/>
      <c r="AA150" s="235"/>
      <c r="AB150" s="235"/>
      <c r="AC150" s="235"/>
      <c r="AD150" s="235"/>
      <c r="AE150" s="235"/>
      <c r="AF150" s="235"/>
      <c r="AG150" s="235"/>
      <c r="AH150" s="235"/>
      <c r="AI150" s="473"/>
      <c r="AJ150" s="474" t="s">
        <v>1440</v>
      </c>
      <c r="AK150" s="475"/>
      <c r="AL150" s="364"/>
      <c r="AM150" s="473"/>
      <c r="AN150" s="474"/>
      <c r="AO150" s="474"/>
      <c r="AP150" s="475"/>
      <c r="AQ150" s="235"/>
      <c r="AR150" s="235"/>
      <c r="AS150" s="235"/>
      <c r="AT150" s="451" t="s">
        <v>286</v>
      </c>
      <c r="AU150" s="235"/>
      <c r="AV150" s="235"/>
      <c r="AW150" s="260"/>
      <c r="AX150" s="260"/>
      <c r="AY150" s="453" t="s">
        <v>635</v>
      </c>
      <c r="AZ150" s="440" t="s">
        <v>524</v>
      </c>
      <c r="BA150" s="259" t="s">
        <v>548</v>
      </c>
      <c r="BB150" s="259" t="s">
        <v>718</v>
      </c>
      <c r="BC150" s="259" t="s">
        <v>718</v>
      </c>
      <c r="BD150" s="259" t="s">
        <v>535</v>
      </c>
      <c r="BE150" s="374">
        <f t="shared" si="148"/>
        <v>146</v>
      </c>
      <c r="BF150" s="235"/>
      <c r="BG150" s="235"/>
      <c r="BH150" s="235"/>
      <c r="BI150" s="235"/>
      <c r="BJ150" s="235"/>
      <c r="BK150" s="235"/>
      <c r="BL150" s="235"/>
      <c r="BM150" s="235"/>
      <c r="BN150" s="235"/>
      <c r="BO150" s="235"/>
      <c r="BP150" s="235"/>
      <c r="BQ150" s="235"/>
      <c r="BR150" s="235"/>
      <c r="BS150" s="235"/>
      <c r="BT150" s="235"/>
      <c r="BU150" s="235"/>
      <c r="BV150" s="235"/>
      <c r="BW150" s="235"/>
      <c r="BX150" s="235"/>
      <c r="BY150" s="235"/>
      <c r="BZ150" s="235"/>
      <c r="CA150" s="235"/>
      <c r="CB150" s="235"/>
      <c r="CC150" s="235"/>
      <c r="CD150" s="235"/>
      <c r="CE150" s="235"/>
      <c r="CF150" s="235"/>
      <c r="CG150" s="235"/>
      <c r="CH150" s="235"/>
      <c r="CI150" s="235"/>
      <c r="CJ150" s="235"/>
      <c r="CK150" s="235"/>
      <c r="CL150" s="235"/>
      <c r="CM150" s="235"/>
      <c r="CN150" s="235"/>
      <c r="CO150" s="235"/>
      <c r="CP150" s="235"/>
      <c r="CQ150" s="235"/>
      <c r="CR150" s="235"/>
      <c r="CS150" s="235"/>
      <c r="CT150" s="235"/>
      <c r="CU150" s="235"/>
      <c r="CV150" s="235"/>
      <c r="CW150" s="235"/>
      <c r="CX150" s="235"/>
      <c r="CY150" s="235"/>
      <c r="CZ150" s="235"/>
      <c r="DA150" s="235"/>
      <c r="DB150" s="235"/>
      <c r="DC150" s="235"/>
      <c r="DD150" s="235"/>
      <c r="DE150" s="235"/>
      <c r="DF150" s="235"/>
      <c r="DG150" s="235"/>
      <c r="DH150" s="235"/>
      <c r="DI150" s="235"/>
      <c r="DJ150" s="235"/>
      <c r="DK150" s="235"/>
      <c r="DL150" s="235"/>
      <c r="DM150" s="235"/>
      <c r="DN150" s="235"/>
      <c r="DO150" s="235"/>
      <c r="DP150" s="235"/>
      <c r="DQ150" s="235"/>
      <c r="DR150" s="235"/>
      <c r="DS150" s="235"/>
      <c r="DT150" s="235"/>
      <c r="DU150" s="235"/>
      <c r="DV150" s="235"/>
      <c r="DW150" s="235"/>
      <c r="DX150" s="235"/>
      <c r="DY150" s="235"/>
      <c r="DZ150" s="235"/>
      <c r="EA150" s="235"/>
    </row>
    <row r="151" spans="1:131" hidden="1">
      <c r="A151" s="354"/>
      <c r="B151" s="355"/>
      <c r="C151" s="355"/>
      <c r="D151" s="355"/>
      <c r="E151" s="355"/>
      <c r="F151" s="355"/>
      <c r="G151" s="355"/>
      <c r="H151" s="355"/>
      <c r="I151" s="355"/>
      <c r="J151" s="355"/>
      <c r="K151" s="355"/>
      <c r="L151" s="356"/>
      <c r="N151" s="472" t="str">
        <f>CONCATENATE($AU$11,$B$11,$N$113)</f>
        <v>1/1/2009 - 5/13/2010060</v>
      </c>
      <c r="O151" s="235"/>
      <c r="P151" s="476"/>
      <c r="Q151" s="374"/>
      <c r="R151" s="477"/>
      <c r="S151" s="347">
        <f>+S97/5*10</f>
        <v>48600</v>
      </c>
      <c r="T151" s="476"/>
      <c r="U151" s="374"/>
      <c r="V151" s="374"/>
      <c r="W151" s="477"/>
      <c r="X151" s="235"/>
      <c r="Y151" s="235"/>
      <c r="Z151" s="235"/>
      <c r="AA151" s="235"/>
      <c r="AB151" s="235"/>
      <c r="AC151" s="235"/>
      <c r="AD151" s="235"/>
      <c r="AE151" s="235"/>
      <c r="AF151" s="235"/>
      <c r="AG151" s="235"/>
      <c r="AH151" s="235"/>
      <c r="AI151" s="476"/>
      <c r="AJ151" s="374"/>
      <c r="AK151" s="477"/>
      <c r="AL151" s="364">
        <v>51600</v>
      </c>
      <c r="AM151" s="476"/>
      <c r="AN151" s="374"/>
      <c r="AO151" s="374"/>
      <c r="AP151" s="477"/>
      <c r="AQ151" s="235"/>
      <c r="AR151" s="235"/>
      <c r="AS151" s="235"/>
      <c r="AT151" s="451" t="s">
        <v>288</v>
      </c>
      <c r="AU151" s="235"/>
      <c r="AV151" s="235"/>
      <c r="AW151" s="260"/>
      <c r="AX151" s="260"/>
      <c r="AY151" s="453" t="s">
        <v>637</v>
      </c>
      <c r="AZ151" s="440" t="s">
        <v>525</v>
      </c>
      <c r="BA151" s="259" t="s">
        <v>549</v>
      </c>
      <c r="BB151" s="259" t="s">
        <v>720</v>
      </c>
      <c r="BC151" s="259" t="s">
        <v>720</v>
      </c>
      <c r="BD151" s="259" t="s">
        <v>537</v>
      </c>
      <c r="BE151" s="374">
        <f t="shared" si="148"/>
        <v>147</v>
      </c>
      <c r="BF151" s="235"/>
      <c r="BG151" s="235"/>
      <c r="BH151" s="235"/>
      <c r="BI151" s="235"/>
      <c r="BJ151" s="235"/>
      <c r="BK151" s="235"/>
      <c r="BL151" s="235"/>
      <c r="BM151" s="235"/>
      <c r="BN151" s="235"/>
      <c r="BO151" s="235"/>
      <c r="BP151" s="235"/>
      <c r="BQ151" s="235"/>
      <c r="BR151" s="235"/>
      <c r="BS151" s="235"/>
      <c r="BT151" s="235"/>
      <c r="BU151" s="235"/>
      <c r="BV151" s="235"/>
      <c r="BW151" s="235"/>
      <c r="BX151" s="235"/>
      <c r="BY151" s="235"/>
      <c r="BZ151" s="235"/>
      <c r="CA151" s="235"/>
      <c r="CB151" s="235"/>
      <c r="CC151" s="235"/>
      <c r="CD151" s="235"/>
      <c r="CE151" s="235"/>
      <c r="CF151" s="235"/>
      <c r="CG151" s="235"/>
      <c r="CH151" s="235"/>
      <c r="CI151" s="235"/>
      <c r="CJ151" s="235"/>
      <c r="CK151" s="235"/>
      <c r="CL151" s="235"/>
      <c r="CM151" s="235"/>
      <c r="CN151" s="235"/>
      <c r="CO151" s="235"/>
      <c r="CP151" s="235"/>
      <c r="CQ151" s="235"/>
      <c r="CR151" s="235"/>
      <c r="CS151" s="235"/>
      <c r="CT151" s="235"/>
      <c r="CU151" s="235"/>
      <c r="CV151" s="235"/>
      <c r="CW151" s="235"/>
      <c r="CX151" s="235"/>
      <c r="CY151" s="235"/>
      <c r="CZ151" s="235"/>
      <c r="DA151" s="235"/>
      <c r="DB151" s="235"/>
      <c r="DC151" s="235"/>
      <c r="DD151" s="235"/>
      <c r="DE151" s="235"/>
      <c r="DF151" s="235"/>
      <c r="DG151" s="235"/>
      <c r="DH151" s="235"/>
      <c r="DI151" s="235"/>
      <c r="DJ151" s="235"/>
      <c r="DK151" s="235"/>
      <c r="DL151" s="235"/>
      <c r="DM151" s="235"/>
      <c r="DN151" s="235"/>
      <c r="DO151" s="235"/>
      <c r="DP151" s="235"/>
      <c r="DQ151" s="235"/>
      <c r="DR151" s="235"/>
      <c r="DS151" s="235"/>
      <c r="DT151" s="235"/>
      <c r="DU151" s="235"/>
      <c r="DV151" s="235"/>
      <c r="DW151" s="235"/>
      <c r="DX151" s="235"/>
      <c r="DY151" s="235"/>
      <c r="DZ151" s="235"/>
      <c r="EA151" s="235"/>
    </row>
    <row r="152" spans="1:131" hidden="1">
      <c r="A152" s="354"/>
      <c r="B152" s="355"/>
      <c r="C152" s="355"/>
      <c r="D152" s="355"/>
      <c r="E152" s="355"/>
      <c r="F152" s="355"/>
      <c r="G152" s="355"/>
      <c r="H152" s="355"/>
      <c r="I152" s="355"/>
      <c r="J152" s="355"/>
      <c r="K152" s="355"/>
      <c r="L152" s="356"/>
      <c r="N152" s="472"/>
      <c r="O152" s="235"/>
      <c r="P152" s="476"/>
      <c r="Q152" s="374"/>
      <c r="R152" s="477"/>
      <c r="S152" s="481">
        <f>+MAX(S151,S153)</f>
        <v>48600</v>
      </c>
      <c r="T152" s="476"/>
      <c r="U152" s="374"/>
      <c r="V152" s="374"/>
      <c r="W152" s="477"/>
      <c r="X152" s="235"/>
      <c r="Y152" s="235"/>
      <c r="Z152" s="235"/>
      <c r="AA152" s="235"/>
      <c r="AB152" s="235"/>
      <c r="AC152" s="235"/>
      <c r="AD152" s="235"/>
      <c r="AE152" s="235"/>
      <c r="AF152" s="235"/>
      <c r="AG152" s="235"/>
      <c r="AH152" s="235"/>
      <c r="AI152" s="476"/>
      <c r="AJ152" s="374"/>
      <c r="AK152" s="477"/>
      <c r="AL152" s="364"/>
      <c r="AM152" s="476"/>
      <c r="AN152" s="374"/>
      <c r="AO152" s="374"/>
      <c r="AP152" s="477"/>
      <c r="AQ152" s="235"/>
      <c r="AR152" s="235"/>
      <c r="AS152" s="235"/>
      <c r="AT152" s="451" t="s">
        <v>290</v>
      </c>
      <c r="AU152" s="235"/>
      <c r="AV152" s="235"/>
      <c r="AW152" s="260"/>
      <c r="AX152" s="260"/>
      <c r="AY152" s="453"/>
      <c r="AZ152" s="440"/>
      <c r="BA152" s="259"/>
      <c r="BB152" s="259" t="s">
        <v>726</v>
      </c>
      <c r="BC152" s="259" t="s">
        <v>726</v>
      </c>
      <c r="BD152" s="259" t="s">
        <v>538</v>
      </c>
      <c r="BE152" s="374"/>
      <c r="BF152" s="235"/>
      <c r="BG152" s="235"/>
      <c r="BH152" s="235"/>
      <c r="BI152" s="235"/>
      <c r="BJ152" s="235"/>
      <c r="BK152" s="235"/>
      <c r="BL152" s="235"/>
      <c r="BM152" s="235"/>
      <c r="BN152" s="235"/>
      <c r="BO152" s="235"/>
      <c r="BP152" s="235"/>
      <c r="BQ152" s="235"/>
      <c r="BR152" s="235"/>
      <c r="BS152" s="235"/>
      <c r="BT152" s="235"/>
      <c r="BU152" s="235"/>
      <c r="BV152" s="235"/>
      <c r="BW152" s="235"/>
      <c r="BX152" s="235"/>
      <c r="BY152" s="235"/>
      <c r="BZ152" s="235"/>
      <c r="CA152" s="235"/>
      <c r="CB152" s="235"/>
      <c r="CC152" s="235"/>
      <c r="CD152" s="235"/>
      <c r="CE152" s="235"/>
      <c r="CF152" s="235"/>
      <c r="CG152" s="235"/>
      <c r="CH152" s="235"/>
      <c r="CI152" s="235"/>
      <c r="CJ152" s="235"/>
      <c r="CK152" s="235"/>
      <c r="CL152" s="235"/>
      <c r="CM152" s="235"/>
      <c r="CN152" s="235"/>
      <c r="CO152" s="235"/>
      <c r="CP152" s="235"/>
      <c r="CQ152" s="235"/>
      <c r="CR152" s="235"/>
      <c r="CS152" s="235"/>
      <c r="CT152" s="235"/>
      <c r="CU152" s="235"/>
      <c r="CV152" s="235"/>
      <c r="CW152" s="235"/>
      <c r="CX152" s="235"/>
      <c r="CY152" s="235"/>
      <c r="CZ152" s="235"/>
      <c r="DA152" s="235"/>
      <c r="DB152" s="235"/>
      <c r="DC152" s="235"/>
      <c r="DD152" s="235"/>
      <c r="DE152" s="235"/>
      <c r="DF152" s="235"/>
      <c r="DG152" s="235"/>
      <c r="DH152" s="235"/>
      <c r="DI152" s="235"/>
      <c r="DJ152" s="235"/>
      <c r="DK152" s="235"/>
      <c r="DL152" s="235"/>
      <c r="DM152" s="235"/>
      <c r="DN152" s="235"/>
      <c r="DO152" s="235"/>
      <c r="DP152" s="235"/>
      <c r="DQ152" s="235"/>
      <c r="DR152" s="235"/>
      <c r="DS152" s="235"/>
      <c r="DT152" s="235"/>
      <c r="DU152" s="235"/>
      <c r="DV152" s="235"/>
      <c r="DW152" s="235"/>
      <c r="DX152" s="235"/>
      <c r="DY152" s="235"/>
      <c r="DZ152" s="235"/>
      <c r="EA152" s="235"/>
    </row>
    <row r="153" spans="1:131" hidden="1">
      <c r="A153" s="354"/>
      <c r="B153" s="355"/>
      <c r="C153" s="355"/>
      <c r="D153" s="355"/>
      <c r="E153" s="355"/>
      <c r="F153" s="355"/>
      <c r="G153" s="355"/>
      <c r="H153" s="355"/>
      <c r="I153" s="355"/>
      <c r="J153" s="355"/>
      <c r="K153" s="355"/>
      <c r="L153" s="356"/>
      <c r="N153" s="472" t="str">
        <f>CONCATENATE($AU$13,$B$11,$N$113)</f>
        <v>6/29/2010 - 5/30/2011060</v>
      </c>
      <c r="O153" s="235"/>
      <c r="P153" s="476"/>
      <c r="Q153" s="374"/>
      <c r="R153" s="477"/>
      <c r="S153" s="347">
        <f>+S99/5*10</f>
        <v>48600</v>
      </c>
      <c r="T153" s="476"/>
      <c r="U153" s="374"/>
      <c r="V153" s="374"/>
      <c r="W153" s="477"/>
      <c r="X153" s="235"/>
      <c r="Y153" s="235"/>
      <c r="Z153" s="235"/>
      <c r="AA153" s="235"/>
      <c r="AB153" s="235"/>
      <c r="AC153" s="235"/>
      <c r="AD153" s="235"/>
      <c r="AE153" s="235"/>
      <c r="AF153" s="235"/>
      <c r="AG153" s="235"/>
      <c r="AH153" s="235"/>
      <c r="AI153" s="476"/>
      <c r="AJ153" s="374"/>
      <c r="AK153" s="477"/>
      <c r="AL153" s="364">
        <v>51600</v>
      </c>
      <c r="AM153" s="476"/>
      <c r="AN153" s="374"/>
      <c r="AO153" s="374"/>
      <c r="AP153" s="477"/>
      <c r="AQ153" s="235"/>
      <c r="AR153" s="235"/>
      <c r="AS153" s="235"/>
      <c r="AT153" s="451" t="s">
        <v>292</v>
      </c>
      <c r="AU153" s="235"/>
      <c r="AV153" s="235"/>
      <c r="AW153" s="260"/>
      <c r="AX153" s="260"/>
      <c r="AY153" s="453" t="s">
        <v>642</v>
      </c>
      <c r="AZ153" s="440" t="s">
        <v>167</v>
      </c>
      <c r="BA153" s="259" t="s">
        <v>553</v>
      </c>
      <c r="BB153" s="259" t="s">
        <v>728</v>
      </c>
      <c r="BC153" s="259" t="s">
        <v>728</v>
      </c>
      <c r="BD153" s="259" t="s">
        <v>540</v>
      </c>
      <c r="BE153" s="374">
        <f t="shared" ref="BE153:BE216" si="175">+MATCH(BD$10:BD$546,AZ$10:AZ$538,0)</f>
        <v>149</v>
      </c>
      <c r="BF153" s="235"/>
      <c r="BG153" s="235"/>
      <c r="BH153" s="235"/>
      <c r="BI153" s="235"/>
      <c r="BJ153" s="235"/>
      <c r="BK153" s="235"/>
      <c r="BL153" s="235"/>
      <c r="BM153" s="235"/>
      <c r="BN153" s="235"/>
      <c r="BO153" s="235"/>
      <c r="BP153" s="235"/>
      <c r="BQ153" s="235"/>
      <c r="BR153" s="235"/>
      <c r="BS153" s="235"/>
      <c r="BT153" s="235"/>
      <c r="BU153" s="235"/>
      <c r="BV153" s="235"/>
      <c r="BW153" s="235"/>
      <c r="BX153" s="235"/>
      <c r="BY153" s="235"/>
      <c r="BZ153" s="235"/>
      <c r="CA153" s="235"/>
      <c r="CB153" s="235"/>
      <c r="CC153" s="235"/>
      <c r="CD153" s="235"/>
      <c r="CE153" s="235"/>
      <c r="CF153" s="235"/>
      <c r="CG153" s="235"/>
      <c r="CH153" s="235"/>
      <c r="CI153" s="235"/>
      <c r="CJ153" s="235"/>
      <c r="CK153" s="235"/>
      <c r="CL153" s="235"/>
      <c r="CM153" s="235"/>
      <c r="CN153" s="235"/>
      <c r="CO153" s="235"/>
      <c r="CP153" s="235"/>
      <c r="CQ153" s="235"/>
      <c r="CR153" s="235"/>
      <c r="CS153" s="235"/>
      <c r="CT153" s="235"/>
      <c r="CU153" s="235"/>
      <c r="CV153" s="235"/>
      <c r="CW153" s="235"/>
      <c r="CX153" s="235"/>
      <c r="CY153" s="235"/>
      <c r="CZ153" s="235"/>
      <c r="DA153" s="235"/>
      <c r="DB153" s="235"/>
      <c r="DC153" s="235"/>
      <c r="DD153" s="235"/>
      <c r="DE153" s="235"/>
      <c r="DF153" s="235"/>
      <c r="DG153" s="235"/>
      <c r="DH153" s="235"/>
      <c r="DI153" s="235"/>
      <c r="DJ153" s="235"/>
      <c r="DK153" s="235"/>
      <c r="DL153" s="235"/>
      <c r="DM153" s="235"/>
      <c r="DN153" s="235"/>
      <c r="DO153" s="235"/>
      <c r="DP153" s="235"/>
      <c r="DQ153" s="235"/>
      <c r="DR153" s="235"/>
      <c r="DS153" s="235"/>
      <c r="DT153" s="235"/>
      <c r="DU153" s="235"/>
      <c r="DV153" s="235"/>
      <c r="DW153" s="235"/>
      <c r="DX153" s="235"/>
      <c r="DY153" s="235"/>
      <c r="DZ153" s="235"/>
      <c r="EA153" s="235"/>
    </row>
    <row r="154" spans="1:131" hidden="1">
      <c r="A154" s="354"/>
      <c r="B154" s="355"/>
      <c r="C154" s="355"/>
      <c r="D154" s="355"/>
      <c r="E154" s="355"/>
      <c r="F154" s="355"/>
      <c r="G154" s="355"/>
      <c r="H154" s="355"/>
      <c r="I154" s="355"/>
      <c r="J154" s="355"/>
      <c r="K154" s="355"/>
      <c r="L154" s="356"/>
      <c r="N154" s="472"/>
      <c r="O154" s="235"/>
      <c r="P154" s="476"/>
      <c r="Q154" s="374"/>
      <c r="R154" s="477"/>
      <c r="S154" s="481">
        <f>+MAX(S153,S155)</f>
        <v>50800</v>
      </c>
      <c r="T154" s="476"/>
      <c r="U154" s="374"/>
      <c r="V154" s="374"/>
      <c r="W154" s="477"/>
      <c r="X154" s="235"/>
      <c r="Y154" s="235"/>
      <c r="Z154" s="235"/>
      <c r="AA154" s="235"/>
      <c r="AB154" s="235"/>
      <c r="AC154" s="235"/>
      <c r="AD154" s="235"/>
      <c r="AE154" s="235"/>
      <c r="AF154" s="235"/>
      <c r="AG154" s="235"/>
      <c r="AH154" s="235"/>
      <c r="AI154" s="476"/>
      <c r="AJ154" s="374"/>
      <c r="AK154" s="477"/>
      <c r="AL154" s="364"/>
      <c r="AM154" s="476"/>
      <c r="AN154" s="374"/>
      <c r="AO154" s="374"/>
      <c r="AP154" s="477"/>
      <c r="AQ154" s="235"/>
      <c r="AR154" s="235"/>
      <c r="AS154" s="235"/>
      <c r="AT154" s="451" t="s">
        <v>293</v>
      </c>
      <c r="AU154" s="235"/>
      <c r="AV154" s="235"/>
      <c r="AW154" s="260"/>
      <c r="AX154" s="260"/>
      <c r="AY154" s="453" t="s">
        <v>245</v>
      </c>
      <c r="AZ154" s="440" t="s">
        <v>534</v>
      </c>
      <c r="BA154" s="259" t="s">
        <v>555</v>
      </c>
      <c r="BB154" s="259" t="s">
        <v>731</v>
      </c>
      <c r="BC154" s="259" t="s">
        <v>731</v>
      </c>
      <c r="BD154" s="259" t="s">
        <v>541</v>
      </c>
      <c r="BE154" s="374">
        <f t="shared" si="175"/>
        <v>150</v>
      </c>
      <c r="BF154" s="235"/>
      <c r="BG154" s="235"/>
      <c r="BH154" s="235"/>
      <c r="BI154" s="235"/>
      <c r="BJ154" s="235"/>
      <c r="BK154" s="235"/>
      <c r="BL154" s="235"/>
      <c r="BM154" s="235"/>
      <c r="BN154" s="235"/>
      <c r="BO154" s="235"/>
      <c r="BP154" s="235"/>
      <c r="BQ154" s="235"/>
      <c r="BR154" s="235"/>
      <c r="BS154" s="235"/>
      <c r="BT154" s="235"/>
      <c r="BU154" s="235"/>
      <c r="BV154" s="235"/>
      <c r="BW154" s="235"/>
      <c r="BX154" s="235"/>
      <c r="BY154" s="235"/>
      <c r="BZ154" s="235"/>
      <c r="CA154" s="235"/>
      <c r="CB154" s="235"/>
      <c r="CC154" s="235"/>
      <c r="CD154" s="235"/>
      <c r="CE154" s="235"/>
      <c r="CF154" s="235"/>
      <c r="CG154" s="235"/>
      <c r="CH154" s="235"/>
      <c r="CI154" s="235"/>
      <c r="CJ154" s="235"/>
      <c r="CK154" s="235"/>
      <c r="CL154" s="235"/>
      <c r="CM154" s="235"/>
      <c r="CN154" s="235"/>
      <c r="CO154" s="235"/>
      <c r="CP154" s="235"/>
      <c r="CQ154" s="235"/>
      <c r="CR154" s="235"/>
      <c r="CS154" s="235"/>
      <c r="CT154" s="235"/>
      <c r="CU154" s="235"/>
      <c r="CV154" s="235"/>
      <c r="CW154" s="235"/>
      <c r="CX154" s="235"/>
      <c r="CY154" s="235"/>
      <c r="CZ154" s="235"/>
      <c r="DA154" s="235"/>
      <c r="DB154" s="235"/>
      <c r="DC154" s="235"/>
      <c r="DD154" s="235"/>
      <c r="DE154" s="235"/>
      <c r="DF154" s="235"/>
      <c r="DG154" s="235"/>
      <c r="DH154" s="235"/>
      <c r="DI154" s="235"/>
      <c r="DJ154" s="235"/>
      <c r="DK154" s="235"/>
      <c r="DL154" s="235"/>
      <c r="DM154" s="235"/>
      <c r="DN154" s="235"/>
      <c r="DO154" s="235"/>
      <c r="DP154" s="235"/>
      <c r="DQ154" s="235"/>
      <c r="DR154" s="235"/>
      <c r="DS154" s="235"/>
      <c r="DT154" s="235"/>
      <c r="DU154" s="235"/>
      <c r="DV154" s="235"/>
      <c r="DW154" s="235"/>
      <c r="DX154" s="235"/>
      <c r="DY154" s="235"/>
      <c r="DZ154" s="235"/>
      <c r="EA154" s="235"/>
    </row>
    <row r="155" spans="1:131" hidden="1">
      <c r="A155" s="354"/>
      <c r="B155" s="355"/>
      <c r="C155" s="355"/>
      <c r="D155" s="355"/>
      <c r="E155" s="355"/>
      <c r="F155" s="355"/>
      <c r="G155" s="355"/>
      <c r="H155" s="355"/>
      <c r="I155" s="355"/>
      <c r="J155" s="355"/>
      <c r="K155" s="355"/>
      <c r="L155" s="356"/>
      <c r="N155" s="472" t="str">
        <f>CONCATENATE(AU15,$B$11)</f>
        <v>7/16/2011 - 11/31/20110</v>
      </c>
      <c r="O155" s="235"/>
      <c r="P155" s="476"/>
      <c r="Q155" s="374"/>
      <c r="R155" s="477"/>
      <c r="S155" s="347">
        <v>50800</v>
      </c>
      <c r="T155" s="476"/>
      <c r="U155" s="374"/>
      <c r="V155" s="374"/>
      <c r="W155" s="477"/>
      <c r="X155" s="235"/>
      <c r="Y155" s="235"/>
      <c r="Z155" s="235"/>
      <c r="AA155" s="235"/>
      <c r="AB155" s="235"/>
      <c r="AC155" s="235"/>
      <c r="AD155" s="235"/>
      <c r="AE155" s="235"/>
      <c r="AF155" s="235"/>
      <c r="AG155" s="235"/>
      <c r="AH155" s="235"/>
      <c r="AI155" s="476"/>
      <c r="AJ155" s="374"/>
      <c r="AK155" s="477"/>
      <c r="AL155" s="364">
        <v>51600</v>
      </c>
      <c r="AM155" s="476"/>
      <c r="AN155" s="374"/>
      <c r="AO155" s="374"/>
      <c r="AP155" s="477"/>
      <c r="AQ155" s="235"/>
      <c r="AR155" s="235"/>
      <c r="AS155" s="235"/>
      <c r="AT155" s="451" t="s">
        <v>295</v>
      </c>
      <c r="AU155" s="235"/>
      <c r="AV155" s="235"/>
      <c r="AW155" s="260"/>
      <c r="AX155" s="260"/>
      <c r="AY155" s="453" t="s">
        <v>647</v>
      </c>
      <c r="AZ155" s="440" t="s">
        <v>535</v>
      </c>
      <c r="BA155" s="259" t="s">
        <v>556</v>
      </c>
      <c r="BB155" s="259" t="s">
        <v>739</v>
      </c>
      <c r="BC155" s="259" t="s">
        <v>739</v>
      </c>
      <c r="BD155" s="259" t="s">
        <v>543</v>
      </c>
      <c r="BE155" s="374">
        <f t="shared" si="175"/>
        <v>151</v>
      </c>
      <c r="BF155" s="235"/>
      <c r="BG155" s="235"/>
      <c r="BH155" s="235"/>
      <c r="BI155" s="235"/>
      <c r="BJ155" s="235"/>
      <c r="BK155" s="235"/>
      <c r="BL155" s="235"/>
      <c r="BM155" s="235"/>
      <c r="BN155" s="235"/>
      <c r="BO155" s="235"/>
      <c r="BP155" s="235"/>
      <c r="BQ155" s="235"/>
      <c r="BR155" s="235"/>
      <c r="BS155" s="235"/>
      <c r="BT155" s="235"/>
      <c r="BU155" s="235"/>
      <c r="BV155" s="235"/>
      <c r="BW155" s="235"/>
      <c r="BX155" s="235"/>
      <c r="BY155" s="235"/>
      <c r="BZ155" s="235"/>
      <c r="CA155" s="235"/>
      <c r="CB155" s="235"/>
      <c r="CC155" s="235"/>
      <c r="CD155" s="235"/>
      <c r="CE155" s="235"/>
      <c r="CF155" s="235"/>
      <c r="CG155" s="235"/>
      <c r="CH155" s="235"/>
      <c r="CI155" s="235"/>
      <c r="CJ155" s="235"/>
      <c r="CK155" s="235"/>
      <c r="CL155" s="235"/>
      <c r="CM155" s="235"/>
      <c r="CN155" s="235"/>
      <c r="CO155" s="235"/>
      <c r="CP155" s="235"/>
      <c r="CQ155" s="235"/>
      <c r="CR155" s="235"/>
      <c r="CS155" s="235"/>
      <c r="CT155" s="235"/>
      <c r="CU155" s="235"/>
      <c r="CV155" s="235"/>
      <c r="CW155" s="235"/>
      <c r="CX155" s="235"/>
      <c r="CY155" s="235"/>
      <c r="CZ155" s="235"/>
      <c r="DA155" s="235"/>
      <c r="DB155" s="235"/>
      <c r="DC155" s="235"/>
      <c r="DD155" s="235"/>
      <c r="DE155" s="235"/>
      <c r="DF155" s="235"/>
      <c r="DG155" s="235"/>
      <c r="DH155" s="235"/>
      <c r="DI155" s="235"/>
      <c r="DJ155" s="235"/>
      <c r="DK155" s="235"/>
      <c r="DL155" s="235"/>
      <c r="DM155" s="235"/>
      <c r="DN155" s="235"/>
      <c r="DO155" s="235"/>
      <c r="DP155" s="235"/>
      <c r="DQ155" s="235"/>
      <c r="DR155" s="235"/>
      <c r="DS155" s="235"/>
      <c r="DT155" s="235"/>
      <c r="DU155" s="235"/>
      <c r="DV155" s="235"/>
      <c r="DW155" s="235"/>
      <c r="DX155" s="235"/>
      <c r="DY155" s="235"/>
      <c r="DZ155" s="235"/>
      <c r="EA155" s="235"/>
    </row>
    <row r="156" spans="1:131" hidden="1">
      <c r="A156" s="354"/>
      <c r="B156" s="355"/>
      <c r="C156" s="355"/>
      <c r="D156" s="355"/>
      <c r="E156" s="355"/>
      <c r="F156" s="355"/>
      <c r="G156" s="355"/>
      <c r="H156" s="355"/>
      <c r="I156" s="355"/>
      <c r="J156" s="355"/>
      <c r="K156" s="355"/>
      <c r="L156" s="356"/>
      <c r="N156" s="472"/>
      <c r="O156" s="235"/>
      <c r="P156" s="476"/>
      <c r="Q156" s="374"/>
      <c r="R156" s="477"/>
      <c r="S156" s="481">
        <f>+MAX(S155,S157)</f>
        <v>51500</v>
      </c>
      <c r="T156" s="476"/>
      <c r="U156" s="374"/>
      <c r="V156" s="374"/>
      <c r="W156" s="477"/>
      <c r="X156" s="235"/>
      <c r="Y156" s="235"/>
      <c r="Z156" s="235"/>
      <c r="AA156" s="235"/>
      <c r="AB156" s="235"/>
      <c r="AC156" s="235"/>
      <c r="AD156" s="235"/>
      <c r="AE156" s="235"/>
      <c r="AF156" s="235"/>
      <c r="AG156" s="235"/>
      <c r="AH156" s="235"/>
      <c r="AI156" s="476"/>
      <c r="AJ156" s="374"/>
      <c r="AK156" s="477"/>
      <c r="AL156" s="364"/>
      <c r="AM156" s="476"/>
      <c r="AN156" s="374"/>
      <c r="AO156" s="374"/>
      <c r="AP156" s="477"/>
      <c r="AQ156" s="235"/>
      <c r="AR156" s="235"/>
      <c r="AS156" s="235"/>
      <c r="AT156" s="451" t="s">
        <v>297</v>
      </c>
      <c r="AU156" s="235"/>
      <c r="AV156" s="235"/>
      <c r="AW156" s="260"/>
      <c r="AX156" s="260"/>
      <c r="AY156" s="453" t="s">
        <v>648</v>
      </c>
      <c r="AZ156" s="440" t="s">
        <v>537</v>
      </c>
      <c r="BA156" s="259" t="s">
        <v>558</v>
      </c>
      <c r="BB156" s="259" t="s">
        <v>740</v>
      </c>
      <c r="BC156" s="259" t="s">
        <v>740</v>
      </c>
      <c r="BD156" s="259" t="s">
        <v>545</v>
      </c>
      <c r="BE156" s="374">
        <f t="shared" si="175"/>
        <v>152</v>
      </c>
      <c r="BF156" s="235"/>
      <c r="BG156" s="235"/>
      <c r="BH156" s="235"/>
      <c r="BI156" s="235"/>
      <c r="BJ156" s="235"/>
      <c r="BK156" s="235"/>
      <c r="BL156" s="235"/>
      <c r="BM156" s="235"/>
      <c r="BN156" s="235"/>
      <c r="BO156" s="235"/>
      <c r="BP156" s="235"/>
      <c r="BQ156" s="235"/>
      <c r="BR156" s="235"/>
      <c r="BS156" s="235"/>
      <c r="BT156" s="235"/>
      <c r="BU156" s="235"/>
      <c r="BV156" s="235"/>
      <c r="BW156" s="235"/>
      <c r="BX156" s="235"/>
      <c r="BY156" s="235"/>
      <c r="BZ156" s="235"/>
      <c r="CA156" s="235"/>
      <c r="CB156" s="235"/>
      <c r="CC156" s="235"/>
      <c r="CD156" s="235"/>
      <c r="CE156" s="235"/>
      <c r="CF156" s="235"/>
      <c r="CG156" s="235"/>
      <c r="CH156" s="235"/>
      <c r="CI156" s="235"/>
      <c r="CJ156" s="235"/>
      <c r="CK156" s="235"/>
      <c r="CL156" s="235"/>
      <c r="CM156" s="235"/>
      <c r="CN156" s="235"/>
      <c r="CO156" s="235"/>
      <c r="CP156" s="235"/>
      <c r="CQ156" s="235"/>
      <c r="CR156" s="235"/>
      <c r="CS156" s="235"/>
      <c r="CT156" s="235"/>
      <c r="CU156" s="235"/>
      <c r="CV156" s="235"/>
      <c r="CW156" s="235"/>
      <c r="CX156" s="235"/>
      <c r="CY156" s="235"/>
      <c r="CZ156" s="235"/>
      <c r="DA156" s="235"/>
      <c r="DB156" s="235"/>
      <c r="DC156" s="235"/>
      <c r="DD156" s="235"/>
      <c r="DE156" s="235"/>
      <c r="DF156" s="235"/>
      <c r="DG156" s="235"/>
      <c r="DH156" s="235"/>
      <c r="DI156" s="235"/>
      <c r="DJ156" s="235"/>
      <c r="DK156" s="235"/>
      <c r="DL156" s="235"/>
      <c r="DM156" s="235"/>
      <c r="DN156" s="235"/>
      <c r="DO156" s="235"/>
      <c r="DP156" s="235"/>
      <c r="DQ156" s="235"/>
      <c r="DR156" s="235"/>
      <c r="DS156" s="235"/>
      <c r="DT156" s="235"/>
      <c r="DU156" s="235"/>
      <c r="DV156" s="235"/>
      <c r="DW156" s="235"/>
      <c r="DX156" s="235"/>
      <c r="DY156" s="235"/>
      <c r="DZ156" s="235"/>
      <c r="EA156" s="235"/>
    </row>
    <row r="157" spans="1:131" ht="15" hidden="1" customHeight="1">
      <c r="A157" s="354"/>
      <c r="B157" s="355"/>
      <c r="C157" s="355"/>
      <c r="D157" s="355"/>
      <c r="E157" s="355"/>
      <c r="F157" s="355"/>
      <c r="G157" s="355"/>
      <c r="H157" s="355"/>
      <c r="I157" s="355"/>
      <c r="J157" s="355"/>
      <c r="K157" s="355"/>
      <c r="L157" s="356"/>
      <c r="N157" s="472" t="str">
        <f>CONCATENATE(AU17,$B$11)</f>
        <v>1/16/2012 - 12/3/20120</v>
      </c>
      <c r="O157" s="235"/>
      <c r="P157" s="476"/>
      <c r="Q157" s="374"/>
      <c r="R157" s="477"/>
      <c r="S157" s="347">
        <v>51500</v>
      </c>
      <c r="T157" s="476"/>
      <c r="U157" s="374"/>
      <c r="V157" s="374"/>
      <c r="W157" s="477"/>
      <c r="X157" s="235"/>
      <c r="Y157" s="235"/>
      <c r="Z157" s="235"/>
      <c r="AA157" s="235"/>
      <c r="AB157" s="235"/>
      <c r="AC157" s="235"/>
      <c r="AD157" s="235"/>
      <c r="AE157" s="235"/>
      <c r="AF157" s="235"/>
      <c r="AG157" s="235"/>
      <c r="AH157" s="235"/>
      <c r="AI157" s="476"/>
      <c r="AJ157" s="374"/>
      <c r="AK157" s="477"/>
      <c r="AL157" s="364">
        <v>52400</v>
      </c>
      <c r="AM157" s="476"/>
      <c r="AN157" s="374"/>
      <c r="AO157" s="374"/>
      <c r="AP157" s="477"/>
      <c r="AQ157" s="235"/>
      <c r="AR157" s="235"/>
      <c r="AS157" s="235"/>
      <c r="AT157" s="451" t="s">
        <v>299</v>
      </c>
      <c r="AU157" s="235"/>
      <c r="AV157" s="235"/>
      <c r="AW157" s="260"/>
      <c r="AX157" s="260"/>
      <c r="AY157" s="453" t="s">
        <v>651</v>
      </c>
      <c r="AZ157" s="440" t="s">
        <v>538</v>
      </c>
      <c r="BA157" s="259" t="s">
        <v>560</v>
      </c>
      <c r="BB157" s="259" t="s">
        <v>741</v>
      </c>
      <c r="BC157" s="259" t="s">
        <v>741</v>
      </c>
      <c r="BD157" s="259" t="s">
        <v>547</v>
      </c>
      <c r="BE157" s="374">
        <f t="shared" si="175"/>
        <v>153</v>
      </c>
      <c r="BF157" s="235"/>
      <c r="BG157" s="235"/>
      <c r="BH157" s="235"/>
      <c r="BI157" s="235"/>
      <c r="BJ157" s="235"/>
      <c r="BK157" s="235"/>
      <c r="BL157" s="235"/>
      <c r="BM157" s="235"/>
      <c r="BN157" s="235"/>
      <c r="BO157" s="235"/>
      <c r="BP157" s="235"/>
      <c r="BQ157" s="235"/>
      <c r="BR157" s="235"/>
      <c r="BS157" s="235"/>
      <c r="BT157" s="235"/>
      <c r="BU157" s="235"/>
      <c r="BV157" s="235"/>
      <c r="BW157" s="235"/>
      <c r="BX157" s="235"/>
      <c r="BY157" s="235"/>
      <c r="BZ157" s="235"/>
      <c r="CA157" s="235"/>
      <c r="CB157" s="235"/>
      <c r="CC157" s="235"/>
      <c r="CD157" s="235"/>
      <c r="CE157" s="235"/>
      <c r="CF157" s="235"/>
      <c r="CG157" s="235"/>
      <c r="CH157" s="235"/>
      <c r="CI157" s="235"/>
      <c r="CJ157" s="235"/>
      <c r="CK157" s="235"/>
      <c r="CL157" s="235"/>
      <c r="CM157" s="235"/>
      <c r="CN157" s="235"/>
      <c r="CO157" s="235"/>
      <c r="CP157" s="235"/>
      <c r="CQ157" s="235"/>
      <c r="CR157" s="235"/>
      <c r="CS157" s="235"/>
      <c r="CT157" s="235"/>
      <c r="CU157" s="235"/>
      <c r="CV157" s="235"/>
      <c r="CW157" s="235"/>
      <c r="CX157" s="235"/>
      <c r="CY157" s="235"/>
      <c r="CZ157" s="235"/>
      <c r="DA157" s="235"/>
      <c r="DB157" s="235"/>
      <c r="DC157" s="235"/>
      <c r="DD157" s="235"/>
      <c r="DE157" s="235"/>
      <c r="DF157" s="235"/>
      <c r="DG157" s="235"/>
      <c r="DH157" s="235"/>
      <c r="DI157" s="235"/>
      <c r="DJ157" s="235"/>
      <c r="DK157" s="235"/>
      <c r="DL157" s="235"/>
      <c r="DM157" s="235"/>
      <c r="DN157" s="235"/>
      <c r="DO157" s="235"/>
      <c r="DP157" s="235"/>
      <c r="DQ157" s="235"/>
      <c r="DR157" s="235"/>
      <c r="DS157" s="235"/>
      <c r="DT157" s="235"/>
      <c r="DU157" s="235"/>
      <c r="DV157" s="235"/>
      <c r="DW157" s="235"/>
      <c r="DX157" s="235"/>
      <c r="DY157" s="235"/>
      <c r="DZ157" s="235"/>
      <c r="EA157" s="235"/>
    </row>
    <row r="158" spans="1:131" ht="15" hidden="1" customHeight="1">
      <c r="A158" s="354"/>
      <c r="B158" s="355"/>
      <c r="C158" s="355"/>
      <c r="D158" s="355"/>
      <c r="E158" s="355"/>
      <c r="F158" s="355"/>
      <c r="G158" s="355"/>
      <c r="H158" s="355"/>
      <c r="I158" s="355"/>
      <c r="J158" s="355"/>
      <c r="K158" s="355"/>
      <c r="L158" s="356"/>
      <c r="N158" s="472"/>
      <c r="O158" s="235"/>
      <c r="P158" s="476"/>
      <c r="Q158" s="374"/>
      <c r="R158" s="477"/>
      <c r="S158" s="481">
        <f>+MAX(S157,S159)</f>
        <v>52200</v>
      </c>
      <c r="T158" s="476"/>
      <c r="U158" s="374"/>
      <c r="V158" s="374"/>
      <c r="W158" s="477"/>
      <c r="X158" s="235"/>
      <c r="Y158" s="235"/>
      <c r="Z158" s="235"/>
      <c r="AA158" s="235"/>
      <c r="AB158" s="235"/>
      <c r="AC158" s="235"/>
      <c r="AD158" s="235"/>
      <c r="AE158" s="235"/>
      <c r="AF158" s="235"/>
      <c r="AG158" s="235"/>
      <c r="AH158" s="235"/>
      <c r="AI158" s="476"/>
      <c r="AJ158" s="374"/>
      <c r="AK158" s="477"/>
      <c r="AL158" s="364"/>
      <c r="AM158" s="476"/>
      <c r="AN158" s="374"/>
      <c r="AO158" s="374"/>
      <c r="AP158" s="477"/>
      <c r="AQ158" s="235"/>
      <c r="AR158" s="235"/>
      <c r="AS158" s="235"/>
      <c r="AT158" s="451" t="s">
        <v>301</v>
      </c>
      <c r="AU158" s="235"/>
      <c r="AV158" s="235"/>
      <c r="AW158" s="260"/>
      <c r="AX158" s="260"/>
      <c r="AY158" s="453" t="s">
        <v>652</v>
      </c>
      <c r="AZ158" s="440" t="s">
        <v>540</v>
      </c>
      <c r="BA158" s="259" t="s">
        <v>562</v>
      </c>
      <c r="BB158" s="259" t="s">
        <v>749</v>
      </c>
      <c r="BC158" s="259" t="s">
        <v>749</v>
      </c>
      <c r="BD158" s="259" t="s">
        <v>548</v>
      </c>
      <c r="BE158" s="374">
        <f t="shared" si="175"/>
        <v>154</v>
      </c>
      <c r="BF158" s="235"/>
      <c r="BG158" s="235"/>
      <c r="BH158" s="235"/>
      <c r="BI158" s="235"/>
      <c r="BJ158" s="235"/>
      <c r="BK158" s="235"/>
      <c r="BL158" s="235"/>
      <c r="BM158" s="235"/>
      <c r="BN158" s="235"/>
      <c r="BO158" s="235"/>
      <c r="BP158" s="235"/>
      <c r="BQ158" s="235"/>
      <c r="BR158" s="235"/>
      <c r="BS158" s="235"/>
      <c r="BT158" s="235"/>
      <c r="BU158" s="235"/>
      <c r="BV158" s="235"/>
      <c r="BW158" s="235"/>
      <c r="BX158" s="235"/>
      <c r="BY158" s="235"/>
      <c r="BZ158" s="235"/>
      <c r="CA158" s="235"/>
      <c r="CB158" s="235"/>
      <c r="CC158" s="235"/>
      <c r="CD158" s="235"/>
      <c r="CE158" s="235"/>
      <c r="CF158" s="235"/>
      <c r="CG158" s="235"/>
      <c r="CH158" s="235"/>
      <c r="CI158" s="235"/>
      <c r="CJ158" s="235"/>
      <c r="CK158" s="235"/>
      <c r="CL158" s="235"/>
      <c r="CM158" s="235"/>
      <c r="CN158" s="235"/>
      <c r="CO158" s="235"/>
      <c r="CP158" s="235"/>
      <c r="CQ158" s="235"/>
      <c r="CR158" s="235"/>
      <c r="CS158" s="235"/>
      <c r="CT158" s="235"/>
      <c r="CU158" s="235"/>
      <c r="CV158" s="235"/>
      <c r="CW158" s="235"/>
      <c r="CX158" s="235"/>
      <c r="CY158" s="235"/>
      <c r="CZ158" s="235"/>
      <c r="DA158" s="235"/>
      <c r="DB158" s="235"/>
      <c r="DC158" s="235"/>
      <c r="DD158" s="235"/>
      <c r="DE158" s="235"/>
      <c r="DF158" s="235"/>
      <c r="DG158" s="235"/>
      <c r="DH158" s="235"/>
      <c r="DI158" s="235"/>
      <c r="DJ158" s="235"/>
      <c r="DK158" s="235"/>
      <c r="DL158" s="235"/>
      <c r="DM158" s="235"/>
      <c r="DN158" s="235"/>
      <c r="DO158" s="235"/>
      <c r="DP158" s="235"/>
      <c r="DQ158" s="235"/>
      <c r="DR158" s="235"/>
      <c r="DS158" s="235"/>
      <c r="DT158" s="235"/>
      <c r="DU158" s="235"/>
      <c r="DV158" s="235"/>
      <c r="DW158" s="235"/>
      <c r="DX158" s="235"/>
      <c r="DY158" s="235"/>
      <c r="DZ158" s="235"/>
      <c r="EA158" s="235"/>
    </row>
    <row r="159" spans="1:131" hidden="1">
      <c r="A159" s="354"/>
      <c r="B159" s="355"/>
      <c r="C159" s="355"/>
      <c r="D159" s="355"/>
      <c r="E159" s="355"/>
      <c r="F159" s="355"/>
      <c r="G159" s="355"/>
      <c r="H159" s="355"/>
      <c r="I159" s="355"/>
      <c r="J159" s="355"/>
      <c r="K159" s="355"/>
      <c r="L159" s="356"/>
      <c r="N159" s="472" t="str">
        <f>CONCATENATE(AU19,$B$11)</f>
        <v>1/18/2013 - 12/17/20130</v>
      </c>
      <c r="O159" s="235"/>
      <c r="P159" s="476"/>
      <c r="Q159" s="374"/>
      <c r="R159" s="477"/>
      <c r="S159" s="347">
        <v>52200</v>
      </c>
      <c r="T159" s="476"/>
      <c r="U159" s="374"/>
      <c r="V159" s="374"/>
      <c r="W159" s="477"/>
      <c r="X159" s="235"/>
      <c r="Y159" s="235"/>
      <c r="Z159" s="235"/>
      <c r="AA159" s="235"/>
      <c r="AB159" s="235"/>
      <c r="AC159" s="235"/>
      <c r="AD159" s="235"/>
      <c r="AE159" s="235"/>
      <c r="AF159" s="235"/>
      <c r="AG159" s="235"/>
      <c r="AH159" s="235"/>
      <c r="AI159" s="476"/>
      <c r="AJ159" s="374"/>
      <c r="AK159" s="477"/>
      <c r="AL159" s="364">
        <v>52400</v>
      </c>
      <c r="AM159" s="476"/>
      <c r="AN159" s="374"/>
      <c r="AO159" s="374"/>
      <c r="AP159" s="477"/>
      <c r="AQ159" s="235"/>
      <c r="AR159" s="235"/>
      <c r="AS159" s="235"/>
      <c r="AT159" s="451" t="s">
        <v>303</v>
      </c>
      <c r="AU159" s="235"/>
      <c r="AV159" s="235"/>
      <c r="AW159" s="260"/>
      <c r="AX159" s="260"/>
      <c r="AY159" s="453" t="s">
        <v>653</v>
      </c>
      <c r="AZ159" s="440" t="s">
        <v>541</v>
      </c>
      <c r="BA159" s="259" t="s">
        <v>563</v>
      </c>
      <c r="BB159" s="259" t="s">
        <v>750</v>
      </c>
      <c r="BC159" s="259" t="s">
        <v>750</v>
      </c>
      <c r="BD159" s="259" t="s">
        <v>549</v>
      </c>
      <c r="BE159" s="374">
        <f t="shared" si="175"/>
        <v>155</v>
      </c>
      <c r="BF159" s="235"/>
      <c r="BG159" s="235"/>
      <c r="BH159" s="235"/>
      <c r="BI159" s="235"/>
      <c r="BJ159" s="235"/>
      <c r="BK159" s="235"/>
      <c r="BL159" s="235"/>
      <c r="BM159" s="235"/>
      <c r="BN159" s="235"/>
      <c r="BO159" s="235"/>
      <c r="BP159" s="235"/>
      <c r="BQ159" s="235"/>
      <c r="BR159" s="235"/>
      <c r="BS159" s="235"/>
      <c r="BT159" s="235"/>
      <c r="BU159" s="235"/>
      <c r="BV159" s="235"/>
      <c r="BW159" s="235"/>
      <c r="BX159" s="235"/>
      <c r="BY159" s="235"/>
      <c r="BZ159" s="235"/>
      <c r="CA159" s="235"/>
      <c r="CB159" s="235"/>
      <c r="CC159" s="235"/>
      <c r="CD159" s="235"/>
      <c r="CE159" s="235"/>
      <c r="CF159" s="235"/>
      <c r="CG159" s="235"/>
      <c r="CH159" s="235"/>
      <c r="CI159" s="235"/>
      <c r="CJ159" s="235"/>
      <c r="CK159" s="235"/>
      <c r="CL159" s="235"/>
      <c r="CM159" s="235"/>
      <c r="CN159" s="235"/>
      <c r="CO159" s="235"/>
      <c r="CP159" s="235"/>
      <c r="CQ159" s="235"/>
      <c r="CR159" s="235"/>
      <c r="CS159" s="235"/>
      <c r="CT159" s="235"/>
      <c r="CU159" s="235"/>
      <c r="CV159" s="235"/>
      <c r="CW159" s="235"/>
      <c r="CX159" s="235"/>
      <c r="CY159" s="235"/>
      <c r="CZ159" s="235"/>
      <c r="DA159" s="235"/>
      <c r="DB159" s="235"/>
      <c r="DC159" s="235"/>
      <c r="DD159" s="235"/>
      <c r="DE159" s="235"/>
      <c r="DF159" s="235"/>
      <c r="DG159" s="235"/>
      <c r="DH159" s="235"/>
      <c r="DI159" s="235"/>
      <c r="DJ159" s="235"/>
      <c r="DK159" s="235"/>
      <c r="DL159" s="235"/>
      <c r="DM159" s="235"/>
      <c r="DN159" s="235"/>
      <c r="DO159" s="235"/>
      <c r="DP159" s="235"/>
      <c r="DQ159" s="235"/>
      <c r="DR159" s="235"/>
      <c r="DS159" s="235"/>
      <c r="DT159" s="235"/>
      <c r="DU159" s="235"/>
      <c r="DV159" s="235"/>
      <c r="DW159" s="235"/>
      <c r="DX159" s="235"/>
      <c r="DY159" s="235"/>
      <c r="DZ159" s="235"/>
      <c r="EA159" s="235"/>
    </row>
    <row r="160" spans="1:131" hidden="1">
      <c r="A160" s="354"/>
      <c r="B160" s="355"/>
      <c r="C160" s="355"/>
      <c r="D160" s="355"/>
      <c r="E160" s="355"/>
      <c r="F160" s="355"/>
      <c r="G160" s="355"/>
      <c r="H160" s="355"/>
      <c r="I160" s="355"/>
      <c r="J160" s="355"/>
      <c r="K160" s="355"/>
      <c r="L160" s="356"/>
      <c r="N160" s="472" t="s">
        <v>1533</v>
      </c>
      <c r="O160" s="235"/>
      <c r="P160" s="476"/>
      <c r="Q160" s="374"/>
      <c r="R160" s="477"/>
      <c r="S160" s="347">
        <f>+MAX(S159,S161)</f>
        <v>53100</v>
      </c>
      <c r="T160" s="476"/>
      <c r="U160" s="374"/>
      <c r="V160" s="374"/>
      <c r="W160" s="477"/>
      <c r="X160" s="235"/>
      <c r="Y160" s="235"/>
      <c r="Z160" s="235"/>
      <c r="AA160" s="235"/>
      <c r="AB160" s="235"/>
      <c r="AC160" s="235"/>
      <c r="AD160" s="235"/>
      <c r="AE160" s="235"/>
      <c r="AF160" s="235"/>
      <c r="AG160" s="235"/>
      <c r="AH160" s="235"/>
      <c r="AI160" s="476"/>
      <c r="AJ160" s="374"/>
      <c r="AK160" s="477"/>
      <c r="AL160" s="364"/>
      <c r="AM160" s="476"/>
      <c r="AN160" s="374"/>
      <c r="AO160" s="374"/>
      <c r="AP160" s="477"/>
      <c r="AQ160" s="235"/>
      <c r="AR160" s="235"/>
      <c r="AS160" s="235"/>
      <c r="AT160" s="451" t="s">
        <v>305</v>
      </c>
      <c r="AU160" s="235"/>
      <c r="AV160" s="235"/>
      <c r="AW160" s="260"/>
      <c r="AX160" s="260"/>
      <c r="AY160" s="453" t="s">
        <v>654</v>
      </c>
      <c r="AZ160" s="440" t="s">
        <v>543</v>
      </c>
      <c r="BA160" s="259" t="s">
        <v>565</v>
      </c>
      <c r="BB160" s="259" t="s">
        <v>751</v>
      </c>
      <c r="BC160" s="259" t="s">
        <v>751</v>
      </c>
      <c r="BD160" s="259" t="s">
        <v>553</v>
      </c>
      <c r="BE160" s="374">
        <f t="shared" si="175"/>
        <v>156</v>
      </c>
      <c r="BF160" s="235"/>
      <c r="BG160" s="235"/>
      <c r="BH160" s="235"/>
      <c r="BI160" s="235"/>
      <c r="BJ160" s="235"/>
      <c r="BK160" s="235"/>
      <c r="BL160" s="235"/>
      <c r="BM160" s="235"/>
      <c r="BN160" s="235"/>
      <c r="BO160" s="235"/>
      <c r="BP160" s="235"/>
      <c r="BQ160" s="235"/>
      <c r="BR160" s="235"/>
      <c r="BS160" s="235"/>
      <c r="BT160" s="235"/>
      <c r="BU160" s="235"/>
      <c r="BV160" s="235"/>
      <c r="BW160" s="235"/>
      <c r="BX160" s="235"/>
      <c r="BY160" s="235"/>
      <c r="BZ160" s="235"/>
      <c r="CA160" s="235"/>
      <c r="CB160" s="235"/>
      <c r="CC160" s="235"/>
      <c r="CD160" s="235"/>
      <c r="CE160" s="235"/>
      <c r="CF160" s="235"/>
      <c r="CG160" s="235"/>
      <c r="CH160" s="235"/>
      <c r="CI160" s="235"/>
      <c r="CJ160" s="235"/>
      <c r="CK160" s="235"/>
      <c r="CL160" s="235"/>
      <c r="CM160" s="235"/>
      <c r="CN160" s="235"/>
      <c r="CO160" s="235"/>
      <c r="CP160" s="235"/>
      <c r="CQ160" s="235"/>
      <c r="CR160" s="235"/>
      <c r="CS160" s="235"/>
      <c r="CT160" s="235"/>
      <c r="CU160" s="235"/>
      <c r="CV160" s="235"/>
      <c r="CW160" s="235"/>
      <c r="CX160" s="235"/>
      <c r="CY160" s="235"/>
      <c r="CZ160" s="235"/>
      <c r="DA160" s="235"/>
      <c r="DB160" s="235"/>
      <c r="DC160" s="235"/>
      <c r="DD160" s="235"/>
      <c r="DE160" s="235"/>
      <c r="DF160" s="235"/>
      <c r="DG160" s="235"/>
      <c r="DH160" s="235"/>
      <c r="DI160" s="235"/>
      <c r="DJ160" s="235"/>
      <c r="DK160" s="235"/>
      <c r="DL160" s="235"/>
      <c r="DM160" s="235"/>
      <c r="DN160" s="235"/>
      <c r="DO160" s="235"/>
      <c r="DP160" s="235"/>
      <c r="DQ160" s="235"/>
      <c r="DR160" s="235"/>
      <c r="DS160" s="235"/>
      <c r="DT160" s="235"/>
      <c r="DU160" s="235"/>
      <c r="DV160" s="235"/>
      <c r="DW160" s="235"/>
      <c r="DX160" s="235"/>
      <c r="DY160" s="235"/>
      <c r="DZ160" s="235"/>
      <c r="EA160" s="235"/>
    </row>
    <row r="161" spans="1:131" hidden="1">
      <c r="A161" s="354"/>
      <c r="B161" s="355"/>
      <c r="C161" s="355"/>
      <c r="D161" s="355"/>
      <c r="E161" s="355"/>
      <c r="F161" s="355"/>
      <c r="G161" s="355"/>
      <c r="H161" s="355"/>
      <c r="I161" s="355"/>
      <c r="J161" s="355"/>
      <c r="K161" s="355"/>
      <c r="L161" s="356"/>
      <c r="N161" s="472" t="str">
        <f>CONCATENATE(AU23,$B$11)</f>
        <v>2/1/2014 - 3/5/20150</v>
      </c>
      <c r="O161" s="235"/>
      <c r="P161" s="476"/>
      <c r="Q161" s="374"/>
      <c r="R161" s="477"/>
      <c r="S161" s="347">
        <v>53100</v>
      </c>
      <c r="T161" s="476"/>
      <c r="U161" s="374"/>
      <c r="V161" s="374"/>
      <c r="W161" s="477"/>
      <c r="X161" s="235"/>
      <c r="Y161" s="235"/>
      <c r="Z161" s="235"/>
      <c r="AA161" s="235"/>
      <c r="AB161" s="235"/>
      <c r="AC161" s="235"/>
      <c r="AD161" s="235"/>
      <c r="AE161" s="235"/>
      <c r="AF161" s="235"/>
      <c r="AG161" s="235"/>
      <c r="AH161" s="235"/>
      <c r="AI161" s="476"/>
      <c r="AJ161" s="374"/>
      <c r="AK161" s="477"/>
      <c r="AL161" s="364">
        <v>52500</v>
      </c>
      <c r="AM161" s="476"/>
      <c r="AN161" s="374"/>
      <c r="AO161" s="374"/>
      <c r="AP161" s="477"/>
      <c r="AQ161" s="235"/>
      <c r="AR161" s="235"/>
      <c r="AS161" s="235"/>
      <c r="AT161" s="451" t="s">
        <v>306</v>
      </c>
      <c r="AU161" s="235"/>
      <c r="AV161" s="235"/>
      <c r="AW161" s="260"/>
      <c r="AX161" s="260"/>
      <c r="AY161" s="453" t="s">
        <v>655</v>
      </c>
      <c r="AZ161" s="440" t="s">
        <v>545</v>
      </c>
      <c r="BA161" s="259" t="s">
        <v>566</v>
      </c>
      <c r="BB161" s="259" t="s">
        <v>752</v>
      </c>
      <c r="BC161" s="259" t="s">
        <v>752</v>
      </c>
      <c r="BD161" s="259" t="s">
        <v>555</v>
      </c>
      <c r="BE161" s="374">
        <f t="shared" si="175"/>
        <v>157</v>
      </c>
      <c r="BF161" s="235"/>
      <c r="BG161" s="235"/>
      <c r="BH161" s="235"/>
      <c r="BI161" s="235"/>
      <c r="BJ161" s="235"/>
      <c r="BK161" s="235"/>
      <c r="BL161" s="235"/>
      <c r="BM161" s="235"/>
      <c r="BN161" s="235"/>
      <c r="BO161" s="235"/>
      <c r="BP161" s="235"/>
      <c r="BQ161" s="235"/>
      <c r="BR161" s="235"/>
      <c r="BS161" s="235"/>
      <c r="BT161" s="235"/>
      <c r="BU161" s="235"/>
      <c r="BV161" s="235"/>
      <c r="BW161" s="235"/>
      <c r="BX161" s="235"/>
      <c r="BY161" s="235"/>
      <c r="BZ161" s="235"/>
      <c r="CA161" s="235"/>
      <c r="CB161" s="235"/>
      <c r="CC161" s="235"/>
      <c r="CD161" s="235"/>
      <c r="CE161" s="235"/>
      <c r="CF161" s="235"/>
      <c r="CG161" s="235"/>
      <c r="CH161" s="235"/>
      <c r="CI161" s="235"/>
      <c r="CJ161" s="235"/>
      <c r="CK161" s="235"/>
      <c r="CL161" s="235"/>
      <c r="CM161" s="235"/>
      <c r="CN161" s="235"/>
      <c r="CO161" s="235"/>
      <c r="CP161" s="235"/>
      <c r="CQ161" s="235"/>
      <c r="CR161" s="235"/>
      <c r="CS161" s="235"/>
      <c r="CT161" s="235"/>
      <c r="CU161" s="235"/>
      <c r="CV161" s="235"/>
      <c r="CW161" s="235"/>
      <c r="CX161" s="235"/>
      <c r="CY161" s="235"/>
      <c r="CZ161" s="235"/>
      <c r="DA161" s="235"/>
      <c r="DB161" s="235"/>
      <c r="DC161" s="235"/>
      <c r="DD161" s="235"/>
      <c r="DE161" s="235"/>
      <c r="DF161" s="235"/>
      <c r="DG161" s="235"/>
      <c r="DH161" s="235"/>
      <c r="DI161" s="235"/>
      <c r="DJ161" s="235"/>
      <c r="DK161" s="235"/>
      <c r="DL161" s="235"/>
      <c r="DM161" s="235"/>
      <c r="DN161" s="235"/>
      <c r="DO161" s="235"/>
      <c r="DP161" s="235"/>
      <c r="DQ161" s="235"/>
      <c r="DR161" s="235"/>
      <c r="DS161" s="235"/>
      <c r="DT161" s="235"/>
      <c r="DU161" s="235"/>
      <c r="DV161" s="235"/>
      <c r="DW161" s="235"/>
      <c r="DX161" s="235"/>
      <c r="DY161" s="235"/>
      <c r="DZ161" s="235"/>
      <c r="EA161" s="235"/>
    </row>
    <row r="162" spans="1:131" hidden="1">
      <c r="A162" s="354"/>
      <c r="B162" s="355"/>
      <c r="C162" s="355"/>
      <c r="D162" s="355"/>
      <c r="E162" s="355"/>
      <c r="F162" s="355"/>
      <c r="G162" s="355"/>
      <c r="H162" s="355"/>
      <c r="I162" s="355"/>
      <c r="J162" s="355"/>
      <c r="K162" s="355"/>
      <c r="L162" s="356"/>
      <c r="N162" s="472" t="s">
        <v>1533</v>
      </c>
      <c r="O162" s="235"/>
      <c r="P162" s="476"/>
      <c r="Q162" s="374"/>
      <c r="R162" s="477"/>
      <c r="S162" s="482">
        <f>+MAX(S161,S163)</f>
        <v>53500</v>
      </c>
      <c r="T162" s="476"/>
      <c r="U162" s="374"/>
      <c r="V162" s="374"/>
      <c r="W162" s="477"/>
      <c r="X162" s="235"/>
      <c r="Y162" s="235"/>
      <c r="Z162" s="235"/>
      <c r="AA162" s="235"/>
      <c r="AB162" s="235"/>
      <c r="AC162" s="235"/>
      <c r="AD162" s="235"/>
      <c r="AE162" s="235"/>
      <c r="AF162" s="235"/>
      <c r="AG162" s="235"/>
      <c r="AH162" s="235"/>
      <c r="AI162" s="476"/>
      <c r="AJ162" s="374"/>
      <c r="AK162" s="477"/>
      <c r="AL162" s="364"/>
      <c r="AM162" s="476"/>
      <c r="AN162" s="374"/>
      <c r="AO162" s="374"/>
      <c r="AP162" s="477"/>
      <c r="AQ162" s="235"/>
      <c r="AR162" s="235"/>
      <c r="AS162" s="235"/>
      <c r="AT162" s="451" t="s">
        <v>308</v>
      </c>
      <c r="AU162" s="235"/>
      <c r="AV162" s="235"/>
      <c r="AW162" s="260"/>
      <c r="AX162" s="260"/>
      <c r="AY162" s="453" t="s">
        <v>659</v>
      </c>
      <c r="AZ162" s="440" t="s">
        <v>547</v>
      </c>
      <c r="BA162" s="259" t="s">
        <v>567</v>
      </c>
      <c r="BB162" s="259" t="s">
        <v>306</v>
      </c>
      <c r="BC162" s="259" t="s">
        <v>306</v>
      </c>
      <c r="BD162" s="259" t="s">
        <v>556</v>
      </c>
      <c r="BE162" s="374">
        <f t="shared" si="175"/>
        <v>158</v>
      </c>
      <c r="BF162" s="235"/>
      <c r="BG162" s="235"/>
      <c r="BH162" s="235"/>
      <c r="BI162" s="235"/>
      <c r="BJ162" s="235"/>
      <c r="BK162" s="235"/>
      <c r="BL162" s="235"/>
      <c r="BM162" s="235"/>
      <c r="BN162" s="235"/>
      <c r="BO162" s="235"/>
      <c r="BP162" s="235"/>
      <c r="BQ162" s="235"/>
      <c r="BR162" s="235"/>
      <c r="BS162" s="235"/>
      <c r="BT162" s="235"/>
      <c r="BU162" s="235"/>
      <c r="BV162" s="235"/>
      <c r="BW162" s="235"/>
      <c r="BX162" s="235"/>
      <c r="BY162" s="235"/>
      <c r="BZ162" s="235"/>
      <c r="CA162" s="235"/>
      <c r="CB162" s="235"/>
      <c r="CC162" s="235"/>
      <c r="CD162" s="235"/>
      <c r="CE162" s="235"/>
      <c r="CF162" s="235"/>
      <c r="CG162" s="235"/>
      <c r="CH162" s="235"/>
      <c r="CI162" s="235"/>
      <c r="CJ162" s="235"/>
      <c r="CK162" s="235"/>
      <c r="CL162" s="235"/>
      <c r="CM162" s="235"/>
      <c r="CN162" s="235"/>
      <c r="CO162" s="235"/>
      <c r="CP162" s="235"/>
      <c r="CQ162" s="235"/>
      <c r="CR162" s="235"/>
      <c r="CS162" s="235"/>
      <c r="CT162" s="235"/>
      <c r="CU162" s="235"/>
      <c r="CV162" s="235"/>
      <c r="CW162" s="235"/>
      <c r="CX162" s="235"/>
      <c r="CY162" s="235"/>
      <c r="CZ162" s="235"/>
      <c r="DA162" s="235"/>
      <c r="DB162" s="235"/>
      <c r="DC162" s="235"/>
      <c r="DD162" s="235"/>
      <c r="DE162" s="235"/>
      <c r="DF162" s="235"/>
      <c r="DG162" s="235"/>
      <c r="DH162" s="235"/>
      <c r="DI162" s="235"/>
      <c r="DJ162" s="235"/>
      <c r="DK162" s="235"/>
      <c r="DL162" s="235"/>
      <c r="DM162" s="235"/>
      <c r="DN162" s="235"/>
      <c r="DO162" s="235"/>
      <c r="DP162" s="235"/>
      <c r="DQ162" s="235"/>
      <c r="DR162" s="235"/>
      <c r="DS162" s="235"/>
      <c r="DT162" s="235"/>
      <c r="DU162" s="235"/>
      <c r="DV162" s="235"/>
      <c r="DW162" s="235"/>
      <c r="DX162" s="235"/>
      <c r="DY162" s="235"/>
      <c r="DZ162" s="235"/>
      <c r="EA162" s="235"/>
    </row>
    <row r="163" spans="1:131" ht="15" hidden="1" customHeight="1">
      <c r="A163" s="355"/>
      <c r="B163" s="355"/>
      <c r="C163" s="355"/>
      <c r="D163" s="355"/>
      <c r="E163" s="355"/>
      <c r="F163" s="355"/>
      <c r="G163" s="355"/>
      <c r="H163" s="355"/>
      <c r="I163" s="355"/>
      <c r="J163" s="355"/>
      <c r="K163" s="355"/>
      <c r="L163" s="356"/>
      <c r="N163" s="472" t="str">
        <f>CONCATENATE(AU25,$B$11)</f>
        <v>4/21/2015 - 3/27/20160</v>
      </c>
      <c r="O163" s="235"/>
      <c r="P163" s="476"/>
      <c r="Q163" s="374"/>
      <c r="R163" s="477"/>
      <c r="S163" s="347">
        <v>53500</v>
      </c>
      <c r="T163" s="476"/>
      <c r="U163" s="374"/>
      <c r="V163" s="374"/>
      <c r="W163" s="477"/>
      <c r="X163" s="235"/>
      <c r="Y163" s="235"/>
      <c r="Z163" s="235"/>
      <c r="AA163" s="235"/>
      <c r="AB163" s="235"/>
      <c r="AC163" s="235"/>
      <c r="AD163" s="235"/>
      <c r="AE163" s="235"/>
      <c r="AF163" s="235"/>
      <c r="AG163" s="235"/>
      <c r="AH163" s="235"/>
      <c r="AI163" s="476"/>
      <c r="AJ163" s="374"/>
      <c r="AK163" s="477"/>
      <c r="AL163" s="364">
        <v>54100</v>
      </c>
      <c r="AM163" s="476"/>
      <c r="AN163" s="374"/>
      <c r="AO163" s="374"/>
      <c r="AP163" s="477"/>
      <c r="AQ163" s="235"/>
      <c r="AR163" s="235"/>
      <c r="AS163" s="235"/>
      <c r="AT163" s="451" t="s">
        <v>310</v>
      </c>
      <c r="AU163" s="235"/>
      <c r="AV163" s="235"/>
      <c r="AW163" s="260"/>
      <c r="AX163" s="260"/>
      <c r="AY163" s="453" t="s">
        <v>663</v>
      </c>
      <c r="AZ163" s="440" t="s">
        <v>548</v>
      </c>
      <c r="BA163" s="259" t="s">
        <v>568</v>
      </c>
      <c r="BB163" s="259" t="s">
        <v>762</v>
      </c>
      <c r="BC163" s="259" t="s">
        <v>762</v>
      </c>
      <c r="BD163" s="259" t="s">
        <v>558</v>
      </c>
      <c r="BE163" s="374">
        <f t="shared" si="175"/>
        <v>159</v>
      </c>
      <c r="BF163" s="235"/>
      <c r="BG163" s="235"/>
      <c r="BH163" s="235"/>
      <c r="BI163" s="235"/>
      <c r="BJ163" s="235"/>
      <c r="BK163" s="235"/>
      <c r="BL163" s="235"/>
      <c r="BM163" s="235"/>
      <c r="BN163" s="235"/>
      <c r="BO163" s="235"/>
      <c r="BP163" s="235"/>
      <c r="BQ163" s="235"/>
      <c r="BR163" s="235"/>
      <c r="BS163" s="235"/>
      <c r="BT163" s="235"/>
      <c r="BU163" s="235"/>
      <c r="BV163" s="235"/>
      <c r="BW163" s="235"/>
      <c r="BX163" s="235"/>
      <c r="BY163" s="235"/>
      <c r="BZ163" s="235"/>
      <c r="CA163" s="235"/>
      <c r="CB163" s="235"/>
      <c r="CC163" s="235"/>
      <c r="CD163" s="235"/>
      <c r="CE163" s="235"/>
      <c r="CF163" s="235"/>
      <c r="CG163" s="235"/>
      <c r="CH163" s="235"/>
      <c r="CI163" s="235"/>
      <c r="CJ163" s="235"/>
      <c r="CK163" s="235"/>
      <c r="CL163" s="235"/>
      <c r="CM163" s="235"/>
      <c r="CN163" s="235"/>
      <c r="CO163" s="235"/>
      <c r="CP163" s="235"/>
      <c r="CQ163" s="235"/>
      <c r="CR163" s="235"/>
      <c r="CS163" s="235"/>
      <c r="CT163" s="235"/>
      <c r="CU163" s="235"/>
      <c r="CV163" s="235"/>
      <c r="CW163" s="235"/>
      <c r="CX163" s="235"/>
      <c r="CY163" s="235"/>
      <c r="CZ163" s="235"/>
      <c r="DA163" s="235"/>
      <c r="DB163" s="235"/>
      <c r="DC163" s="235"/>
      <c r="DD163" s="235"/>
      <c r="DE163" s="235"/>
      <c r="DF163" s="235"/>
      <c r="DG163" s="235"/>
      <c r="DH163" s="235"/>
      <c r="DI163" s="235"/>
      <c r="DJ163" s="235"/>
      <c r="DK163" s="235"/>
      <c r="DL163" s="235"/>
      <c r="DM163" s="235"/>
      <c r="DN163" s="235"/>
      <c r="DO163" s="235"/>
      <c r="DP163" s="235"/>
      <c r="DQ163" s="235"/>
      <c r="DR163" s="235"/>
      <c r="DS163" s="235"/>
      <c r="DT163" s="235"/>
      <c r="DU163" s="235"/>
      <c r="DV163" s="235"/>
      <c r="DW163" s="235"/>
      <c r="DX163" s="235"/>
      <c r="DY163" s="235"/>
      <c r="DZ163" s="235"/>
      <c r="EA163" s="235"/>
    </row>
    <row r="164" spans="1:131" hidden="1">
      <c r="A164" s="355"/>
      <c r="B164" s="355"/>
      <c r="C164" s="355"/>
      <c r="D164" s="355"/>
      <c r="E164" s="355"/>
      <c r="F164" s="355"/>
      <c r="G164" s="355"/>
      <c r="H164" s="355"/>
      <c r="I164" s="355"/>
      <c r="J164" s="355"/>
      <c r="K164" s="355"/>
      <c r="L164" s="356"/>
      <c r="N164" s="472" t="s">
        <v>1533</v>
      </c>
      <c r="O164" s="235"/>
      <c r="P164" s="476"/>
      <c r="Q164" s="374"/>
      <c r="R164" s="477"/>
      <c r="S164" s="482">
        <f>+MAX(S163,S165)</f>
        <v>53500</v>
      </c>
      <c r="T164" s="476"/>
      <c r="U164" s="374"/>
      <c r="V164" s="374"/>
      <c r="W164" s="477"/>
      <c r="X164" s="235"/>
      <c r="Y164" s="235"/>
      <c r="Z164" s="235"/>
      <c r="AA164" s="235"/>
      <c r="AB164" s="235"/>
      <c r="AC164" s="235"/>
      <c r="AD164" s="235"/>
      <c r="AE164" s="235"/>
      <c r="AF164" s="235"/>
      <c r="AG164" s="235"/>
      <c r="AH164" s="235"/>
      <c r="AI164" s="476"/>
      <c r="AJ164" s="374"/>
      <c r="AK164" s="477"/>
      <c r="AL164" s="364"/>
      <c r="AM164" s="476"/>
      <c r="AN164" s="374"/>
      <c r="AO164" s="374"/>
      <c r="AP164" s="477"/>
      <c r="AQ164" s="235"/>
      <c r="AR164" s="235"/>
      <c r="AS164" s="235"/>
      <c r="AT164" s="451" t="s">
        <v>312</v>
      </c>
      <c r="AU164" s="235"/>
      <c r="AV164" s="235"/>
      <c r="AW164" s="260"/>
      <c r="AX164" s="260"/>
      <c r="AY164" s="453" t="s">
        <v>664</v>
      </c>
      <c r="AZ164" s="440" t="s">
        <v>549</v>
      </c>
      <c r="BA164" s="259" t="s">
        <v>573</v>
      </c>
      <c r="BB164" s="259" t="s">
        <v>768</v>
      </c>
      <c r="BC164" s="259" t="s">
        <v>768</v>
      </c>
      <c r="BD164" s="259" t="s">
        <v>560</v>
      </c>
      <c r="BE164" s="374">
        <f t="shared" si="175"/>
        <v>160</v>
      </c>
      <c r="BF164" s="235"/>
      <c r="BG164" s="235"/>
      <c r="BH164" s="235"/>
      <c r="BI164" s="235"/>
      <c r="BJ164" s="235"/>
      <c r="BK164" s="235"/>
      <c r="BL164" s="235"/>
      <c r="BM164" s="235"/>
      <c r="BN164" s="235"/>
      <c r="BO164" s="235"/>
      <c r="BP164" s="235"/>
      <c r="BQ164" s="235"/>
      <c r="BR164" s="235"/>
      <c r="BS164" s="235"/>
      <c r="BT164" s="235"/>
      <c r="BU164" s="235"/>
      <c r="BV164" s="235"/>
      <c r="BW164" s="235"/>
      <c r="BX164" s="235"/>
      <c r="BY164" s="235"/>
      <c r="BZ164" s="235"/>
      <c r="CA164" s="235"/>
      <c r="CB164" s="235"/>
      <c r="CC164" s="235"/>
      <c r="CD164" s="235"/>
      <c r="CE164" s="235"/>
      <c r="CF164" s="235"/>
      <c r="CG164" s="235"/>
      <c r="CH164" s="235"/>
      <c r="CI164" s="235"/>
      <c r="CJ164" s="235"/>
      <c r="CK164" s="235"/>
      <c r="CL164" s="235"/>
      <c r="CM164" s="235"/>
      <c r="CN164" s="235"/>
      <c r="CO164" s="235"/>
      <c r="CP164" s="235"/>
      <c r="CQ164" s="235"/>
      <c r="CR164" s="235"/>
      <c r="CS164" s="235"/>
      <c r="CT164" s="235"/>
      <c r="CU164" s="235"/>
      <c r="CV164" s="235"/>
      <c r="CW164" s="235"/>
      <c r="CX164" s="235"/>
      <c r="CY164" s="235"/>
      <c r="CZ164" s="235"/>
      <c r="DA164" s="235"/>
      <c r="DB164" s="235"/>
      <c r="DC164" s="235"/>
      <c r="DD164" s="235"/>
      <c r="DE164" s="235"/>
      <c r="DF164" s="235"/>
      <c r="DG164" s="235"/>
      <c r="DH164" s="235"/>
      <c r="DI164" s="235"/>
      <c r="DJ164" s="235"/>
      <c r="DK164" s="235"/>
      <c r="DL164" s="235"/>
      <c r="DM164" s="235"/>
      <c r="DN164" s="235"/>
      <c r="DO164" s="235"/>
      <c r="DP164" s="235"/>
      <c r="DQ164" s="235"/>
      <c r="DR164" s="235"/>
      <c r="DS164" s="235"/>
      <c r="DT164" s="235"/>
      <c r="DU164" s="235"/>
      <c r="DV164" s="235"/>
      <c r="DW164" s="235"/>
      <c r="DX164" s="235"/>
      <c r="DY164" s="235"/>
      <c r="DZ164" s="235"/>
      <c r="EA164" s="235"/>
    </row>
    <row r="165" spans="1:131" ht="15" hidden="1" customHeight="1">
      <c r="A165" s="367"/>
      <c r="B165" s="368"/>
      <c r="C165" s="368"/>
      <c r="D165" s="368"/>
      <c r="E165" s="368"/>
      <c r="F165" s="368"/>
      <c r="G165" s="368"/>
      <c r="H165" s="368"/>
      <c r="I165" s="368"/>
      <c r="J165" s="368"/>
      <c r="K165" s="368"/>
      <c r="L165" s="369"/>
      <c r="N165" s="472" t="str">
        <f>CONCATENATE(AU27,$B$11)</f>
        <v>On or After  5/13/20160</v>
      </c>
      <c r="O165" s="235"/>
      <c r="P165" s="483"/>
      <c r="Q165" s="484"/>
      <c r="R165" s="485"/>
      <c r="S165" s="347">
        <v>48700</v>
      </c>
      <c r="T165" s="483"/>
      <c r="U165" s="484"/>
      <c r="V165" s="484"/>
      <c r="W165" s="485"/>
      <c r="X165" s="235"/>
      <c r="Y165" s="235"/>
      <c r="Z165" s="235"/>
      <c r="AA165" s="235"/>
      <c r="AB165" s="235"/>
      <c r="AC165" s="235"/>
      <c r="AD165" s="235"/>
      <c r="AE165" s="235"/>
      <c r="AF165" s="235"/>
      <c r="AG165" s="235"/>
      <c r="AH165" s="235"/>
      <c r="AI165" s="483"/>
      <c r="AJ165" s="484"/>
      <c r="AK165" s="485"/>
      <c r="AL165" s="364">
        <v>53300</v>
      </c>
      <c r="AM165" s="483"/>
      <c r="AN165" s="484"/>
      <c r="AO165" s="484"/>
      <c r="AP165" s="485"/>
      <c r="AQ165" s="235"/>
      <c r="AR165" s="235"/>
      <c r="AS165" s="235"/>
      <c r="AT165" s="451" t="s">
        <v>314</v>
      </c>
      <c r="AU165" s="235"/>
      <c r="AV165" s="235"/>
      <c r="AW165" s="260"/>
      <c r="AX165" s="260"/>
      <c r="AY165" s="453" t="s">
        <v>1540</v>
      </c>
      <c r="AZ165" s="440" t="s">
        <v>553</v>
      </c>
      <c r="BA165" s="259" t="s">
        <v>192</v>
      </c>
      <c r="BB165" s="259" t="s">
        <v>770</v>
      </c>
      <c r="BC165" s="259" t="s">
        <v>770</v>
      </c>
      <c r="BD165" s="259" t="s">
        <v>562</v>
      </c>
      <c r="BE165" s="374">
        <f t="shared" si="175"/>
        <v>161</v>
      </c>
      <c r="BF165" s="235"/>
      <c r="BG165" s="235"/>
      <c r="BH165" s="235"/>
      <c r="BI165" s="235"/>
      <c r="BJ165" s="235"/>
      <c r="BK165" s="235"/>
      <c r="BL165" s="235"/>
      <c r="BM165" s="235"/>
      <c r="BN165" s="235"/>
      <c r="BO165" s="235"/>
      <c r="BP165" s="235"/>
      <c r="BQ165" s="235"/>
      <c r="BR165" s="235"/>
      <c r="BS165" s="235"/>
      <c r="BT165" s="235"/>
      <c r="BU165" s="235"/>
      <c r="BV165" s="235"/>
      <c r="BW165" s="235"/>
      <c r="BX165" s="235"/>
      <c r="BY165" s="235"/>
      <c r="BZ165" s="235"/>
      <c r="CA165" s="235"/>
      <c r="CB165" s="235"/>
      <c r="CC165" s="235"/>
      <c r="CD165" s="235"/>
      <c r="CE165" s="235"/>
      <c r="CF165" s="235"/>
      <c r="CG165" s="235"/>
      <c r="CH165" s="235"/>
      <c r="CI165" s="235"/>
      <c r="CJ165" s="235"/>
      <c r="CK165" s="235"/>
      <c r="CL165" s="235"/>
      <c r="CM165" s="235"/>
      <c r="CN165" s="235"/>
      <c r="CO165" s="235"/>
      <c r="CP165" s="235"/>
      <c r="CQ165" s="235"/>
      <c r="CR165" s="235"/>
      <c r="CS165" s="235"/>
      <c r="CT165" s="235"/>
      <c r="CU165" s="235"/>
      <c r="CV165" s="235"/>
      <c r="CW165" s="235"/>
      <c r="CX165" s="235"/>
      <c r="CY165" s="235"/>
      <c r="CZ165" s="235"/>
      <c r="DA165" s="235"/>
      <c r="DB165" s="235"/>
      <c r="DC165" s="235"/>
      <c r="DD165" s="235"/>
      <c r="DE165" s="235"/>
      <c r="DF165" s="235"/>
      <c r="DG165" s="235"/>
      <c r="DH165" s="235"/>
      <c r="DI165" s="235"/>
      <c r="DJ165" s="235"/>
      <c r="DK165" s="235"/>
      <c r="DL165" s="235"/>
      <c r="DM165" s="235"/>
      <c r="DN165" s="235"/>
      <c r="DO165" s="235"/>
      <c r="DP165" s="235"/>
      <c r="DQ165" s="235"/>
      <c r="DR165" s="235"/>
      <c r="DS165" s="235"/>
      <c r="DT165" s="235"/>
      <c r="DU165" s="235"/>
      <c r="DV165" s="235"/>
      <c r="DW165" s="235"/>
      <c r="DX165" s="235"/>
      <c r="DY165" s="235"/>
      <c r="DZ165" s="235"/>
      <c r="EA165" s="235"/>
    </row>
    <row r="166" spans="1:131" hidden="1">
      <c r="M166" s="227"/>
      <c r="N166" s="373"/>
      <c r="O166" s="235"/>
      <c r="P166" s="374"/>
      <c r="Q166" s="374"/>
      <c r="R166" s="374"/>
      <c r="S166" s="374"/>
      <c r="T166" s="374"/>
      <c r="U166" s="374"/>
      <c r="V166" s="374"/>
      <c r="W166" s="374"/>
      <c r="X166" s="235"/>
      <c r="Y166" s="235"/>
      <c r="Z166" s="235"/>
      <c r="AA166" s="235"/>
      <c r="AB166" s="235"/>
      <c r="AC166" s="235"/>
      <c r="AD166" s="235"/>
      <c r="AE166" s="235"/>
      <c r="AF166" s="235"/>
      <c r="AG166" s="235"/>
      <c r="AH166" s="235"/>
      <c r="AI166" s="235"/>
      <c r="AJ166" s="235"/>
      <c r="AK166" s="235"/>
      <c r="AL166" s="235"/>
      <c r="AM166" s="235"/>
      <c r="AN166" s="235"/>
      <c r="AO166" s="235"/>
      <c r="AP166" s="235"/>
      <c r="AQ166" s="235"/>
      <c r="AR166" s="235"/>
      <c r="AS166" s="235"/>
      <c r="AT166" s="451" t="s">
        <v>315</v>
      </c>
      <c r="AU166" s="235"/>
      <c r="AV166" s="235"/>
      <c r="AW166" s="260"/>
      <c r="AX166" s="260"/>
      <c r="AY166" s="453" t="s">
        <v>669</v>
      </c>
      <c r="AZ166" s="440" t="s">
        <v>555</v>
      </c>
      <c r="BA166" s="259" t="s">
        <v>575</v>
      </c>
      <c r="BB166" s="259" t="s">
        <v>776</v>
      </c>
      <c r="BC166" s="259" t="s">
        <v>776</v>
      </c>
      <c r="BD166" s="259" t="s">
        <v>563</v>
      </c>
      <c r="BE166" s="374">
        <f t="shared" si="175"/>
        <v>169</v>
      </c>
      <c r="BF166" s="235"/>
      <c r="BG166" s="235"/>
      <c r="BH166" s="235"/>
      <c r="BI166" s="235"/>
      <c r="BJ166" s="235"/>
      <c r="BK166" s="235"/>
      <c r="BL166" s="235"/>
      <c r="BM166" s="235"/>
      <c r="BN166" s="235"/>
      <c r="BO166" s="235"/>
      <c r="BP166" s="235"/>
      <c r="BQ166" s="235"/>
      <c r="BR166" s="235"/>
      <c r="BS166" s="235"/>
      <c r="BT166" s="235"/>
      <c r="BU166" s="235"/>
      <c r="BV166" s="235"/>
      <c r="BW166" s="235"/>
      <c r="BX166" s="235"/>
      <c r="BY166" s="235"/>
      <c r="BZ166" s="235"/>
      <c r="CA166" s="235"/>
      <c r="CB166" s="235"/>
      <c r="CC166" s="235"/>
      <c r="CD166" s="235"/>
      <c r="CE166" s="235"/>
      <c r="CF166" s="235"/>
      <c r="CG166" s="235"/>
      <c r="CH166" s="235"/>
      <c r="CI166" s="235"/>
      <c r="CJ166" s="235"/>
      <c r="CK166" s="235"/>
      <c r="CL166" s="235"/>
      <c r="CM166" s="235"/>
      <c r="CN166" s="235"/>
      <c r="CO166" s="235"/>
      <c r="CP166" s="235"/>
      <c r="CQ166" s="235"/>
      <c r="CR166" s="235"/>
      <c r="CS166" s="235"/>
      <c r="CT166" s="235"/>
      <c r="CU166" s="235"/>
      <c r="CV166" s="235"/>
      <c r="CW166" s="235"/>
      <c r="CX166" s="235"/>
      <c r="CY166" s="235"/>
      <c r="CZ166" s="235"/>
      <c r="DA166" s="235"/>
      <c r="DB166" s="235"/>
      <c r="DC166" s="235"/>
      <c r="DD166" s="235"/>
      <c r="DE166" s="235"/>
      <c r="DF166" s="235"/>
      <c r="DG166" s="235"/>
      <c r="DH166" s="235"/>
      <c r="DI166" s="235"/>
      <c r="DJ166" s="235"/>
      <c r="DK166" s="235"/>
      <c r="DL166" s="235"/>
      <c r="DM166" s="235"/>
      <c r="DN166" s="235"/>
      <c r="DO166" s="235"/>
      <c r="DP166" s="235"/>
      <c r="DQ166" s="235"/>
      <c r="DR166" s="235"/>
      <c r="DS166" s="235"/>
      <c r="DT166" s="235"/>
      <c r="DU166" s="235"/>
      <c r="DV166" s="235"/>
      <c r="DW166" s="235"/>
      <c r="DX166" s="235"/>
      <c r="DY166" s="235"/>
      <c r="DZ166" s="235"/>
      <c r="EA166" s="235"/>
    </row>
    <row r="167" spans="1:131" ht="15" hidden="1" customHeight="1">
      <c r="A167" s="1533" t="s">
        <v>1541</v>
      </c>
      <c r="B167" s="375"/>
      <c r="C167" s="376"/>
      <c r="D167" s="377" t="s">
        <v>1542</v>
      </c>
      <c r="E167" s="378"/>
      <c r="F167" s="378"/>
      <c r="G167" s="378"/>
      <c r="H167" s="378"/>
      <c r="I167" s="378"/>
      <c r="J167" s="378"/>
      <c r="K167" s="378"/>
      <c r="L167" s="378"/>
      <c r="M167" s="350"/>
      <c r="N167" s="474"/>
      <c r="O167" s="474"/>
      <c r="P167" s="474"/>
      <c r="Q167" s="474"/>
      <c r="R167" s="474"/>
      <c r="S167" s="474"/>
      <c r="T167" s="474"/>
      <c r="U167" s="474"/>
      <c r="V167" s="474"/>
      <c r="W167" s="474"/>
      <c r="X167" s="474"/>
      <c r="Y167" s="474"/>
      <c r="Z167" s="474"/>
      <c r="AA167" s="474"/>
      <c r="AB167" s="474"/>
      <c r="AC167" s="474"/>
      <c r="AD167" s="474"/>
      <c r="AE167" s="474"/>
      <c r="AF167" s="474"/>
      <c r="AG167" s="474"/>
      <c r="AH167" s="474"/>
      <c r="AI167" s="474"/>
      <c r="AJ167" s="474"/>
      <c r="AK167" s="474"/>
      <c r="AL167" s="474"/>
      <c r="AM167" s="474"/>
      <c r="AN167" s="474"/>
      <c r="AO167" s="474"/>
      <c r="AP167" s="475"/>
      <c r="AQ167" s="235"/>
      <c r="AR167" s="235"/>
      <c r="AS167" s="235"/>
      <c r="AT167" s="451" t="s">
        <v>317</v>
      </c>
      <c r="AU167" s="235"/>
      <c r="AV167" s="235"/>
      <c r="AW167" s="260"/>
      <c r="AX167" s="260"/>
      <c r="AY167" s="453" t="s">
        <v>670</v>
      </c>
      <c r="AZ167" s="440" t="s">
        <v>556</v>
      </c>
      <c r="BA167" s="259" t="s">
        <v>577</v>
      </c>
      <c r="BB167" s="259" t="s">
        <v>312</v>
      </c>
      <c r="BC167" s="259" t="s">
        <v>312</v>
      </c>
      <c r="BD167" s="259" t="s">
        <v>565</v>
      </c>
      <c r="BE167" s="374">
        <f t="shared" si="175"/>
        <v>170</v>
      </c>
      <c r="BF167" s="235"/>
      <c r="BG167" s="235"/>
      <c r="BH167" s="235"/>
      <c r="BI167" s="235"/>
      <c r="BJ167" s="235"/>
      <c r="BK167" s="235"/>
      <c r="BL167" s="235"/>
      <c r="BM167" s="235"/>
      <c r="BN167" s="235"/>
      <c r="BO167" s="235"/>
      <c r="BP167" s="235"/>
      <c r="BQ167" s="235"/>
      <c r="BR167" s="235"/>
      <c r="BS167" s="235"/>
      <c r="BT167" s="235"/>
      <c r="BU167" s="235"/>
      <c r="BV167" s="235"/>
      <c r="BW167" s="235"/>
      <c r="BX167" s="235"/>
      <c r="BY167" s="235"/>
      <c r="BZ167" s="235"/>
      <c r="CA167" s="235"/>
      <c r="CB167" s="235"/>
      <c r="CC167" s="235"/>
      <c r="CD167" s="235"/>
      <c r="CE167" s="235"/>
      <c r="CF167" s="235"/>
      <c r="CG167" s="235"/>
      <c r="CH167" s="235"/>
      <c r="CI167" s="235"/>
      <c r="CJ167" s="235"/>
      <c r="CK167" s="235"/>
      <c r="CL167" s="235"/>
      <c r="CM167" s="235"/>
      <c r="CN167" s="235"/>
      <c r="CO167" s="235"/>
      <c r="CP167" s="235"/>
      <c r="CQ167" s="235"/>
      <c r="CR167" s="235"/>
      <c r="CS167" s="235"/>
      <c r="CT167" s="235"/>
      <c r="CU167" s="235"/>
      <c r="CV167" s="235"/>
      <c r="CW167" s="235"/>
      <c r="CX167" s="235"/>
      <c r="CY167" s="235"/>
      <c r="CZ167" s="235"/>
      <c r="DA167" s="235"/>
      <c r="DB167" s="235"/>
      <c r="DC167" s="235"/>
      <c r="DD167" s="235"/>
      <c r="DE167" s="235"/>
      <c r="DF167" s="235"/>
      <c r="DG167" s="235"/>
      <c r="DH167" s="235"/>
      <c r="DI167" s="235"/>
      <c r="DJ167" s="235"/>
      <c r="DK167" s="235"/>
      <c r="DL167" s="235"/>
      <c r="DM167" s="235"/>
      <c r="DN167" s="235"/>
      <c r="DO167" s="235"/>
      <c r="DP167" s="235"/>
      <c r="DQ167" s="235"/>
      <c r="DR167" s="235"/>
      <c r="DS167" s="235"/>
      <c r="DT167" s="235"/>
      <c r="DU167" s="235"/>
      <c r="DV167" s="235"/>
      <c r="DW167" s="235"/>
      <c r="DX167" s="235"/>
      <c r="DY167" s="235"/>
      <c r="DZ167" s="235"/>
      <c r="EA167" s="235"/>
    </row>
    <row r="168" spans="1:131" hidden="1">
      <c r="A168" s="1534"/>
      <c r="B168" s="381"/>
      <c r="C168" s="382"/>
      <c r="D168" s="383"/>
      <c r="E168" s="384">
        <v>1</v>
      </c>
      <c r="F168" s="384">
        <v>2</v>
      </c>
      <c r="G168" s="384">
        <v>3</v>
      </c>
      <c r="H168" s="384">
        <v>4</v>
      </c>
      <c r="I168" s="384">
        <v>5</v>
      </c>
      <c r="J168" s="384">
        <v>6</v>
      </c>
      <c r="K168" s="384">
        <v>7</v>
      </c>
      <c r="L168" s="384">
        <v>8</v>
      </c>
      <c r="M168" s="354"/>
      <c r="N168" s="374"/>
      <c r="O168" s="374"/>
      <c r="P168" s="374"/>
      <c r="Q168" s="374"/>
      <c r="R168" s="374"/>
      <c r="S168" s="374"/>
      <c r="T168" s="374"/>
      <c r="U168" s="374"/>
      <c r="V168" s="374"/>
      <c r="W168" s="374"/>
      <c r="X168" s="374"/>
      <c r="Y168" s="374"/>
      <c r="Z168" s="374"/>
      <c r="AA168" s="374"/>
      <c r="AB168" s="374"/>
      <c r="AC168" s="374"/>
      <c r="AD168" s="374"/>
      <c r="AE168" s="374"/>
      <c r="AF168" s="374"/>
      <c r="AG168" s="374"/>
      <c r="AH168" s="374"/>
      <c r="AI168" s="374"/>
      <c r="AJ168" s="374"/>
      <c r="AK168" s="374"/>
      <c r="AL168" s="374"/>
      <c r="AM168" s="374"/>
      <c r="AN168" s="374"/>
      <c r="AO168" s="374"/>
      <c r="AP168" s="477"/>
      <c r="AQ168" s="235"/>
      <c r="AR168" s="235"/>
      <c r="AS168" s="235"/>
      <c r="AT168" s="451" t="s">
        <v>319</v>
      </c>
      <c r="AU168" s="235"/>
      <c r="AV168" s="235"/>
      <c r="AW168" s="260"/>
      <c r="AX168" s="260"/>
      <c r="AY168" s="453" t="s">
        <v>672</v>
      </c>
      <c r="AZ168" s="440" t="s">
        <v>558</v>
      </c>
      <c r="BA168" s="259" t="s">
        <v>578</v>
      </c>
      <c r="BB168" s="259" t="s">
        <v>780</v>
      </c>
      <c r="BC168" s="259" t="s">
        <v>780</v>
      </c>
      <c r="BD168" s="259" t="s">
        <v>566</v>
      </c>
      <c r="BE168" s="374">
        <f t="shared" si="175"/>
        <v>171</v>
      </c>
      <c r="BF168" s="235"/>
      <c r="BG168" s="235"/>
      <c r="BH168" s="235"/>
      <c r="BI168" s="235"/>
      <c r="BJ168" s="235"/>
      <c r="BK168" s="235"/>
      <c r="BL168" s="235"/>
      <c r="BM168" s="235"/>
      <c r="BN168" s="235"/>
      <c r="BO168" s="235"/>
      <c r="BP168" s="235"/>
      <c r="BQ168" s="235"/>
      <c r="BR168" s="235"/>
      <c r="BS168" s="235"/>
      <c r="BT168" s="235"/>
      <c r="BU168" s="235"/>
      <c r="BV168" s="235"/>
      <c r="BW168" s="235"/>
      <c r="BX168" s="235"/>
      <c r="BY168" s="235"/>
      <c r="BZ168" s="235"/>
      <c r="CA168" s="235"/>
      <c r="CB168" s="235"/>
      <c r="CC168" s="235"/>
      <c r="CD168" s="235"/>
      <c r="CE168" s="235"/>
      <c r="CF168" s="235"/>
      <c r="CG168" s="235"/>
      <c r="CH168" s="235"/>
      <c r="CI168" s="235"/>
      <c r="CJ168" s="235"/>
      <c r="CK168" s="235"/>
      <c r="CL168" s="235"/>
      <c r="CM168" s="235"/>
      <c r="CN168" s="235"/>
      <c r="CO168" s="235"/>
      <c r="CP168" s="235"/>
      <c r="CQ168" s="235"/>
      <c r="CR168" s="235"/>
      <c r="CS168" s="235"/>
      <c r="CT168" s="235"/>
      <c r="CU168" s="235"/>
      <c r="CV168" s="235"/>
      <c r="CW168" s="235"/>
      <c r="CX168" s="235"/>
      <c r="CY168" s="235"/>
      <c r="CZ168" s="235"/>
      <c r="DA168" s="235"/>
      <c r="DB168" s="235"/>
      <c r="DC168" s="235"/>
      <c r="DD168" s="235"/>
      <c r="DE168" s="235"/>
      <c r="DF168" s="235"/>
      <c r="DG168" s="235"/>
      <c r="DH168" s="235"/>
      <c r="DI168" s="235"/>
      <c r="DJ168" s="235"/>
      <c r="DK168" s="235"/>
      <c r="DL168" s="235"/>
      <c r="DM168" s="235"/>
      <c r="DN168" s="235"/>
      <c r="DO168" s="235"/>
      <c r="DP168" s="235"/>
      <c r="DQ168" s="235"/>
      <c r="DR168" s="235"/>
      <c r="DS168" s="235"/>
      <c r="DT168" s="235"/>
      <c r="DU168" s="235"/>
      <c r="DV168" s="235"/>
      <c r="DW168" s="235"/>
      <c r="DX168" s="235"/>
      <c r="DY168" s="235"/>
      <c r="DZ168" s="235"/>
      <c r="EA168" s="235"/>
    </row>
    <row r="169" spans="1:131" hidden="1">
      <c r="A169" s="1534"/>
      <c r="B169" s="381"/>
      <c r="C169" s="382"/>
      <c r="D169" s="387">
        <v>30</v>
      </c>
      <c r="E169" s="388">
        <v>11000</v>
      </c>
      <c r="F169" s="388">
        <v>12600</v>
      </c>
      <c r="G169" s="388">
        <v>14150</v>
      </c>
      <c r="H169" s="388">
        <v>15700</v>
      </c>
      <c r="I169" s="388">
        <v>17000</v>
      </c>
      <c r="J169" s="388">
        <v>18250</v>
      </c>
      <c r="K169" s="388">
        <v>19500</v>
      </c>
      <c r="L169" s="388">
        <v>20750</v>
      </c>
      <c r="M169" s="354"/>
      <c r="N169" s="374">
        <f t="shared" ref="N169:N174" si="176">+B$11</f>
        <v>0</v>
      </c>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374"/>
      <c r="AL169" s="374"/>
      <c r="AM169" s="374"/>
      <c r="AN169" s="374"/>
      <c r="AO169" s="374"/>
      <c r="AP169" s="477"/>
      <c r="AQ169" s="235"/>
      <c r="AR169" s="235"/>
      <c r="AS169" s="235"/>
      <c r="AT169" s="451" t="s">
        <v>321</v>
      </c>
      <c r="AU169" s="235"/>
      <c r="AV169" s="235"/>
      <c r="AW169" s="260"/>
      <c r="AX169" s="260"/>
      <c r="AY169" s="453" t="s">
        <v>675</v>
      </c>
      <c r="AZ169" s="440" t="s">
        <v>560</v>
      </c>
      <c r="BA169" s="259" t="s">
        <v>579</v>
      </c>
      <c r="BB169" s="259" t="s">
        <v>788</v>
      </c>
      <c r="BC169" s="259" t="s">
        <v>788</v>
      </c>
      <c r="BD169" s="259" t="s">
        <v>567</v>
      </c>
      <c r="BE169" s="374">
        <f t="shared" si="175"/>
        <v>172</v>
      </c>
      <c r="BF169" s="235"/>
      <c r="BG169" s="235"/>
      <c r="BH169" s="235"/>
      <c r="BI169" s="235"/>
      <c r="BJ169" s="235"/>
      <c r="BK169" s="235"/>
      <c r="BL169" s="235"/>
      <c r="BM169" s="235"/>
      <c r="BN169" s="235"/>
      <c r="BO169" s="235"/>
      <c r="BP169" s="235"/>
      <c r="BQ169" s="235"/>
      <c r="BR169" s="235"/>
      <c r="BS169" s="235"/>
      <c r="BT169" s="235"/>
      <c r="BU169" s="235"/>
      <c r="BV169" s="235"/>
      <c r="BW169" s="235"/>
      <c r="BX169" s="235"/>
      <c r="BY169" s="235"/>
      <c r="BZ169" s="235"/>
      <c r="CA169" s="235"/>
      <c r="CB169" s="235"/>
      <c r="CC169" s="235"/>
      <c r="CD169" s="235"/>
      <c r="CE169" s="235"/>
      <c r="CF169" s="235"/>
      <c r="CG169" s="235"/>
      <c r="CH169" s="235"/>
      <c r="CI169" s="235"/>
      <c r="CJ169" s="235"/>
      <c r="CK169" s="235"/>
      <c r="CL169" s="235"/>
      <c r="CM169" s="235"/>
      <c r="CN169" s="235"/>
      <c r="CO169" s="235"/>
      <c r="CP169" s="235"/>
      <c r="CQ169" s="235"/>
      <c r="CR169" s="235"/>
      <c r="CS169" s="235"/>
      <c r="CT169" s="235"/>
      <c r="CU169" s="235"/>
      <c r="CV169" s="235"/>
      <c r="CW169" s="235"/>
      <c r="CX169" s="235"/>
      <c r="CY169" s="235"/>
      <c r="CZ169" s="235"/>
      <c r="DA169" s="235"/>
      <c r="DB169" s="235"/>
      <c r="DC169" s="235"/>
      <c r="DD169" s="235"/>
      <c r="DE169" s="235"/>
      <c r="DF169" s="235"/>
      <c r="DG169" s="235"/>
      <c r="DH169" s="235"/>
      <c r="DI169" s="235"/>
      <c r="DJ169" s="235"/>
      <c r="DK169" s="235"/>
      <c r="DL169" s="235"/>
      <c r="DM169" s="235"/>
      <c r="DN169" s="235"/>
      <c r="DO169" s="235"/>
      <c r="DP169" s="235"/>
      <c r="DQ169" s="235"/>
      <c r="DR169" s="235"/>
      <c r="DS169" s="235"/>
      <c r="DT169" s="235"/>
      <c r="DU169" s="235"/>
      <c r="DV169" s="235"/>
      <c r="DW169" s="235"/>
      <c r="DX169" s="235"/>
      <c r="DY169" s="235"/>
      <c r="DZ169" s="235"/>
      <c r="EA169" s="235"/>
    </row>
    <row r="170" spans="1:131" hidden="1">
      <c r="A170" s="1534"/>
      <c r="B170" s="381"/>
      <c r="C170" s="382"/>
      <c r="D170" s="389">
        <v>40</v>
      </c>
      <c r="E170" s="388">
        <f t="shared" ref="E170:L170" si="177">0.8*E171</f>
        <v>14680</v>
      </c>
      <c r="F170" s="388">
        <f t="shared" si="177"/>
        <v>16800</v>
      </c>
      <c r="G170" s="388">
        <f t="shared" si="177"/>
        <v>18880</v>
      </c>
      <c r="H170" s="388">
        <f t="shared" si="177"/>
        <v>20960</v>
      </c>
      <c r="I170" s="388">
        <f t="shared" si="177"/>
        <v>22640</v>
      </c>
      <c r="J170" s="388">
        <f t="shared" si="177"/>
        <v>24320</v>
      </c>
      <c r="K170" s="388">
        <f t="shared" si="177"/>
        <v>26000</v>
      </c>
      <c r="L170" s="388">
        <f t="shared" si="177"/>
        <v>27680</v>
      </c>
      <c r="M170" s="354"/>
      <c r="N170" s="374">
        <f t="shared" si="176"/>
        <v>0</v>
      </c>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374"/>
      <c r="AL170" s="374"/>
      <c r="AM170" s="374"/>
      <c r="AN170" s="374"/>
      <c r="AO170" s="374"/>
      <c r="AP170" s="477"/>
      <c r="AQ170" s="235"/>
      <c r="AR170" s="235"/>
      <c r="AS170" s="235"/>
      <c r="AT170" s="451" t="s">
        <v>322</v>
      </c>
      <c r="AU170" s="235"/>
      <c r="AV170" s="235"/>
      <c r="AW170" s="260"/>
      <c r="AX170" s="260"/>
      <c r="AY170" s="453" t="s">
        <v>677</v>
      </c>
      <c r="AZ170" s="440" t="s">
        <v>562</v>
      </c>
      <c r="BA170" s="259" t="s">
        <v>580</v>
      </c>
      <c r="BB170" s="259" t="s">
        <v>789</v>
      </c>
      <c r="BC170" s="259" t="s">
        <v>789</v>
      </c>
      <c r="BD170" s="259" t="s">
        <v>568</v>
      </c>
      <c r="BE170" s="374">
        <f t="shared" si="175"/>
        <v>173</v>
      </c>
      <c r="BF170" s="235"/>
      <c r="BG170" s="235"/>
      <c r="BH170" s="235"/>
      <c r="BI170" s="235"/>
      <c r="BJ170" s="235"/>
      <c r="BK170" s="235"/>
      <c r="BL170" s="235"/>
      <c r="BM170" s="235"/>
      <c r="BN170" s="235"/>
      <c r="BO170" s="235"/>
      <c r="BP170" s="235"/>
      <c r="BQ170" s="235"/>
      <c r="BR170" s="235"/>
      <c r="BS170" s="235"/>
      <c r="BT170" s="235"/>
      <c r="BU170" s="235"/>
      <c r="BV170" s="235"/>
      <c r="BW170" s="235"/>
      <c r="BX170" s="235"/>
      <c r="BY170" s="235"/>
      <c r="BZ170" s="235"/>
      <c r="CA170" s="235"/>
      <c r="CB170" s="235"/>
      <c r="CC170" s="235"/>
      <c r="CD170" s="235"/>
      <c r="CE170" s="235"/>
      <c r="CF170" s="235"/>
      <c r="CG170" s="235"/>
      <c r="CH170" s="235"/>
      <c r="CI170" s="235"/>
      <c r="CJ170" s="235"/>
      <c r="CK170" s="235"/>
      <c r="CL170" s="235"/>
      <c r="CM170" s="235"/>
      <c r="CN170" s="235"/>
      <c r="CO170" s="235"/>
      <c r="CP170" s="235"/>
      <c r="CQ170" s="235"/>
      <c r="CR170" s="235"/>
      <c r="CS170" s="235"/>
      <c r="CT170" s="235"/>
      <c r="CU170" s="235"/>
      <c r="CV170" s="235"/>
      <c r="CW170" s="235"/>
      <c r="CX170" s="235"/>
      <c r="CY170" s="235"/>
      <c r="CZ170" s="235"/>
      <c r="DA170" s="235"/>
      <c r="DB170" s="235"/>
      <c r="DC170" s="235"/>
      <c r="DD170" s="235"/>
      <c r="DE170" s="235"/>
      <c r="DF170" s="235"/>
      <c r="DG170" s="235"/>
      <c r="DH170" s="235"/>
      <c r="DI170" s="235"/>
      <c r="DJ170" s="235"/>
      <c r="DK170" s="235"/>
      <c r="DL170" s="235"/>
      <c r="DM170" s="235"/>
      <c r="DN170" s="235"/>
      <c r="DO170" s="235"/>
      <c r="DP170" s="235"/>
      <c r="DQ170" s="235"/>
      <c r="DR170" s="235"/>
      <c r="DS170" s="235"/>
      <c r="DT170" s="235"/>
      <c r="DU170" s="235"/>
      <c r="DV170" s="235"/>
      <c r="DW170" s="235"/>
      <c r="DX170" s="235"/>
      <c r="DY170" s="235"/>
      <c r="DZ170" s="235"/>
      <c r="EA170" s="235"/>
    </row>
    <row r="171" spans="1:131" hidden="1">
      <c r="A171" s="1534"/>
      <c r="B171" s="381"/>
      <c r="C171" s="382"/>
      <c r="D171" s="389">
        <v>50</v>
      </c>
      <c r="E171" s="388">
        <v>18350</v>
      </c>
      <c r="F171" s="388">
        <v>21000</v>
      </c>
      <c r="G171" s="388">
        <v>23600</v>
      </c>
      <c r="H171" s="388">
        <v>26200</v>
      </c>
      <c r="I171" s="388">
        <v>28300</v>
      </c>
      <c r="J171" s="388">
        <v>30400</v>
      </c>
      <c r="K171" s="388">
        <v>32500</v>
      </c>
      <c r="L171" s="388">
        <v>34600</v>
      </c>
      <c r="M171" s="354"/>
      <c r="N171" s="374">
        <f t="shared" si="176"/>
        <v>0</v>
      </c>
      <c r="O171" s="374"/>
      <c r="P171" s="374"/>
      <c r="Q171" s="374"/>
      <c r="R171" s="374"/>
      <c r="S171" s="374"/>
      <c r="T171" s="374"/>
      <c r="U171" s="374"/>
      <c r="V171" s="374"/>
      <c r="W171" s="374"/>
      <c r="X171" s="374"/>
      <c r="Y171" s="374"/>
      <c r="Z171" s="374"/>
      <c r="AA171" s="374"/>
      <c r="AB171" s="374"/>
      <c r="AC171" s="374"/>
      <c r="AD171" s="374"/>
      <c r="AE171" s="374"/>
      <c r="AF171" s="374"/>
      <c r="AG171" s="374"/>
      <c r="AH171" s="374"/>
      <c r="AI171" s="374"/>
      <c r="AJ171" s="374"/>
      <c r="AK171" s="374"/>
      <c r="AL171" s="374"/>
      <c r="AM171" s="374"/>
      <c r="AN171" s="374"/>
      <c r="AO171" s="374"/>
      <c r="AP171" s="477"/>
      <c r="AQ171" s="235"/>
      <c r="AR171" s="235"/>
      <c r="AS171" s="235"/>
      <c r="AT171" s="451" t="s">
        <v>324</v>
      </c>
      <c r="AU171" s="235"/>
      <c r="AV171" s="235"/>
      <c r="AW171" s="260"/>
      <c r="AX171" s="260"/>
      <c r="AY171" s="453" t="s">
        <v>664</v>
      </c>
      <c r="AZ171" s="440" t="s">
        <v>549</v>
      </c>
      <c r="BA171" s="259" t="s">
        <v>582</v>
      </c>
      <c r="BB171" s="259" t="s">
        <v>791</v>
      </c>
      <c r="BC171" s="259" t="s">
        <v>791</v>
      </c>
      <c r="BD171" s="259" t="s">
        <v>572</v>
      </c>
      <c r="BE171" s="374">
        <f t="shared" si="175"/>
        <v>174</v>
      </c>
      <c r="BF171" s="235"/>
      <c r="BG171" s="235"/>
      <c r="BH171" s="235"/>
      <c r="BI171" s="235"/>
      <c r="BJ171" s="235"/>
      <c r="BK171" s="235"/>
      <c r="BL171" s="235"/>
      <c r="BM171" s="235"/>
      <c r="BN171" s="235"/>
      <c r="BO171" s="235"/>
      <c r="BP171" s="235"/>
      <c r="BQ171" s="235"/>
      <c r="BR171" s="235"/>
      <c r="BS171" s="235"/>
      <c r="BT171" s="235"/>
      <c r="BU171" s="235"/>
      <c r="BV171" s="235"/>
      <c r="BW171" s="235"/>
      <c r="BX171" s="235"/>
      <c r="BY171" s="235"/>
      <c r="BZ171" s="235"/>
      <c r="CA171" s="235"/>
      <c r="CB171" s="235"/>
      <c r="CC171" s="235"/>
      <c r="CD171" s="235"/>
      <c r="CE171" s="235"/>
      <c r="CF171" s="235"/>
      <c r="CG171" s="235"/>
      <c r="CH171" s="235"/>
      <c r="CI171" s="235"/>
      <c r="CJ171" s="235"/>
      <c r="CK171" s="235"/>
      <c r="CL171" s="235"/>
      <c r="CM171" s="235"/>
      <c r="CN171" s="235"/>
      <c r="CO171" s="235"/>
      <c r="CP171" s="235"/>
      <c r="CQ171" s="235"/>
      <c r="CR171" s="235"/>
      <c r="CS171" s="235"/>
      <c r="CT171" s="235"/>
      <c r="CU171" s="235"/>
      <c r="CV171" s="235"/>
      <c r="CW171" s="235"/>
      <c r="CX171" s="235"/>
      <c r="CY171" s="235"/>
      <c r="CZ171" s="235"/>
      <c r="DA171" s="235"/>
      <c r="DB171" s="235"/>
      <c r="DC171" s="235"/>
      <c r="DD171" s="235"/>
      <c r="DE171" s="235"/>
      <c r="DF171" s="235"/>
      <c r="DG171" s="235"/>
      <c r="DH171" s="235"/>
      <c r="DI171" s="235"/>
      <c r="DJ171" s="235"/>
      <c r="DK171" s="235"/>
      <c r="DL171" s="235"/>
      <c r="DM171" s="235"/>
      <c r="DN171" s="235"/>
      <c r="DO171" s="235"/>
      <c r="DP171" s="235"/>
      <c r="DQ171" s="235"/>
      <c r="DR171" s="235"/>
      <c r="DS171" s="235"/>
      <c r="DT171" s="235"/>
      <c r="DU171" s="235"/>
      <c r="DV171" s="235"/>
      <c r="DW171" s="235"/>
      <c r="DX171" s="235"/>
      <c r="DY171" s="235"/>
      <c r="DZ171" s="235"/>
      <c r="EA171" s="235"/>
    </row>
    <row r="172" spans="1:131" hidden="1">
      <c r="A172" s="1534"/>
      <c r="B172" s="381"/>
      <c r="C172" s="382"/>
      <c r="D172" s="389">
        <v>60</v>
      </c>
      <c r="E172" s="388">
        <v>22020</v>
      </c>
      <c r="F172" s="388">
        <v>25200</v>
      </c>
      <c r="G172" s="388">
        <v>28320</v>
      </c>
      <c r="H172" s="388">
        <v>31440</v>
      </c>
      <c r="I172" s="388">
        <v>33960</v>
      </c>
      <c r="J172" s="388">
        <v>36480</v>
      </c>
      <c r="K172" s="388">
        <v>39000</v>
      </c>
      <c r="L172" s="388">
        <v>41520</v>
      </c>
      <c r="M172" s="354"/>
      <c r="N172" s="374">
        <f t="shared" si="176"/>
        <v>0</v>
      </c>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c r="AO172" s="374"/>
      <c r="AP172" s="477"/>
      <c r="AQ172" s="235"/>
      <c r="AR172" s="235"/>
      <c r="AS172" s="235"/>
      <c r="AT172" s="451" t="s">
        <v>326</v>
      </c>
      <c r="AU172" s="235"/>
      <c r="AV172" s="235"/>
      <c r="AW172" s="260"/>
      <c r="AX172" s="260"/>
      <c r="AY172" s="453" t="s">
        <v>1540</v>
      </c>
      <c r="AZ172" s="440" t="s">
        <v>553</v>
      </c>
      <c r="BA172" s="259" t="s">
        <v>586</v>
      </c>
      <c r="BB172" s="259" t="s">
        <v>795</v>
      </c>
      <c r="BC172" s="259" t="s">
        <v>795</v>
      </c>
      <c r="BD172" s="259" t="s">
        <v>573</v>
      </c>
      <c r="BE172" s="374">
        <f t="shared" si="175"/>
        <v>175</v>
      </c>
      <c r="BF172" s="235"/>
      <c r="BG172" s="235"/>
      <c r="BH172" s="235"/>
      <c r="BI172" s="235"/>
      <c r="BJ172" s="235"/>
      <c r="BK172" s="235"/>
      <c r="BL172" s="235"/>
      <c r="BM172" s="235"/>
      <c r="BN172" s="235"/>
      <c r="BO172" s="235"/>
      <c r="BP172" s="235"/>
      <c r="BQ172" s="235"/>
      <c r="BR172" s="235"/>
      <c r="BS172" s="235"/>
      <c r="BT172" s="235"/>
      <c r="BU172" s="235"/>
      <c r="BV172" s="235"/>
      <c r="BW172" s="235"/>
      <c r="BX172" s="235"/>
      <c r="BY172" s="235"/>
      <c r="BZ172" s="235"/>
      <c r="CA172" s="235"/>
      <c r="CB172" s="235"/>
      <c r="CC172" s="235"/>
      <c r="CD172" s="235"/>
      <c r="CE172" s="235"/>
      <c r="CF172" s="235"/>
      <c r="CG172" s="235"/>
      <c r="CH172" s="235"/>
      <c r="CI172" s="235"/>
      <c r="CJ172" s="235"/>
      <c r="CK172" s="235"/>
      <c r="CL172" s="235"/>
      <c r="CM172" s="235"/>
      <c r="CN172" s="235"/>
      <c r="CO172" s="235"/>
      <c r="CP172" s="235"/>
      <c r="CQ172" s="235"/>
      <c r="CR172" s="235"/>
      <c r="CS172" s="235"/>
      <c r="CT172" s="235"/>
      <c r="CU172" s="235"/>
      <c r="CV172" s="235"/>
      <c r="CW172" s="235"/>
      <c r="CX172" s="235"/>
      <c r="CY172" s="235"/>
      <c r="CZ172" s="235"/>
      <c r="DA172" s="235"/>
      <c r="DB172" s="235"/>
      <c r="DC172" s="235"/>
      <c r="DD172" s="235"/>
      <c r="DE172" s="235"/>
      <c r="DF172" s="235"/>
      <c r="DG172" s="235"/>
      <c r="DH172" s="235"/>
      <c r="DI172" s="235"/>
      <c r="DJ172" s="235"/>
      <c r="DK172" s="235"/>
      <c r="DL172" s="235"/>
      <c r="DM172" s="235"/>
      <c r="DN172" s="235"/>
      <c r="DO172" s="235"/>
      <c r="DP172" s="235"/>
      <c r="DQ172" s="235"/>
      <c r="DR172" s="235"/>
      <c r="DS172" s="235"/>
      <c r="DT172" s="235"/>
      <c r="DU172" s="235"/>
      <c r="DV172" s="235"/>
      <c r="DW172" s="235"/>
      <c r="DX172" s="235"/>
      <c r="DY172" s="235"/>
      <c r="DZ172" s="235"/>
      <c r="EA172" s="235"/>
    </row>
    <row r="173" spans="1:131" hidden="1">
      <c r="A173" s="1534"/>
      <c r="B173" s="381"/>
      <c r="C173" s="382"/>
      <c r="D173" s="390">
        <v>80</v>
      </c>
      <c r="E173" s="391">
        <v>29350</v>
      </c>
      <c r="F173" s="392">
        <v>33550</v>
      </c>
      <c r="G173" s="392">
        <v>37750</v>
      </c>
      <c r="H173" s="392">
        <v>41900</v>
      </c>
      <c r="I173" s="392">
        <v>45300</v>
      </c>
      <c r="J173" s="392">
        <v>48650</v>
      </c>
      <c r="K173" s="392">
        <v>52000</v>
      </c>
      <c r="L173" s="393">
        <v>55350</v>
      </c>
      <c r="M173" s="354"/>
      <c r="N173" s="374">
        <f t="shared" si="176"/>
        <v>0</v>
      </c>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c r="AK173" s="374"/>
      <c r="AL173" s="374"/>
      <c r="AM173" s="374"/>
      <c r="AN173" s="374"/>
      <c r="AO173" s="374"/>
      <c r="AP173" s="477"/>
      <c r="AQ173" s="235"/>
      <c r="AR173" s="235"/>
      <c r="AS173" s="235"/>
      <c r="AT173" s="451" t="s">
        <v>328</v>
      </c>
      <c r="AU173" s="235"/>
      <c r="AV173" s="235"/>
      <c r="AW173" s="260"/>
      <c r="AX173" s="260"/>
      <c r="AY173" s="453" t="s">
        <v>669</v>
      </c>
      <c r="AZ173" s="440" t="s">
        <v>555</v>
      </c>
      <c r="BA173" s="259" t="s">
        <v>587</v>
      </c>
      <c r="BB173" s="259" t="s">
        <v>798</v>
      </c>
      <c r="BC173" s="259" t="s">
        <v>799</v>
      </c>
      <c r="BD173" s="259" t="s">
        <v>192</v>
      </c>
      <c r="BE173" s="374">
        <f t="shared" si="175"/>
        <v>176</v>
      </c>
      <c r="BF173" s="235"/>
      <c r="BG173" s="235"/>
      <c r="BH173" s="235"/>
      <c r="BI173" s="235"/>
      <c r="BJ173" s="235"/>
      <c r="BK173" s="235"/>
      <c r="BL173" s="235"/>
      <c r="BM173" s="235"/>
      <c r="BN173" s="235"/>
      <c r="BO173" s="235"/>
      <c r="BP173" s="235"/>
      <c r="BQ173" s="235"/>
      <c r="BR173" s="235"/>
      <c r="BS173" s="235"/>
      <c r="BT173" s="235"/>
      <c r="BU173" s="235"/>
      <c r="BV173" s="235"/>
      <c r="BW173" s="235"/>
      <c r="BX173" s="235"/>
      <c r="BY173" s="235"/>
      <c r="BZ173" s="235"/>
      <c r="CA173" s="235"/>
      <c r="CB173" s="235"/>
      <c r="CC173" s="235"/>
      <c r="CD173" s="235"/>
      <c r="CE173" s="235"/>
      <c r="CF173" s="235"/>
      <c r="CG173" s="235"/>
      <c r="CH173" s="235"/>
      <c r="CI173" s="235"/>
      <c r="CJ173" s="235"/>
      <c r="CK173" s="235"/>
      <c r="CL173" s="235"/>
      <c r="CM173" s="235"/>
      <c r="CN173" s="235"/>
      <c r="CO173" s="235"/>
      <c r="CP173" s="235"/>
      <c r="CQ173" s="235"/>
      <c r="CR173" s="235"/>
      <c r="CS173" s="235"/>
      <c r="CT173" s="235"/>
      <c r="CU173" s="235"/>
      <c r="CV173" s="235"/>
      <c r="CW173" s="235"/>
      <c r="CX173" s="235"/>
      <c r="CY173" s="235"/>
      <c r="CZ173" s="235"/>
      <c r="DA173" s="235"/>
      <c r="DB173" s="235"/>
      <c r="DC173" s="235"/>
      <c r="DD173" s="235"/>
      <c r="DE173" s="235"/>
      <c r="DF173" s="235"/>
      <c r="DG173" s="235"/>
      <c r="DH173" s="235"/>
      <c r="DI173" s="235"/>
      <c r="DJ173" s="235"/>
      <c r="DK173" s="235"/>
      <c r="DL173" s="235"/>
      <c r="DM173" s="235"/>
      <c r="DN173" s="235"/>
      <c r="DO173" s="235"/>
      <c r="DP173" s="235"/>
      <c r="DQ173" s="235"/>
      <c r="DR173" s="235"/>
      <c r="DS173" s="235"/>
      <c r="DT173" s="235"/>
      <c r="DU173" s="235"/>
      <c r="DV173" s="235"/>
      <c r="DW173" s="235"/>
      <c r="DX173" s="235"/>
      <c r="DY173" s="235"/>
      <c r="DZ173" s="235"/>
      <c r="EA173" s="235"/>
    </row>
    <row r="174" spans="1:131" hidden="1">
      <c r="A174" s="1534"/>
      <c r="B174" s="381"/>
      <c r="C174" s="382"/>
      <c r="D174" s="390">
        <v>120</v>
      </c>
      <c r="E174" s="392"/>
      <c r="F174" s="392"/>
      <c r="G174" s="392"/>
      <c r="H174" s="392"/>
      <c r="I174" s="392"/>
      <c r="J174" s="392"/>
      <c r="K174" s="392"/>
      <c r="L174" s="392"/>
      <c r="M174" s="367"/>
      <c r="N174" s="374">
        <f t="shared" si="176"/>
        <v>0</v>
      </c>
      <c r="O174" s="484"/>
      <c r="P174" s="484"/>
      <c r="Q174" s="484"/>
      <c r="R174" s="484"/>
      <c r="S174" s="484"/>
      <c r="T174" s="484"/>
      <c r="U174" s="484"/>
      <c r="V174" s="484"/>
      <c r="W174" s="484"/>
      <c r="X174" s="484"/>
      <c r="Y174" s="484"/>
      <c r="Z174" s="484"/>
      <c r="AA174" s="484"/>
      <c r="AB174" s="484"/>
      <c r="AC174" s="484"/>
      <c r="AD174" s="484"/>
      <c r="AE174" s="484"/>
      <c r="AF174" s="484"/>
      <c r="AG174" s="484"/>
      <c r="AH174" s="484"/>
      <c r="AI174" s="484"/>
      <c r="AJ174" s="484"/>
      <c r="AK174" s="484"/>
      <c r="AL174" s="484"/>
      <c r="AM174" s="484"/>
      <c r="AN174" s="484"/>
      <c r="AO174" s="484"/>
      <c r="AP174" s="485"/>
      <c r="AQ174" s="235"/>
      <c r="AR174" s="235"/>
      <c r="AS174" s="235"/>
      <c r="AT174" s="451" t="s">
        <v>330</v>
      </c>
      <c r="AU174" s="235"/>
      <c r="AV174" s="235"/>
      <c r="AW174" s="260"/>
      <c r="AX174" s="260"/>
      <c r="AY174" s="453" t="s">
        <v>670</v>
      </c>
      <c r="AZ174" s="440" t="s">
        <v>556</v>
      </c>
      <c r="BA174" s="259" t="s">
        <v>591</v>
      </c>
      <c r="BB174" s="259" t="s">
        <v>799</v>
      </c>
      <c r="BC174" s="259" t="s">
        <v>804</v>
      </c>
      <c r="BD174" s="259" t="s">
        <v>575</v>
      </c>
      <c r="BE174" s="374">
        <f t="shared" si="175"/>
        <v>177</v>
      </c>
      <c r="BF174" s="235"/>
      <c r="BG174" s="235"/>
      <c r="BH174" s="235"/>
      <c r="BI174" s="235"/>
      <c r="BJ174" s="235"/>
      <c r="BK174" s="235"/>
      <c r="BL174" s="235"/>
      <c r="BM174" s="235"/>
      <c r="BN174" s="235"/>
      <c r="BO174" s="235"/>
      <c r="BP174" s="235"/>
      <c r="BQ174" s="235"/>
      <c r="BR174" s="235"/>
      <c r="BS174" s="235"/>
      <c r="BT174" s="235"/>
      <c r="BU174" s="235"/>
      <c r="BV174" s="235"/>
      <c r="BW174" s="235"/>
      <c r="BX174" s="235"/>
      <c r="BY174" s="235"/>
      <c r="BZ174" s="235"/>
      <c r="CA174" s="235"/>
      <c r="CB174" s="235"/>
      <c r="CC174" s="235"/>
      <c r="CD174" s="235"/>
      <c r="CE174" s="235"/>
      <c r="CF174" s="235"/>
      <c r="CG174" s="235"/>
      <c r="CH174" s="235"/>
      <c r="CI174" s="235"/>
      <c r="CJ174" s="235"/>
      <c r="CK174" s="235"/>
      <c r="CL174" s="235"/>
      <c r="CM174" s="235"/>
      <c r="CN174" s="235"/>
      <c r="CO174" s="235"/>
      <c r="CP174" s="235"/>
      <c r="CQ174" s="235"/>
      <c r="CR174" s="235"/>
      <c r="CS174" s="235"/>
      <c r="CT174" s="235"/>
      <c r="CU174" s="235"/>
      <c r="CV174" s="235"/>
      <c r="CW174" s="235"/>
      <c r="CX174" s="235"/>
      <c r="CY174" s="235"/>
      <c r="CZ174" s="235"/>
      <c r="DA174" s="235"/>
      <c r="DB174" s="235"/>
      <c r="DC174" s="235"/>
      <c r="DD174" s="235"/>
      <c r="DE174" s="235"/>
      <c r="DF174" s="235"/>
      <c r="DG174" s="235"/>
      <c r="DH174" s="235"/>
      <c r="DI174" s="235"/>
      <c r="DJ174" s="235"/>
      <c r="DK174" s="235"/>
      <c r="DL174" s="235"/>
      <c r="DM174" s="235"/>
      <c r="DN174" s="235"/>
      <c r="DO174" s="235"/>
      <c r="DP174" s="235"/>
      <c r="DQ174" s="235"/>
      <c r="DR174" s="235"/>
      <c r="DS174" s="235"/>
      <c r="DT174" s="235"/>
      <c r="DU174" s="235"/>
      <c r="DV174" s="235"/>
      <c r="DW174" s="235"/>
      <c r="DX174" s="235"/>
      <c r="DY174" s="235"/>
      <c r="DZ174" s="235"/>
      <c r="EA174" s="235"/>
    </row>
    <row r="175" spans="1:131" hidden="1">
      <c r="A175" s="1534"/>
      <c r="B175" s="381"/>
      <c r="C175" s="382"/>
      <c r="D175" s="396"/>
      <c r="E175" s="397"/>
      <c r="F175" s="397"/>
      <c r="G175" s="397"/>
      <c r="H175" s="397"/>
      <c r="I175" s="397"/>
      <c r="J175" s="397"/>
      <c r="K175" s="397"/>
      <c r="L175" s="397"/>
      <c r="M175" s="227"/>
      <c r="N175" s="374"/>
      <c r="O175" s="235"/>
      <c r="P175" s="235"/>
      <c r="Q175" s="235"/>
      <c r="R175" s="235"/>
      <c r="S175" s="235"/>
      <c r="T175" s="235"/>
      <c r="U175" s="235"/>
      <c r="V175" s="235"/>
      <c r="W175" s="235"/>
      <c r="X175" s="235"/>
      <c r="Y175" s="235"/>
      <c r="Z175" s="235"/>
      <c r="AA175" s="235"/>
      <c r="AB175" s="235"/>
      <c r="AC175" s="235"/>
      <c r="AD175" s="235"/>
      <c r="AE175" s="235"/>
      <c r="AF175" s="235"/>
      <c r="AG175" s="235"/>
      <c r="AH175" s="235"/>
      <c r="AI175" s="235"/>
      <c r="AJ175" s="235"/>
      <c r="AK175" s="235"/>
      <c r="AL175" s="235"/>
      <c r="AM175" s="235"/>
      <c r="AN175" s="235"/>
      <c r="AO175" s="235"/>
      <c r="AP175" s="235"/>
      <c r="AQ175" s="235"/>
      <c r="AR175" s="235"/>
      <c r="AS175" s="235"/>
      <c r="AT175" s="451" t="s">
        <v>332</v>
      </c>
      <c r="AU175" s="235"/>
      <c r="AV175" s="235"/>
      <c r="AW175" s="260"/>
      <c r="AX175" s="260"/>
      <c r="AY175" s="453" t="s">
        <v>672</v>
      </c>
      <c r="AZ175" s="440" t="s">
        <v>558</v>
      </c>
      <c r="BA175" s="259" t="s">
        <v>596</v>
      </c>
      <c r="BB175" s="259" t="s">
        <v>804</v>
      </c>
      <c r="BC175" s="259" t="s">
        <v>808</v>
      </c>
      <c r="BD175" s="259" t="s">
        <v>577</v>
      </c>
      <c r="BE175" s="374">
        <f t="shared" si="175"/>
        <v>178</v>
      </c>
      <c r="BF175" s="235"/>
      <c r="BG175" s="235"/>
      <c r="BH175" s="235"/>
      <c r="BI175" s="235"/>
      <c r="BJ175" s="235"/>
      <c r="BK175" s="235"/>
      <c r="BL175" s="235"/>
      <c r="BM175" s="235"/>
      <c r="BN175" s="235"/>
      <c r="BO175" s="235"/>
      <c r="BP175" s="235"/>
      <c r="BQ175" s="235"/>
      <c r="BR175" s="235"/>
      <c r="BS175" s="235"/>
      <c r="BT175" s="235"/>
      <c r="BU175" s="235"/>
      <c r="BV175" s="235"/>
      <c r="BW175" s="235"/>
      <c r="BX175" s="235"/>
      <c r="BY175" s="235"/>
      <c r="BZ175" s="235"/>
      <c r="CA175" s="235"/>
      <c r="CB175" s="235"/>
      <c r="CC175" s="235"/>
      <c r="CD175" s="235"/>
      <c r="CE175" s="235"/>
      <c r="CF175" s="235"/>
      <c r="CG175" s="235"/>
      <c r="CH175" s="235"/>
      <c r="CI175" s="235"/>
      <c r="CJ175" s="235"/>
      <c r="CK175" s="235"/>
      <c r="CL175" s="235"/>
      <c r="CM175" s="235"/>
      <c r="CN175" s="235"/>
      <c r="CO175" s="235"/>
      <c r="CP175" s="235"/>
      <c r="CQ175" s="235"/>
      <c r="CR175" s="235"/>
      <c r="CS175" s="235"/>
      <c r="CT175" s="235"/>
      <c r="CU175" s="235"/>
      <c r="CV175" s="235"/>
      <c r="CW175" s="235"/>
      <c r="CX175" s="235"/>
      <c r="CY175" s="235"/>
      <c r="CZ175" s="235"/>
      <c r="DA175" s="235"/>
      <c r="DB175" s="235"/>
      <c r="DC175" s="235"/>
      <c r="DD175" s="235"/>
      <c r="DE175" s="235"/>
      <c r="DF175" s="235"/>
      <c r="DG175" s="235"/>
      <c r="DH175" s="235"/>
      <c r="DI175" s="235"/>
      <c r="DJ175" s="235"/>
      <c r="DK175" s="235"/>
      <c r="DL175" s="235"/>
      <c r="DM175" s="235"/>
      <c r="DN175" s="235"/>
      <c r="DO175" s="235"/>
      <c r="DP175" s="235"/>
      <c r="DQ175" s="235"/>
      <c r="DR175" s="235"/>
      <c r="DS175" s="235"/>
      <c r="DT175" s="235"/>
      <c r="DU175" s="235"/>
      <c r="DV175" s="235"/>
      <c r="DW175" s="235"/>
      <c r="DX175" s="235"/>
      <c r="DY175" s="235"/>
      <c r="DZ175" s="235"/>
      <c r="EA175" s="235"/>
    </row>
    <row r="176" spans="1:131" hidden="1">
      <c r="A176" s="1534"/>
      <c r="B176" s="381"/>
      <c r="C176" s="382"/>
      <c r="D176" s="398" t="s">
        <v>1543</v>
      </c>
      <c r="E176" s="378"/>
      <c r="F176" s="378"/>
      <c r="G176" s="378"/>
      <c r="H176" s="378"/>
      <c r="I176" s="378"/>
      <c r="J176" s="378"/>
      <c r="K176" s="378"/>
      <c r="L176" s="399"/>
      <c r="M176" s="350"/>
      <c r="N176" s="474"/>
      <c r="O176" s="474"/>
      <c r="P176" s="474"/>
      <c r="Q176" s="474"/>
      <c r="R176" s="474"/>
      <c r="S176" s="474"/>
      <c r="T176" s="474"/>
      <c r="U176" s="474"/>
      <c r="V176" s="474"/>
      <c r="W176" s="474"/>
      <c r="X176" s="474"/>
      <c r="Y176" s="474"/>
      <c r="Z176" s="474"/>
      <c r="AA176" s="474"/>
      <c r="AB176" s="474"/>
      <c r="AC176" s="474"/>
      <c r="AD176" s="474"/>
      <c r="AE176" s="474"/>
      <c r="AF176" s="474"/>
      <c r="AG176" s="474"/>
      <c r="AH176" s="474"/>
      <c r="AI176" s="474"/>
      <c r="AJ176" s="474"/>
      <c r="AK176" s="474"/>
      <c r="AL176" s="474"/>
      <c r="AM176" s="474"/>
      <c r="AN176" s="474"/>
      <c r="AO176" s="474"/>
      <c r="AP176" s="475"/>
      <c r="AQ176" s="235"/>
      <c r="AR176" s="235"/>
      <c r="AS176" s="235"/>
      <c r="AT176" s="451" t="s">
        <v>334</v>
      </c>
      <c r="AU176" s="235"/>
      <c r="AV176" s="235"/>
      <c r="AW176" s="260"/>
      <c r="AX176" s="260"/>
      <c r="AY176" s="453" t="s">
        <v>675</v>
      </c>
      <c r="AZ176" s="440" t="s">
        <v>560</v>
      </c>
      <c r="BA176" s="259" t="s">
        <v>598</v>
      </c>
      <c r="BB176" s="259" t="s">
        <v>808</v>
      </c>
      <c r="BC176" s="259" t="s">
        <v>1457</v>
      </c>
      <c r="BD176" s="259" t="s">
        <v>578</v>
      </c>
      <c r="BE176" s="374">
        <f t="shared" si="175"/>
        <v>179</v>
      </c>
      <c r="BF176" s="235"/>
      <c r="BG176" s="235"/>
      <c r="BH176" s="235"/>
      <c r="BI176" s="235"/>
      <c r="BJ176" s="235"/>
      <c r="BK176" s="235"/>
      <c r="BL176" s="235"/>
      <c r="BM176" s="235"/>
      <c r="BN176" s="235"/>
      <c r="BO176" s="235"/>
      <c r="BP176" s="235"/>
      <c r="BQ176" s="235"/>
      <c r="BR176" s="235"/>
      <c r="BS176" s="235"/>
      <c r="BT176" s="235"/>
      <c r="BU176" s="235"/>
      <c r="BV176" s="235"/>
      <c r="BW176" s="235"/>
      <c r="BX176" s="235"/>
      <c r="BY176" s="235"/>
      <c r="BZ176" s="235"/>
      <c r="CA176" s="235"/>
      <c r="CB176" s="235"/>
      <c r="CC176" s="235"/>
      <c r="CD176" s="235"/>
      <c r="CE176" s="235"/>
      <c r="CF176" s="235"/>
      <c r="CG176" s="235"/>
      <c r="CH176" s="235"/>
      <c r="CI176" s="235"/>
      <c r="CJ176" s="235"/>
      <c r="CK176" s="235"/>
      <c r="CL176" s="235"/>
      <c r="CM176" s="235"/>
      <c r="CN176" s="235"/>
      <c r="CO176" s="235"/>
      <c r="CP176" s="235"/>
      <c r="CQ176" s="235"/>
      <c r="CR176" s="235"/>
      <c r="CS176" s="235"/>
      <c r="CT176" s="235"/>
      <c r="CU176" s="235"/>
      <c r="CV176" s="235"/>
      <c r="CW176" s="235"/>
      <c r="CX176" s="235"/>
      <c r="CY176" s="235"/>
      <c r="CZ176" s="235"/>
      <c r="DA176" s="235"/>
      <c r="DB176" s="235"/>
      <c r="DC176" s="235"/>
      <c r="DD176" s="235"/>
      <c r="DE176" s="235"/>
      <c r="DF176" s="235"/>
      <c r="DG176" s="235"/>
      <c r="DH176" s="235"/>
      <c r="DI176" s="235"/>
      <c r="DJ176" s="235"/>
      <c r="DK176" s="235"/>
      <c r="DL176" s="235"/>
      <c r="DM176" s="235"/>
      <c r="DN176" s="235"/>
      <c r="DO176" s="235"/>
      <c r="DP176" s="235"/>
      <c r="DQ176" s="235"/>
      <c r="DR176" s="235"/>
      <c r="DS176" s="235"/>
      <c r="DT176" s="235"/>
      <c r="DU176" s="235"/>
      <c r="DV176" s="235"/>
      <c r="DW176" s="235"/>
      <c r="DX176" s="235"/>
      <c r="DY176" s="235"/>
      <c r="DZ176" s="235"/>
      <c r="EA176" s="235"/>
    </row>
    <row r="177" spans="1:131" hidden="1">
      <c r="A177" s="1534"/>
      <c r="B177" s="400"/>
      <c r="C177" s="382"/>
      <c r="D177" s="383"/>
      <c r="E177" s="384">
        <v>0</v>
      </c>
      <c r="F177" s="384">
        <v>1</v>
      </c>
      <c r="G177" s="384">
        <v>2</v>
      </c>
      <c r="H177" s="384">
        <v>3</v>
      </c>
      <c r="I177" s="384">
        <v>4</v>
      </c>
      <c r="J177" s="384">
        <v>5</v>
      </c>
      <c r="K177" s="384"/>
      <c r="L177" s="401"/>
      <c r="M177" s="354"/>
      <c r="N177" s="374"/>
      <c r="O177" s="374"/>
      <c r="P177" s="374"/>
      <c r="Q177" s="374"/>
      <c r="R177" s="374"/>
      <c r="S177" s="374"/>
      <c r="T177" s="374"/>
      <c r="U177" s="374"/>
      <c r="V177" s="374"/>
      <c r="W177" s="374"/>
      <c r="X177" s="374"/>
      <c r="Y177" s="374"/>
      <c r="Z177" s="374"/>
      <c r="AA177" s="374"/>
      <c r="AB177" s="374"/>
      <c r="AC177" s="374"/>
      <c r="AD177" s="374"/>
      <c r="AE177" s="374"/>
      <c r="AF177" s="374"/>
      <c r="AG177" s="374"/>
      <c r="AH177" s="374"/>
      <c r="AI177" s="374"/>
      <c r="AJ177" s="374"/>
      <c r="AK177" s="374"/>
      <c r="AL177" s="374"/>
      <c r="AM177" s="374"/>
      <c r="AN177" s="374"/>
      <c r="AO177" s="374"/>
      <c r="AP177" s="477"/>
      <c r="AQ177" s="235"/>
      <c r="AR177" s="235"/>
      <c r="AS177" s="235"/>
      <c r="AT177" s="451" t="s">
        <v>336</v>
      </c>
      <c r="AU177" s="235"/>
      <c r="AV177" s="235"/>
      <c r="AW177" s="260"/>
      <c r="AX177" s="260"/>
      <c r="AY177" s="453" t="s">
        <v>677</v>
      </c>
      <c r="AZ177" s="440" t="s">
        <v>562</v>
      </c>
      <c r="BA177" s="259" t="s">
        <v>599</v>
      </c>
      <c r="BB177" s="259" t="s">
        <v>1457</v>
      </c>
      <c r="BC177" s="259" t="s">
        <v>336</v>
      </c>
      <c r="BD177" s="259" t="s">
        <v>579</v>
      </c>
      <c r="BE177" s="374">
        <f t="shared" si="175"/>
        <v>180</v>
      </c>
      <c r="BF177" s="235"/>
      <c r="BG177" s="235"/>
      <c r="BH177" s="235"/>
      <c r="BI177" s="235"/>
      <c r="BJ177" s="235"/>
      <c r="BK177" s="235"/>
      <c r="BL177" s="235"/>
      <c r="BM177" s="235"/>
      <c r="BN177" s="235"/>
      <c r="BO177" s="235"/>
      <c r="BP177" s="235"/>
      <c r="BQ177" s="235"/>
      <c r="BR177" s="235"/>
      <c r="BS177" s="235"/>
      <c r="BT177" s="235"/>
      <c r="BU177" s="235"/>
      <c r="BV177" s="235"/>
      <c r="BW177" s="235"/>
      <c r="BX177" s="235"/>
      <c r="BY177" s="235"/>
      <c r="BZ177" s="235"/>
      <c r="CA177" s="235"/>
      <c r="CB177" s="235"/>
      <c r="CC177" s="235"/>
      <c r="CD177" s="235"/>
      <c r="CE177" s="235"/>
      <c r="CF177" s="235"/>
      <c r="CG177" s="235"/>
      <c r="CH177" s="235"/>
      <c r="CI177" s="235"/>
      <c r="CJ177" s="235"/>
      <c r="CK177" s="235"/>
      <c r="CL177" s="235"/>
      <c r="CM177" s="235"/>
      <c r="CN177" s="235"/>
      <c r="CO177" s="235"/>
      <c r="CP177" s="235"/>
      <c r="CQ177" s="235"/>
      <c r="CR177" s="235"/>
      <c r="CS177" s="235"/>
      <c r="CT177" s="235"/>
      <c r="CU177" s="235"/>
      <c r="CV177" s="235"/>
      <c r="CW177" s="235"/>
      <c r="CX177" s="235"/>
      <c r="CY177" s="235"/>
      <c r="CZ177" s="235"/>
      <c r="DA177" s="235"/>
      <c r="DB177" s="235"/>
      <c r="DC177" s="235"/>
      <c r="DD177" s="235"/>
      <c r="DE177" s="235"/>
      <c r="DF177" s="235"/>
      <c r="DG177" s="235"/>
      <c r="DH177" s="235"/>
      <c r="DI177" s="235"/>
      <c r="DJ177" s="235"/>
      <c r="DK177" s="235"/>
      <c r="DL177" s="235"/>
      <c r="DM177" s="235"/>
      <c r="DN177" s="235"/>
      <c r="DO177" s="235"/>
      <c r="DP177" s="235"/>
      <c r="DQ177" s="235"/>
      <c r="DR177" s="235"/>
      <c r="DS177" s="235"/>
      <c r="DT177" s="235"/>
      <c r="DU177" s="235"/>
      <c r="DV177" s="235"/>
      <c r="DW177" s="235"/>
      <c r="DX177" s="235"/>
      <c r="DY177" s="235"/>
      <c r="DZ177" s="235"/>
      <c r="EA177" s="235"/>
    </row>
    <row r="178" spans="1:131" hidden="1">
      <c r="A178" s="1534"/>
      <c r="B178" s="381"/>
      <c r="C178" s="382"/>
      <c r="D178" s="387">
        <v>30</v>
      </c>
      <c r="E178" s="388">
        <f>ROUNDDOWN(0.3*E169/12,0)</f>
        <v>275</v>
      </c>
      <c r="F178" s="388">
        <f>ROUNDDOWN(AVERAGE(E169,F169)/12*0.3,0)</f>
        <v>295</v>
      </c>
      <c r="G178" s="388">
        <f>ROUNDDOWN(0.3*G169/12,0)</f>
        <v>353</v>
      </c>
      <c r="H178" s="388">
        <f>ROUNDDOWN(AVERAGE(I169,H169)/12*0.3,0)</f>
        <v>408</v>
      </c>
      <c r="I178" s="388">
        <f>ROUNDDOWN(0.3*J169/12,0)</f>
        <v>456</v>
      </c>
      <c r="J178" s="388">
        <f>ROUNDDOWN(AVERAGE(K169,L169)/12*0.3,0)</f>
        <v>503</v>
      </c>
      <c r="K178" s="402"/>
      <c r="L178" s="403"/>
      <c r="M178" s="354"/>
      <c r="N178" s="374">
        <f>+B$11</f>
        <v>0</v>
      </c>
      <c r="O178" s="374"/>
      <c r="P178" s="374"/>
      <c r="Q178" s="374"/>
      <c r="R178" s="374"/>
      <c r="S178" s="374"/>
      <c r="T178" s="374"/>
      <c r="U178" s="374"/>
      <c r="V178" s="374"/>
      <c r="W178" s="374"/>
      <c r="X178" s="374"/>
      <c r="Y178" s="374"/>
      <c r="Z178" s="374"/>
      <c r="AA178" s="374"/>
      <c r="AB178" s="374"/>
      <c r="AC178" s="374"/>
      <c r="AD178" s="374"/>
      <c r="AE178" s="374"/>
      <c r="AF178" s="374"/>
      <c r="AG178" s="374"/>
      <c r="AH178" s="374"/>
      <c r="AI178" s="374"/>
      <c r="AJ178" s="374"/>
      <c r="AK178" s="374"/>
      <c r="AL178" s="374"/>
      <c r="AM178" s="374"/>
      <c r="AN178" s="374"/>
      <c r="AO178" s="374"/>
      <c r="AP178" s="477"/>
      <c r="AQ178" s="235"/>
      <c r="AR178" s="235"/>
      <c r="AS178" s="235"/>
      <c r="AT178" s="451" t="s">
        <v>337</v>
      </c>
      <c r="AU178" s="235"/>
      <c r="AV178" s="235"/>
      <c r="AW178" s="260"/>
      <c r="AX178" s="260"/>
      <c r="AY178" s="453" t="s">
        <v>680</v>
      </c>
      <c r="AZ178" s="440" t="s">
        <v>563</v>
      </c>
      <c r="BA178" s="259" t="s">
        <v>600</v>
      </c>
      <c r="BB178" s="259" t="s">
        <v>336</v>
      </c>
      <c r="BC178" s="259" t="s">
        <v>813</v>
      </c>
      <c r="BD178" s="259" t="s">
        <v>580</v>
      </c>
      <c r="BE178" s="374" t="e">
        <f t="shared" si="175"/>
        <v>#N/A</v>
      </c>
      <c r="BF178" s="235"/>
      <c r="BG178" s="235"/>
      <c r="BH178" s="235"/>
      <c r="BI178" s="235"/>
      <c r="BJ178" s="235"/>
      <c r="BK178" s="235"/>
      <c r="BL178" s="235"/>
      <c r="BM178" s="235"/>
      <c r="BN178" s="235"/>
      <c r="BO178" s="235"/>
      <c r="BP178" s="235"/>
      <c r="BQ178" s="235"/>
      <c r="BR178" s="235"/>
      <c r="BS178" s="235"/>
      <c r="BT178" s="235"/>
      <c r="BU178" s="235"/>
      <c r="BV178" s="235"/>
      <c r="BW178" s="235"/>
      <c r="BX178" s="235"/>
      <c r="BY178" s="235"/>
      <c r="BZ178" s="235"/>
      <c r="CA178" s="235"/>
      <c r="CB178" s="235"/>
      <c r="CC178" s="235"/>
      <c r="CD178" s="235"/>
      <c r="CE178" s="235"/>
      <c r="CF178" s="235"/>
      <c r="CG178" s="235"/>
      <c r="CH178" s="235"/>
      <c r="CI178" s="235"/>
      <c r="CJ178" s="235"/>
      <c r="CK178" s="235"/>
      <c r="CL178" s="235"/>
      <c r="CM178" s="235"/>
      <c r="CN178" s="235"/>
      <c r="CO178" s="235"/>
      <c r="CP178" s="235"/>
      <c r="CQ178" s="235"/>
      <c r="CR178" s="235"/>
      <c r="CS178" s="235"/>
      <c r="CT178" s="235"/>
      <c r="CU178" s="235"/>
      <c r="CV178" s="235"/>
      <c r="CW178" s="235"/>
      <c r="CX178" s="235"/>
      <c r="CY178" s="235"/>
      <c r="CZ178" s="235"/>
      <c r="DA178" s="235"/>
      <c r="DB178" s="235"/>
      <c r="DC178" s="235"/>
      <c r="DD178" s="235"/>
      <c r="DE178" s="235"/>
      <c r="DF178" s="235"/>
      <c r="DG178" s="235"/>
      <c r="DH178" s="235"/>
      <c r="DI178" s="235"/>
      <c r="DJ178" s="235"/>
      <c r="DK178" s="235"/>
      <c r="DL178" s="235"/>
      <c r="DM178" s="235"/>
      <c r="DN178" s="235"/>
      <c r="DO178" s="235"/>
      <c r="DP178" s="235"/>
      <c r="DQ178" s="235"/>
      <c r="DR178" s="235"/>
      <c r="DS178" s="235"/>
      <c r="DT178" s="235"/>
      <c r="DU178" s="235"/>
      <c r="DV178" s="235"/>
      <c r="DW178" s="235"/>
      <c r="DX178" s="235"/>
      <c r="DY178" s="235"/>
      <c r="DZ178" s="235"/>
      <c r="EA178" s="235"/>
    </row>
    <row r="179" spans="1:131" hidden="1">
      <c r="A179" s="1534"/>
      <c r="B179" s="381"/>
      <c r="C179" s="382"/>
      <c r="D179" s="389">
        <v>40</v>
      </c>
      <c r="E179" s="388">
        <f>ROUNDDOWN(0.3*E170/12,0)</f>
        <v>367</v>
      </c>
      <c r="F179" s="388">
        <f>ROUNDDOWN(AVERAGE(E170,F170)/12*0.3,0)</f>
        <v>393</v>
      </c>
      <c r="G179" s="388">
        <f>ROUNDDOWN(0.3*G170/12,0)</f>
        <v>472</v>
      </c>
      <c r="H179" s="388">
        <f>ROUNDDOWN(AVERAGE(I170,H170)/12*0.3,0)</f>
        <v>545</v>
      </c>
      <c r="I179" s="388">
        <f>ROUNDDOWN(0.3*J170/12,0)</f>
        <v>608</v>
      </c>
      <c r="J179" s="388">
        <f>ROUNDDOWN(AVERAGE(K170,L170)/12*0.3,0)</f>
        <v>671</v>
      </c>
      <c r="K179" s="404"/>
      <c r="L179" s="405"/>
      <c r="M179" s="354"/>
      <c r="N179" s="374">
        <f>+B$11</f>
        <v>0</v>
      </c>
      <c r="O179" s="374"/>
      <c r="P179" s="374"/>
      <c r="Q179" s="374"/>
      <c r="R179" s="374"/>
      <c r="S179" s="374"/>
      <c r="T179" s="374"/>
      <c r="U179" s="374"/>
      <c r="V179" s="374"/>
      <c r="W179" s="374"/>
      <c r="X179" s="374"/>
      <c r="Y179" s="374"/>
      <c r="Z179" s="374"/>
      <c r="AA179" s="374"/>
      <c r="AB179" s="374"/>
      <c r="AC179" s="374"/>
      <c r="AD179" s="374"/>
      <c r="AE179" s="374"/>
      <c r="AF179" s="374"/>
      <c r="AG179" s="374"/>
      <c r="AH179" s="374"/>
      <c r="AI179" s="374"/>
      <c r="AJ179" s="374"/>
      <c r="AK179" s="374"/>
      <c r="AL179" s="374"/>
      <c r="AM179" s="374"/>
      <c r="AN179" s="374"/>
      <c r="AO179" s="374"/>
      <c r="AP179" s="477"/>
      <c r="AQ179" s="235"/>
      <c r="AR179" s="235"/>
      <c r="AS179" s="235"/>
      <c r="AT179" s="451" t="s">
        <v>339</v>
      </c>
      <c r="AU179" s="235"/>
      <c r="AV179" s="235"/>
      <c r="AW179" s="260"/>
      <c r="AX179" s="260"/>
      <c r="AY179" s="453" t="s">
        <v>684</v>
      </c>
      <c r="AZ179" s="440" t="s">
        <v>565</v>
      </c>
      <c r="BA179" s="259" t="s">
        <v>604</v>
      </c>
      <c r="BB179" s="259" t="s">
        <v>813</v>
      </c>
      <c r="BC179" s="259" t="s">
        <v>814</v>
      </c>
      <c r="BD179" s="259" t="s">
        <v>581</v>
      </c>
      <c r="BE179" s="374">
        <f t="shared" si="175"/>
        <v>181</v>
      </c>
      <c r="BF179" s="235"/>
      <c r="BG179" s="235"/>
      <c r="BH179" s="235"/>
      <c r="BI179" s="235"/>
      <c r="BJ179" s="235"/>
      <c r="BK179" s="235"/>
      <c r="BL179" s="235"/>
      <c r="BM179" s="235"/>
      <c r="BN179" s="235"/>
      <c r="BO179" s="235"/>
      <c r="BP179" s="235"/>
      <c r="BQ179" s="235"/>
      <c r="BR179" s="235"/>
      <c r="BS179" s="235"/>
      <c r="BT179" s="235"/>
      <c r="BU179" s="235"/>
      <c r="BV179" s="235"/>
      <c r="BW179" s="235"/>
      <c r="BX179" s="235"/>
      <c r="BY179" s="235"/>
      <c r="BZ179" s="235"/>
      <c r="CA179" s="235"/>
      <c r="CB179" s="235"/>
      <c r="CC179" s="235"/>
      <c r="CD179" s="235"/>
      <c r="CE179" s="235"/>
      <c r="CF179" s="235"/>
      <c r="CG179" s="235"/>
      <c r="CH179" s="235"/>
      <c r="CI179" s="235"/>
      <c r="CJ179" s="235"/>
      <c r="CK179" s="235"/>
      <c r="CL179" s="235"/>
      <c r="CM179" s="235"/>
      <c r="CN179" s="235"/>
      <c r="CO179" s="235"/>
      <c r="CP179" s="235"/>
      <c r="CQ179" s="235"/>
      <c r="CR179" s="235"/>
      <c r="CS179" s="235"/>
      <c r="CT179" s="235"/>
      <c r="CU179" s="235"/>
      <c r="CV179" s="235"/>
      <c r="CW179" s="235"/>
      <c r="CX179" s="235"/>
      <c r="CY179" s="235"/>
      <c r="CZ179" s="235"/>
      <c r="DA179" s="235"/>
      <c r="DB179" s="235"/>
      <c r="DC179" s="235"/>
      <c r="DD179" s="235"/>
      <c r="DE179" s="235"/>
      <c r="DF179" s="235"/>
      <c r="DG179" s="235"/>
      <c r="DH179" s="235"/>
      <c r="DI179" s="235"/>
      <c r="DJ179" s="235"/>
      <c r="DK179" s="235"/>
      <c r="DL179" s="235"/>
      <c r="DM179" s="235"/>
      <c r="DN179" s="235"/>
      <c r="DO179" s="235"/>
      <c r="DP179" s="235"/>
      <c r="DQ179" s="235"/>
      <c r="DR179" s="235"/>
      <c r="DS179" s="235"/>
      <c r="DT179" s="235"/>
      <c r="DU179" s="235"/>
      <c r="DV179" s="235"/>
      <c r="DW179" s="235"/>
      <c r="DX179" s="235"/>
      <c r="DY179" s="235"/>
      <c r="DZ179" s="235"/>
      <c r="EA179" s="235"/>
    </row>
    <row r="180" spans="1:131" hidden="1">
      <c r="A180" s="1534"/>
      <c r="B180" s="381"/>
      <c r="C180" s="382"/>
      <c r="D180" s="389" t="s">
        <v>1473</v>
      </c>
      <c r="E180" s="388">
        <v>468</v>
      </c>
      <c r="F180" s="388">
        <v>501</v>
      </c>
      <c r="G180" s="388">
        <v>602</v>
      </c>
      <c r="H180" s="388">
        <v>695</v>
      </c>
      <c r="I180" s="388">
        <v>776</v>
      </c>
      <c r="J180" s="388">
        <v>856</v>
      </c>
      <c r="K180" s="404"/>
      <c r="L180" s="405"/>
      <c r="M180" s="354"/>
      <c r="N180" s="374">
        <f>+B$11</f>
        <v>0</v>
      </c>
      <c r="O180" s="374"/>
      <c r="P180" s="374"/>
      <c r="Q180" s="374"/>
      <c r="R180" s="374"/>
      <c r="S180" s="374"/>
      <c r="T180" s="374"/>
      <c r="U180" s="374"/>
      <c r="V180" s="374"/>
      <c r="W180" s="374"/>
      <c r="X180" s="374"/>
      <c r="Y180" s="374"/>
      <c r="Z180" s="374"/>
      <c r="AA180" s="374"/>
      <c r="AB180" s="374"/>
      <c r="AC180" s="374"/>
      <c r="AD180" s="374"/>
      <c r="AE180" s="374"/>
      <c r="AF180" s="374"/>
      <c r="AG180" s="374"/>
      <c r="AH180" s="374"/>
      <c r="AI180" s="374"/>
      <c r="AJ180" s="374"/>
      <c r="AK180" s="374"/>
      <c r="AL180" s="374"/>
      <c r="AM180" s="374"/>
      <c r="AN180" s="374"/>
      <c r="AO180" s="374"/>
      <c r="AP180" s="477"/>
      <c r="AQ180" s="235"/>
      <c r="AR180" s="235"/>
      <c r="AS180" s="235"/>
      <c r="AT180" s="451" t="s">
        <v>341</v>
      </c>
      <c r="AU180" s="235"/>
      <c r="AV180" s="235"/>
      <c r="AW180" s="260"/>
      <c r="AX180" s="260"/>
      <c r="AY180" s="453" t="s">
        <v>686</v>
      </c>
      <c r="AZ180" s="440" t="s">
        <v>566</v>
      </c>
      <c r="BA180" s="259" t="s">
        <v>607</v>
      </c>
      <c r="BB180" s="259" t="s">
        <v>814</v>
      </c>
      <c r="BC180" s="259" t="s">
        <v>819</v>
      </c>
      <c r="BD180" s="259" t="s">
        <v>582</v>
      </c>
      <c r="BE180" s="374">
        <f t="shared" si="175"/>
        <v>182</v>
      </c>
      <c r="BF180" s="235"/>
      <c r="BG180" s="235"/>
      <c r="BH180" s="235"/>
      <c r="BI180" s="235"/>
      <c r="BJ180" s="235"/>
      <c r="BK180" s="235"/>
      <c r="BL180" s="235"/>
      <c r="BM180" s="235"/>
      <c r="BN180" s="235"/>
      <c r="BO180" s="235"/>
      <c r="BP180" s="235"/>
      <c r="BQ180" s="235"/>
      <c r="BR180" s="235"/>
      <c r="BS180" s="235"/>
      <c r="BT180" s="235"/>
      <c r="BU180" s="235"/>
      <c r="BV180" s="235"/>
      <c r="BW180" s="235"/>
      <c r="BX180" s="235"/>
      <c r="BY180" s="235"/>
      <c r="BZ180" s="235"/>
      <c r="CA180" s="235"/>
      <c r="CB180" s="235"/>
      <c r="CC180" s="235"/>
      <c r="CD180" s="235"/>
      <c r="CE180" s="235"/>
      <c r="CF180" s="235"/>
      <c r="CG180" s="235"/>
      <c r="CH180" s="235"/>
      <c r="CI180" s="235"/>
      <c r="CJ180" s="235"/>
      <c r="CK180" s="235"/>
      <c r="CL180" s="235"/>
      <c r="CM180" s="235"/>
      <c r="CN180" s="235"/>
      <c r="CO180" s="235"/>
      <c r="CP180" s="235"/>
      <c r="CQ180" s="235"/>
      <c r="CR180" s="235"/>
      <c r="CS180" s="235"/>
      <c r="CT180" s="235"/>
      <c r="CU180" s="235"/>
      <c r="CV180" s="235"/>
      <c r="CW180" s="235"/>
      <c r="CX180" s="235"/>
      <c r="CY180" s="235"/>
      <c r="CZ180" s="235"/>
      <c r="DA180" s="235"/>
      <c r="DB180" s="235"/>
      <c r="DC180" s="235"/>
      <c r="DD180" s="235"/>
      <c r="DE180" s="235"/>
      <c r="DF180" s="235"/>
      <c r="DG180" s="235"/>
      <c r="DH180" s="235"/>
      <c r="DI180" s="235"/>
      <c r="DJ180" s="235"/>
      <c r="DK180" s="235"/>
      <c r="DL180" s="235"/>
      <c r="DM180" s="235"/>
      <c r="DN180" s="235"/>
      <c r="DO180" s="235"/>
      <c r="DP180" s="235"/>
      <c r="DQ180" s="235"/>
      <c r="DR180" s="235"/>
      <c r="DS180" s="235"/>
      <c r="DT180" s="235"/>
      <c r="DU180" s="235"/>
      <c r="DV180" s="235"/>
      <c r="DW180" s="235"/>
      <c r="DX180" s="235"/>
      <c r="DY180" s="235"/>
      <c r="DZ180" s="235"/>
      <c r="EA180" s="235"/>
    </row>
    <row r="181" spans="1:131" hidden="1">
      <c r="A181" s="1534"/>
      <c r="B181" s="381"/>
      <c r="C181" s="382"/>
      <c r="D181" s="389" t="s">
        <v>1474</v>
      </c>
      <c r="E181" s="388">
        <v>546</v>
      </c>
      <c r="F181" s="388">
        <v>550</v>
      </c>
      <c r="G181" s="388">
        <v>721</v>
      </c>
      <c r="H181" s="388">
        <v>904</v>
      </c>
      <c r="I181" s="388">
        <v>968</v>
      </c>
      <c r="J181" s="388">
        <v>1088</v>
      </c>
      <c r="K181" s="404"/>
      <c r="L181" s="405"/>
      <c r="M181" s="354"/>
      <c r="N181" s="374">
        <f>+B$11</f>
        <v>0</v>
      </c>
      <c r="O181" s="374"/>
      <c r="P181" s="374"/>
      <c r="Q181" s="374"/>
      <c r="R181" s="374"/>
      <c r="S181" s="374"/>
      <c r="T181" s="374"/>
      <c r="U181" s="374"/>
      <c r="V181" s="374"/>
      <c r="W181" s="374"/>
      <c r="X181" s="374"/>
      <c r="Y181" s="374"/>
      <c r="Z181" s="374"/>
      <c r="AA181" s="374"/>
      <c r="AB181" s="374"/>
      <c r="AC181" s="374"/>
      <c r="AD181" s="374"/>
      <c r="AE181" s="374"/>
      <c r="AF181" s="374"/>
      <c r="AG181" s="374"/>
      <c r="AH181" s="374"/>
      <c r="AI181" s="374"/>
      <c r="AJ181" s="374"/>
      <c r="AK181" s="374"/>
      <c r="AL181" s="374"/>
      <c r="AM181" s="374"/>
      <c r="AN181" s="374"/>
      <c r="AO181" s="374"/>
      <c r="AP181" s="477"/>
      <c r="AQ181" s="235"/>
      <c r="AR181" s="235"/>
      <c r="AS181" s="235"/>
      <c r="AT181" s="451" t="s">
        <v>342</v>
      </c>
      <c r="AU181" s="235"/>
      <c r="AV181" s="235"/>
      <c r="AW181" s="260"/>
      <c r="AX181" s="260"/>
      <c r="AY181" s="453" t="s">
        <v>687</v>
      </c>
      <c r="AZ181" s="440" t="s">
        <v>567</v>
      </c>
      <c r="BA181" s="259" t="s">
        <v>609</v>
      </c>
      <c r="BB181" s="259" t="s">
        <v>819</v>
      </c>
      <c r="BC181" s="259" t="s">
        <v>821</v>
      </c>
      <c r="BD181" s="259" t="s">
        <v>586</v>
      </c>
      <c r="BE181" s="374">
        <f t="shared" si="175"/>
        <v>183</v>
      </c>
      <c r="BF181" s="235"/>
      <c r="BG181" s="235"/>
      <c r="BH181" s="235"/>
      <c r="BI181" s="235"/>
      <c r="BJ181" s="235"/>
      <c r="BK181" s="235"/>
      <c r="BL181" s="235"/>
      <c r="BM181" s="235"/>
      <c r="BN181" s="235"/>
      <c r="BO181" s="235"/>
      <c r="BP181" s="235"/>
      <c r="BQ181" s="235"/>
      <c r="BR181" s="235"/>
      <c r="BS181" s="235"/>
      <c r="BT181" s="235"/>
      <c r="BU181" s="235"/>
      <c r="BV181" s="235"/>
      <c r="BW181" s="235"/>
      <c r="BX181" s="235"/>
      <c r="BY181" s="235"/>
      <c r="BZ181" s="235"/>
      <c r="CA181" s="235"/>
      <c r="CB181" s="235"/>
      <c r="CC181" s="235"/>
      <c r="CD181" s="235"/>
      <c r="CE181" s="235"/>
      <c r="CF181" s="235"/>
      <c r="CG181" s="235"/>
      <c r="CH181" s="235"/>
      <c r="CI181" s="235"/>
      <c r="CJ181" s="235"/>
      <c r="CK181" s="235"/>
      <c r="CL181" s="235"/>
      <c r="CM181" s="235"/>
      <c r="CN181" s="235"/>
      <c r="CO181" s="235"/>
      <c r="CP181" s="235"/>
      <c r="CQ181" s="235"/>
      <c r="CR181" s="235"/>
      <c r="CS181" s="235"/>
      <c r="CT181" s="235"/>
      <c r="CU181" s="235"/>
      <c r="CV181" s="235"/>
      <c r="CW181" s="235"/>
      <c r="CX181" s="235"/>
      <c r="CY181" s="235"/>
      <c r="CZ181" s="235"/>
      <c r="DA181" s="235"/>
      <c r="DB181" s="235"/>
      <c r="DC181" s="235"/>
      <c r="DD181" s="235"/>
      <c r="DE181" s="235"/>
      <c r="DF181" s="235"/>
      <c r="DG181" s="235"/>
      <c r="DH181" s="235"/>
      <c r="DI181" s="235"/>
      <c r="DJ181" s="235"/>
      <c r="DK181" s="235"/>
      <c r="DL181" s="235"/>
      <c r="DM181" s="235"/>
      <c r="DN181" s="235"/>
      <c r="DO181" s="235"/>
      <c r="DP181" s="235"/>
      <c r="DQ181" s="235"/>
      <c r="DR181" s="235"/>
      <c r="DS181" s="235"/>
      <c r="DT181" s="235"/>
      <c r="DU181" s="235"/>
      <c r="DV181" s="235"/>
      <c r="DW181" s="235"/>
      <c r="DX181" s="235"/>
      <c r="DY181" s="235"/>
      <c r="DZ181" s="235"/>
      <c r="EA181" s="235"/>
    </row>
    <row r="182" spans="1:131" hidden="1">
      <c r="A182" s="1534"/>
      <c r="B182" s="406"/>
      <c r="C182" s="407"/>
      <c r="D182" s="408"/>
      <c r="E182" s="409"/>
      <c r="F182" s="409"/>
      <c r="G182" s="409"/>
      <c r="H182" s="409"/>
      <c r="I182" s="409"/>
      <c r="J182" s="410"/>
      <c r="K182" s="411"/>
      <c r="L182" s="412"/>
      <c r="M182" s="367"/>
      <c r="N182" s="374">
        <f>+B$11</f>
        <v>0</v>
      </c>
      <c r="O182" s="484"/>
      <c r="P182" s="484"/>
      <c r="Q182" s="484"/>
      <c r="R182" s="484"/>
      <c r="S182" s="484"/>
      <c r="T182" s="484"/>
      <c r="U182" s="484"/>
      <c r="V182" s="484"/>
      <c r="W182" s="484"/>
      <c r="X182" s="484"/>
      <c r="Y182" s="484"/>
      <c r="Z182" s="484"/>
      <c r="AA182" s="484"/>
      <c r="AB182" s="484"/>
      <c r="AC182" s="484"/>
      <c r="AD182" s="484"/>
      <c r="AE182" s="484"/>
      <c r="AF182" s="484"/>
      <c r="AG182" s="484"/>
      <c r="AH182" s="484"/>
      <c r="AI182" s="484"/>
      <c r="AJ182" s="484"/>
      <c r="AK182" s="484"/>
      <c r="AL182" s="484"/>
      <c r="AM182" s="484"/>
      <c r="AN182" s="484"/>
      <c r="AO182" s="484"/>
      <c r="AP182" s="485"/>
      <c r="AQ182" s="235"/>
      <c r="AR182" s="235"/>
      <c r="AS182" s="235"/>
      <c r="AT182" s="451" t="s">
        <v>344</v>
      </c>
      <c r="AU182" s="235"/>
      <c r="AV182" s="235"/>
      <c r="AW182" s="260"/>
      <c r="AX182" s="260"/>
      <c r="AY182" s="453" t="s">
        <v>692</v>
      </c>
      <c r="AZ182" s="440" t="s">
        <v>568</v>
      </c>
      <c r="BA182" s="259" t="s">
        <v>611</v>
      </c>
      <c r="BB182" s="259" t="s">
        <v>821</v>
      </c>
      <c r="BC182" s="259" t="s">
        <v>820</v>
      </c>
      <c r="BD182" s="259" t="s">
        <v>587</v>
      </c>
      <c r="BE182" s="374">
        <f t="shared" si="175"/>
        <v>184</v>
      </c>
      <c r="BF182" s="235"/>
      <c r="BG182" s="235"/>
      <c r="BH182" s="235"/>
      <c r="BI182" s="235"/>
      <c r="BJ182" s="235"/>
      <c r="BK182" s="235"/>
      <c r="BL182" s="235"/>
      <c r="BM182" s="235"/>
      <c r="BN182" s="235"/>
      <c r="BO182" s="235"/>
      <c r="BP182" s="235"/>
      <c r="BQ182" s="235"/>
      <c r="BR182" s="235"/>
      <c r="BS182" s="235"/>
      <c r="BT182" s="235"/>
      <c r="BU182" s="235"/>
      <c r="BV182" s="235"/>
      <c r="BW182" s="235"/>
      <c r="BX182" s="235"/>
      <c r="BY182" s="235"/>
      <c r="BZ182" s="235"/>
      <c r="CA182" s="235"/>
      <c r="CB182" s="235"/>
      <c r="CC182" s="235"/>
      <c r="CD182" s="235"/>
      <c r="CE182" s="235"/>
      <c r="CF182" s="235"/>
      <c r="CG182" s="235"/>
      <c r="CH182" s="235"/>
      <c r="CI182" s="235"/>
      <c r="CJ182" s="235"/>
      <c r="CK182" s="235"/>
      <c r="CL182" s="235"/>
      <c r="CM182" s="235"/>
      <c r="CN182" s="235"/>
      <c r="CO182" s="235"/>
      <c r="CP182" s="235"/>
      <c r="CQ182" s="235"/>
      <c r="CR182" s="235"/>
      <c r="CS182" s="235"/>
      <c r="CT182" s="235"/>
      <c r="CU182" s="235"/>
      <c r="CV182" s="235"/>
      <c r="CW182" s="235"/>
      <c r="CX182" s="235"/>
      <c r="CY182" s="235"/>
      <c r="CZ182" s="235"/>
      <c r="DA182" s="235"/>
      <c r="DB182" s="235"/>
      <c r="DC182" s="235"/>
      <c r="DD182" s="235"/>
      <c r="DE182" s="235"/>
      <c r="DF182" s="235"/>
      <c r="DG182" s="235"/>
      <c r="DH182" s="235"/>
      <c r="DI182" s="235"/>
      <c r="DJ182" s="235"/>
      <c r="DK182" s="235"/>
      <c r="DL182" s="235"/>
      <c r="DM182" s="235"/>
      <c r="DN182" s="235"/>
      <c r="DO182" s="235"/>
      <c r="DP182" s="235"/>
      <c r="DQ182" s="235"/>
      <c r="DR182" s="235"/>
      <c r="DS182" s="235"/>
      <c r="DT182" s="235"/>
      <c r="DU182" s="235"/>
      <c r="DV182" s="235"/>
      <c r="DW182" s="235"/>
      <c r="DX182" s="235"/>
      <c r="DY182" s="235"/>
      <c r="DZ182" s="235"/>
      <c r="EA182" s="235"/>
    </row>
    <row r="183" spans="1:131" hidden="1">
      <c r="A183" s="1534"/>
      <c r="B183" s="381"/>
      <c r="C183" s="382"/>
      <c r="D183" s="398" t="s">
        <v>1544</v>
      </c>
      <c r="E183" s="378"/>
      <c r="F183" s="378"/>
      <c r="G183" s="378"/>
      <c r="H183" s="378"/>
      <c r="I183" s="378"/>
      <c r="J183" s="378"/>
      <c r="K183" s="378"/>
      <c r="L183" s="399"/>
      <c r="M183" s="350"/>
      <c r="N183" s="474"/>
      <c r="O183" s="474"/>
      <c r="P183" s="474"/>
      <c r="Q183" s="474"/>
      <c r="R183" s="474"/>
      <c r="S183" s="474"/>
      <c r="T183" s="474"/>
      <c r="U183" s="474"/>
      <c r="V183" s="474"/>
      <c r="W183" s="474"/>
      <c r="X183" s="474"/>
      <c r="Y183" s="474"/>
      <c r="Z183" s="474"/>
      <c r="AA183" s="474"/>
      <c r="AB183" s="474"/>
      <c r="AC183" s="474"/>
      <c r="AD183" s="474"/>
      <c r="AE183" s="474"/>
      <c r="AF183" s="474"/>
      <c r="AG183" s="474"/>
      <c r="AH183" s="474"/>
      <c r="AI183" s="474"/>
      <c r="AJ183" s="474"/>
      <c r="AK183" s="474"/>
      <c r="AL183" s="474"/>
      <c r="AM183" s="474"/>
      <c r="AN183" s="474"/>
      <c r="AO183" s="474"/>
      <c r="AP183" s="475"/>
      <c r="AQ183" s="235"/>
      <c r="AR183" s="235"/>
      <c r="AS183" s="235"/>
      <c r="AT183" s="451" t="s">
        <v>346</v>
      </c>
      <c r="AU183" s="235"/>
      <c r="AV183" s="235"/>
      <c r="AW183" s="260"/>
      <c r="AX183" s="260"/>
      <c r="AY183" s="453" t="s">
        <v>696</v>
      </c>
      <c r="AZ183" s="440" t="s">
        <v>572</v>
      </c>
      <c r="BA183" s="259" t="s">
        <v>612</v>
      </c>
      <c r="BB183" s="259" t="s">
        <v>820</v>
      </c>
      <c r="BC183" s="259" t="s">
        <v>822</v>
      </c>
      <c r="BD183" s="259" t="s">
        <v>591</v>
      </c>
      <c r="BE183" s="374">
        <f t="shared" si="175"/>
        <v>185</v>
      </c>
      <c r="BF183" s="235"/>
      <c r="BG183" s="235"/>
      <c r="BH183" s="235"/>
      <c r="BI183" s="235"/>
      <c r="BJ183" s="235"/>
      <c r="BK183" s="235"/>
      <c r="BL183" s="235"/>
      <c r="BM183" s="235"/>
      <c r="BN183" s="235"/>
      <c r="BO183" s="235"/>
      <c r="BP183" s="235"/>
      <c r="BQ183" s="235"/>
      <c r="BR183" s="235"/>
      <c r="BS183" s="235"/>
      <c r="BT183" s="235"/>
      <c r="BU183" s="235"/>
      <c r="BV183" s="235"/>
      <c r="BW183" s="235"/>
      <c r="BX183" s="235"/>
      <c r="BY183" s="235"/>
      <c r="BZ183" s="235"/>
      <c r="CA183" s="235"/>
      <c r="CB183" s="235"/>
      <c r="CC183" s="235"/>
      <c r="CD183" s="235"/>
      <c r="CE183" s="235"/>
      <c r="CF183" s="235"/>
      <c r="CG183" s="235"/>
      <c r="CH183" s="235"/>
      <c r="CI183" s="235"/>
      <c r="CJ183" s="235"/>
      <c r="CK183" s="235"/>
      <c r="CL183" s="235"/>
      <c r="CM183" s="235"/>
      <c r="CN183" s="235"/>
      <c r="CO183" s="235"/>
      <c r="CP183" s="235"/>
      <c r="CQ183" s="235"/>
      <c r="CR183" s="235"/>
      <c r="CS183" s="235"/>
      <c r="CT183" s="235"/>
      <c r="CU183" s="235"/>
      <c r="CV183" s="235"/>
      <c r="CW183" s="235"/>
      <c r="CX183" s="235"/>
      <c r="CY183" s="235"/>
      <c r="CZ183" s="235"/>
      <c r="DA183" s="235"/>
      <c r="DB183" s="235"/>
      <c r="DC183" s="235"/>
      <c r="DD183" s="235"/>
      <c r="DE183" s="235"/>
      <c r="DF183" s="235"/>
      <c r="DG183" s="235"/>
      <c r="DH183" s="235"/>
      <c r="DI183" s="235"/>
      <c r="DJ183" s="235"/>
      <c r="DK183" s="235"/>
      <c r="DL183" s="235"/>
      <c r="DM183" s="235"/>
      <c r="DN183" s="235"/>
      <c r="DO183" s="235"/>
      <c r="DP183" s="235"/>
      <c r="DQ183" s="235"/>
      <c r="DR183" s="235"/>
      <c r="DS183" s="235"/>
      <c r="DT183" s="235"/>
      <c r="DU183" s="235"/>
      <c r="DV183" s="235"/>
      <c r="DW183" s="235"/>
      <c r="DX183" s="235"/>
      <c r="DY183" s="235"/>
      <c r="DZ183" s="235"/>
      <c r="EA183" s="235"/>
    </row>
    <row r="184" spans="1:131" hidden="1">
      <c r="A184" s="1534"/>
      <c r="B184" s="400"/>
      <c r="C184" s="382"/>
      <c r="D184" s="383"/>
      <c r="E184" s="384">
        <v>0</v>
      </c>
      <c r="F184" s="384">
        <v>1</v>
      </c>
      <c r="G184" s="384">
        <v>2</v>
      </c>
      <c r="H184" s="384">
        <v>3</v>
      </c>
      <c r="I184" s="384">
        <v>4</v>
      </c>
      <c r="J184" s="384">
        <v>5</v>
      </c>
      <c r="K184" s="384"/>
      <c r="L184" s="401"/>
      <c r="M184" s="354"/>
      <c r="N184" s="374"/>
      <c r="O184" s="374"/>
      <c r="P184" s="374"/>
      <c r="Q184" s="374"/>
      <c r="R184" s="374"/>
      <c r="S184" s="374"/>
      <c r="T184" s="374"/>
      <c r="U184" s="374"/>
      <c r="V184" s="374"/>
      <c r="W184" s="374"/>
      <c r="X184" s="374"/>
      <c r="Y184" s="374"/>
      <c r="Z184" s="374"/>
      <c r="AA184" s="374"/>
      <c r="AB184" s="374"/>
      <c r="AC184" s="374"/>
      <c r="AD184" s="374"/>
      <c r="AE184" s="374"/>
      <c r="AF184" s="374"/>
      <c r="AG184" s="374"/>
      <c r="AH184" s="374"/>
      <c r="AI184" s="374"/>
      <c r="AJ184" s="374"/>
      <c r="AK184" s="374"/>
      <c r="AL184" s="374"/>
      <c r="AM184" s="374"/>
      <c r="AN184" s="374"/>
      <c r="AO184" s="374"/>
      <c r="AP184" s="477"/>
      <c r="AQ184" s="235"/>
      <c r="AR184" s="235"/>
      <c r="AS184" s="235"/>
      <c r="AT184" s="451" t="s">
        <v>347</v>
      </c>
      <c r="AU184" s="235"/>
      <c r="AV184" s="235"/>
      <c r="AW184" s="260"/>
      <c r="AX184" s="260"/>
      <c r="AY184" s="453" t="s">
        <v>700</v>
      </c>
      <c r="AZ184" s="440" t="s">
        <v>573</v>
      </c>
      <c r="BA184" s="259" t="s">
        <v>614</v>
      </c>
      <c r="BB184" s="259" t="s">
        <v>822</v>
      </c>
      <c r="BC184" s="259" t="s">
        <v>833</v>
      </c>
      <c r="BD184" s="259" t="s">
        <v>596</v>
      </c>
      <c r="BE184" s="374">
        <f t="shared" si="175"/>
        <v>186</v>
      </c>
      <c r="BF184" s="235"/>
      <c r="BG184" s="235"/>
      <c r="BH184" s="235"/>
      <c r="BI184" s="235"/>
      <c r="BJ184" s="235"/>
      <c r="BK184" s="235"/>
      <c r="BL184" s="235"/>
      <c r="BM184" s="235"/>
      <c r="BN184" s="235"/>
      <c r="BO184" s="235"/>
      <c r="BP184" s="235"/>
      <c r="BQ184" s="235"/>
      <c r="BR184" s="235"/>
      <c r="BS184" s="235"/>
      <c r="BT184" s="235"/>
      <c r="BU184" s="235"/>
      <c r="BV184" s="235"/>
      <c r="BW184" s="235"/>
      <c r="BX184" s="235"/>
      <c r="BY184" s="235"/>
      <c r="BZ184" s="235"/>
      <c r="CA184" s="235"/>
      <c r="CB184" s="235"/>
      <c r="CC184" s="235"/>
      <c r="CD184" s="235"/>
      <c r="CE184" s="235"/>
      <c r="CF184" s="235"/>
      <c r="CG184" s="235"/>
      <c r="CH184" s="235"/>
      <c r="CI184" s="235"/>
      <c r="CJ184" s="235"/>
      <c r="CK184" s="235"/>
      <c r="CL184" s="235"/>
      <c r="CM184" s="235"/>
      <c r="CN184" s="235"/>
      <c r="CO184" s="235"/>
      <c r="CP184" s="235"/>
      <c r="CQ184" s="235"/>
      <c r="CR184" s="235"/>
      <c r="CS184" s="235"/>
      <c r="CT184" s="235"/>
      <c r="CU184" s="235"/>
      <c r="CV184" s="235"/>
      <c r="CW184" s="235"/>
      <c r="CX184" s="235"/>
      <c r="CY184" s="235"/>
      <c r="CZ184" s="235"/>
      <c r="DA184" s="235"/>
      <c r="DB184" s="235"/>
      <c r="DC184" s="235"/>
      <c r="DD184" s="235"/>
      <c r="DE184" s="235"/>
      <c r="DF184" s="235"/>
      <c r="DG184" s="235"/>
      <c r="DH184" s="235"/>
      <c r="DI184" s="235"/>
      <c r="DJ184" s="235"/>
      <c r="DK184" s="235"/>
      <c r="DL184" s="235"/>
      <c r="DM184" s="235"/>
      <c r="DN184" s="235"/>
      <c r="DO184" s="235"/>
      <c r="DP184" s="235"/>
      <c r="DQ184" s="235"/>
      <c r="DR184" s="235"/>
      <c r="DS184" s="235"/>
      <c r="DT184" s="235"/>
      <c r="DU184" s="235"/>
      <c r="DV184" s="235"/>
      <c r="DW184" s="235"/>
      <c r="DX184" s="235"/>
      <c r="DY184" s="235"/>
      <c r="DZ184" s="235"/>
      <c r="EA184" s="235"/>
    </row>
    <row r="185" spans="1:131" hidden="1">
      <c r="A185" s="1534"/>
      <c r="B185" s="381"/>
      <c r="C185" s="382"/>
      <c r="D185" s="387">
        <v>30</v>
      </c>
      <c r="E185" s="388">
        <f>ROUNDDOWN(0.3*E169/12,0)</f>
        <v>275</v>
      </c>
      <c r="F185" s="388">
        <f>ROUNDDOWN(AVERAGE(E169,F169)/12*0.3,0)</f>
        <v>295</v>
      </c>
      <c r="G185" s="388">
        <f>ROUNDDOWN(0.3*G169/12,0)</f>
        <v>353</v>
      </c>
      <c r="H185" s="388">
        <f>ROUNDDOWN(AVERAGE(I169,H169)/12*0.3,0)</f>
        <v>408</v>
      </c>
      <c r="I185" s="388">
        <f>ROUNDDOWN(0.3*J169/12,0)</f>
        <v>456</v>
      </c>
      <c r="J185" s="388">
        <f>ROUNDDOWN(AVERAGE(K169,L169)/12*0.3,0)</f>
        <v>503</v>
      </c>
      <c r="K185" s="402"/>
      <c r="L185" s="403"/>
      <c r="M185" s="354"/>
      <c r="N185" s="374">
        <f>+B$11</f>
        <v>0</v>
      </c>
      <c r="O185" s="374"/>
      <c r="P185" s="374"/>
      <c r="Q185" s="374"/>
      <c r="R185" s="374"/>
      <c r="S185" s="374"/>
      <c r="T185" s="374"/>
      <c r="U185" s="374"/>
      <c r="V185" s="374"/>
      <c r="W185" s="374"/>
      <c r="X185" s="374"/>
      <c r="Y185" s="374"/>
      <c r="Z185" s="374"/>
      <c r="AA185" s="374"/>
      <c r="AB185" s="374"/>
      <c r="AC185" s="374"/>
      <c r="AD185" s="374"/>
      <c r="AE185" s="374"/>
      <c r="AF185" s="374"/>
      <c r="AG185" s="374"/>
      <c r="AH185" s="374"/>
      <c r="AI185" s="374"/>
      <c r="AJ185" s="374"/>
      <c r="AK185" s="374"/>
      <c r="AL185" s="374"/>
      <c r="AM185" s="374"/>
      <c r="AN185" s="374"/>
      <c r="AO185" s="374"/>
      <c r="AP185" s="477"/>
      <c r="AQ185" s="235"/>
      <c r="AR185" s="235"/>
      <c r="AS185" s="235"/>
      <c r="AT185" s="451" t="s">
        <v>349</v>
      </c>
      <c r="AU185" s="235"/>
      <c r="AV185" s="235"/>
      <c r="AW185" s="260"/>
      <c r="AX185" s="260"/>
      <c r="AY185" s="453" t="s">
        <v>701</v>
      </c>
      <c r="AZ185" s="440" t="s">
        <v>192</v>
      </c>
      <c r="BA185" s="259" t="s">
        <v>618</v>
      </c>
      <c r="BB185" s="259" t="s">
        <v>833</v>
      </c>
      <c r="BC185" s="259" t="s">
        <v>350</v>
      </c>
      <c r="BD185" s="259" t="s">
        <v>598</v>
      </c>
      <c r="BE185" s="374">
        <f t="shared" si="175"/>
        <v>187</v>
      </c>
      <c r="BF185" s="235"/>
      <c r="BG185" s="235"/>
      <c r="BH185" s="235"/>
      <c r="BI185" s="235"/>
      <c r="BJ185" s="235"/>
      <c r="BK185" s="235"/>
      <c r="BL185" s="235"/>
      <c r="BM185" s="235"/>
      <c r="BN185" s="235"/>
      <c r="BO185" s="235"/>
      <c r="BP185" s="235"/>
      <c r="BQ185" s="235"/>
      <c r="BR185" s="235"/>
      <c r="BS185" s="235"/>
      <c r="BT185" s="235"/>
      <c r="BU185" s="235"/>
      <c r="BV185" s="235"/>
      <c r="BW185" s="235"/>
      <c r="BX185" s="235"/>
      <c r="BY185" s="235"/>
      <c r="BZ185" s="235"/>
      <c r="CA185" s="235"/>
      <c r="CB185" s="235"/>
      <c r="CC185" s="235"/>
      <c r="CD185" s="235"/>
      <c r="CE185" s="235"/>
      <c r="CF185" s="235"/>
      <c r="CG185" s="235"/>
      <c r="CH185" s="235"/>
      <c r="CI185" s="235"/>
      <c r="CJ185" s="235"/>
      <c r="CK185" s="235"/>
      <c r="CL185" s="235"/>
      <c r="CM185" s="235"/>
      <c r="CN185" s="235"/>
      <c r="CO185" s="235"/>
      <c r="CP185" s="235"/>
      <c r="CQ185" s="235"/>
      <c r="CR185" s="235"/>
      <c r="CS185" s="235"/>
      <c r="CT185" s="235"/>
      <c r="CU185" s="235"/>
      <c r="CV185" s="235"/>
      <c r="CW185" s="235"/>
      <c r="CX185" s="235"/>
      <c r="CY185" s="235"/>
      <c r="CZ185" s="235"/>
      <c r="DA185" s="235"/>
      <c r="DB185" s="235"/>
      <c r="DC185" s="235"/>
      <c r="DD185" s="235"/>
      <c r="DE185" s="235"/>
      <c r="DF185" s="235"/>
      <c r="DG185" s="235"/>
      <c r="DH185" s="235"/>
      <c r="DI185" s="235"/>
      <c r="DJ185" s="235"/>
      <c r="DK185" s="235"/>
      <c r="DL185" s="235"/>
      <c r="DM185" s="235"/>
      <c r="DN185" s="235"/>
      <c r="DO185" s="235"/>
      <c r="DP185" s="235"/>
      <c r="DQ185" s="235"/>
      <c r="DR185" s="235"/>
      <c r="DS185" s="235"/>
      <c r="DT185" s="235"/>
      <c r="DU185" s="235"/>
      <c r="DV185" s="235"/>
      <c r="DW185" s="235"/>
      <c r="DX185" s="235"/>
      <c r="DY185" s="235"/>
      <c r="DZ185" s="235"/>
      <c r="EA185" s="235"/>
    </row>
    <row r="186" spans="1:131" hidden="1">
      <c r="A186" s="1534"/>
      <c r="B186" s="381"/>
      <c r="C186" s="382"/>
      <c r="D186" s="389">
        <v>40</v>
      </c>
      <c r="E186" s="388">
        <f>ROUNDDOWN(0.3*E170/12,0)</f>
        <v>367</v>
      </c>
      <c r="F186" s="388">
        <f>ROUNDDOWN(AVERAGE(E170,F170)/12*0.3,0)</f>
        <v>393</v>
      </c>
      <c r="G186" s="388">
        <f>ROUNDDOWN(0.3*G170/12,0)</f>
        <v>472</v>
      </c>
      <c r="H186" s="388">
        <f>ROUNDDOWN(AVERAGE(I170,H170)/12*0.3,0)</f>
        <v>545</v>
      </c>
      <c r="I186" s="388">
        <f>ROUNDDOWN(0.3*J170/12,0)</f>
        <v>608</v>
      </c>
      <c r="J186" s="388">
        <f>ROUNDDOWN(AVERAGE(K170,L170)/12*0.3,0)</f>
        <v>671</v>
      </c>
      <c r="K186" s="404"/>
      <c r="L186" s="405"/>
      <c r="M186" s="354"/>
      <c r="N186" s="374">
        <f>+B$11</f>
        <v>0</v>
      </c>
      <c r="O186" s="374"/>
      <c r="P186" s="374"/>
      <c r="Q186" s="374"/>
      <c r="R186" s="374"/>
      <c r="S186" s="374"/>
      <c r="T186" s="374"/>
      <c r="U186" s="374"/>
      <c r="V186" s="374"/>
      <c r="W186" s="374"/>
      <c r="X186" s="374"/>
      <c r="Y186" s="374"/>
      <c r="Z186" s="374"/>
      <c r="AA186" s="374"/>
      <c r="AB186" s="374"/>
      <c r="AC186" s="374"/>
      <c r="AD186" s="374"/>
      <c r="AE186" s="374"/>
      <c r="AF186" s="374"/>
      <c r="AG186" s="374"/>
      <c r="AH186" s="374"/>
      <c r="AI186" s="374"/>
      <c r="AJ186" s="374"/>
      <c r="AK186" s="374"/>
      <c r="AL186" s="374"/>
      <c r="AM186" s="374"/>
      <c r="AN186" s="374"/>
      <c r="AO186" s="374"/>
      <c r="AP186" s="477"/>
      <c r="AQ186" s="235"/>
      <c r="AR186" s="235"/>
      <c r="AS186" s="235"/>
      <c r="AT186" s="451" t="s">
        <v>350</v>
      </c>
      <c r="AU186" s="235"/>
      <c r="AV186" s="235"/>
      <c r="AW186" s="260"/>
      <c r="AX186" s="260"/>
      <c r="AY186" s="453" t="s">
        <v>706</v>
      </c>
      <c r="AZ186" s="440" t="s">
        <v>575</v>
      </c>
      <c r="BA186" s="259" t="s">
        <v>619</v>
      </c>
      <c r="BB186" s="259" t="s">
        <v>350</v>
      </c>
      <c r="BC186" s="259" t="s">
        <v>836</v>
      </c>
      <c r="BD186" s="259" t="s">
        <v>599</v>
      </c>
      <c r="BE186" s="374">
        <f t="shared" si="175"/>
        <v>188</v>
      </c>
      <c r="BF186" s="235"/>
      <c r="BG186" s="235"/>
      <c r="BH186" s="235"/>
      <c r="BI186" s="235"/>
      <c r="BJ186" s="235"/>
      <c r="BK186" s="235"/>
      <c r="BL186" s="235"/>
      <c r="BM186" s="235"/>
      <c r="BN186" s="235"/>
      <c r="BO186" s="235"/>
      <c r="BP186" s="235"/>
      <c r="BQ186" s="235"/>
      <c r="BR186" s="235"/>
      <c r="BS186" s="235"/>
      <c r="BT186" s="235"/>
      <c r="BU186" s="235"/>
      <c r="BV186" s="235"/>
      <c r="BW186" s="235"/>
      <c r="BX186" s="235"/>
      <c r="BY186" s="235"/>
      <c r="BZ186" s="235"/>
      <c r="CA186" s="235"/>
      <c r="CB186" s="235"/>
      <c r="CC186" s="235"/>
      <c r="CD186" s="235"/>
      <c r="CE186" s="235"/>
      <c r="CF186" s="235"/>
      <c r="CG186" s="235"/>
      <c r="CH186" s="235"/>
      <c r="CI186" s="235"/>
      <c r="CJ186" s="235"/>
      <c r="CK186" s="235"/>
      <c r="CL186" s="235"/>
      <c r="CM186" s="235"/>
      <c r="CN186" s="235"/>
      <c r="CO186" s="235"/>
      <c r="CP186" s="235"/>
      <c r="CQ186" s="235"/>
      <c r="CR186" s="235"/>
      <c r="CS186" s="235"/>
      <c r="CT186" s="235"/>
      <c r="CU186" s="235"/>
      <c r="CV186" s="235"/>
      <c r="CW186" s="235"/>
      <c r="CX186" s="235"/>
      <c r="CY186" s="235"/>
      <c r="CZ186" s="235"/>
      <c r="DA186" s="235"/>
      <c r="DB186" s="235"/>
      <c r="DC186" s="235"/>
      <c r="DD186" s="235"/>
      <c r="DE186" s="235"/>
      <c r="DF186" s="235"/>
      <c r="DG186" s="235"/>
      <c r="DH186" s="235"/>
      <c r="DI186" s="235"/>
      <c r="DJ186" s="235"/>
      <c r="DK186" s="235"/>
      <c r="DL186" s="235"/>
      <c r="DM186" s="235"/>
      <c r="DN186" s="235"/>
      <c r="DO186" s="235"/>
      <c r="DP186" s="235"/>
      <c r="DQ186" s="235"/>
      <c r="DR186" s="235"/>
      <c r="DS186" s="235"/>
      <c r="DT186" s="235"/>
      <c r="DU186" s="235"/>
      <c r="DV186" s="235"/>
      <c r="DW186" s="235"/>
      <c r="DX186" s="235"/>
      <c r="DY186" s="235"/>
      <c r="DZ186" s="235"/>
      <c r="EA186" s="235"/>
    </row>
    <row r="187" spans="1:131" hidden="1">
      <c r="A187" s="1534"/>
      <c r="B187" s="381"/>
      <c r="C187" s="382"/>
      <c r="D187" s="389" t="s">
        <v>1473</v>
      </c>
      <c r="E187" s="388">
        <v>468</v>
      </c>
      <c r="F187" s="388">
        <v>501</v>
      </c>
      <c r="G187" s="388">
        <v>602</v>
      </c>
      <c r="H187" s="388">
        <v>695</v>
      </c>
      <c r="I187" s="388">
        <v>776</v>
      </c>
      <c r="J187" s="388">
        <v>856</v>
      </c>
      <c r="K187" s="404"/>
      <c r="L187" s="405"/>
      <c r="M187" s="354"/>
      <c r="N187" s="374">
        <f>+B$11</f>
        <v>0</v>
      </c>
      <c r="O187" s="374"/>
      <c r="P187" s="374"/>
      <c r="Q187" s="374"/>
      <c r="R187" s="374"/>
      <c r="S187" s="374"/>
      <c r="T187" s="374"/>
      <c r="U187" s="374"/>
      <c r="V187" s="374"/>
      <c r="W187" s="374"/>
      <c r="X187" s="374"/>
      <c r="Y187" s="374"/>
      <c r="Z187" s="374"/>
      <c r="AA187" s="374"/>
      <c r="AB187" s="374"/>
      <c r="AC187" s="374"/>
      <c r="AD187" s="374"/>
      <c r="AE187" s="374"/>
      <c r="AF187" s="374"/>
      <c r="AG187" s="374"/>
      <c r="AH187" s="374"/>
      <c r="AI187" s="374"/>
      <c r="AJ187" s="374"/>
      <c r="AK187" s="374"/>
      <c r="AL187" s="374"/>
      <c r="AM187" s="374"/>
      <c r="AN187" s="374"/>
      <c r="AO187" s="374"/>
      <c r="AP187" s="477"/>
      <c r="AQ187" s="235"/>
      <c r="AR187" s="235"/>
      <c r="AS187" s="235"/>
      <c r="AT187" s="451" t="s">
        <v>352</v>
      </c>
      <c r="AU187" s="235"/>
      <c r="AV187" s="235"/>
      <c r="AW187" s="260"/>
      <c r="AX187" s="260"/>
      <c r="AY187" s="453" t="s">
        <v>710</v>
      </c>
      <c r="AZ187" s="440" t="s">
        <v>577</v>
      </c>
      <c r="BA187" s="259" t="s">
        <v>620</v>
      </c>
      <c r="BB187" s="259" t="s">
        <v>836</v>
      </c>
      <c r="BC187" s="259" t="s">
        <v>838</v>
      </c>
      <c r="BD187" s="259" t="s">
        <v>600</v>
      </c>
      <c r="BE187" s="374">
        <f t="shared" si="175"/>
        <v>189</v>
      </c>
      <c r="BF187" s="235"/>
      <c r="BG187" s="235"/>
      <c r="BH187" s="235"/>
      <c r="BI187" s="235"/>
      <c r="BJ187" s="235"/>
      <c r="BK187" s="235"/>
      <c r="BL187" s="235"/>
      <c r="BM187" s="235"/>
      <c r="BN187" s="235"/>
      <c r="BO187" s="235"/>
      <c r="BP187" s="235"/>
      <c r="BQ187" s="235"/>
      <c r="BR187" s="235"/>
      <c r="BS187" s="235"/>
      <c r="BT187" s="235"/>
      <c r="BU187" s="235"/>
      <c r="BV187" s="235"/>
      <c r="BW187" s="235"/>
      <c r="BX187" s="235"/>
      <c r="BY187" s="235"/>
      <c r="BZ187" s="235"/>
      <c r="CA187" s="235"/>
      <c r="CB187" s="235"/>
      <c r="CC187" s="235"/>
      <c r="CD187" s="235"/>
      <c r="CE187" s="235"/>
      <c r="CF187" s="235"/>
      <c r="CG187" s="235"/>
      <c r="CH187" s="235"/>
      <c r="CI187" s="235"/>
      <c r="CJ187" s="235"/>
      <c r="CK187" s="235"/>
      <c r="CL187" s="235"/>
      <c r="CM187" s="235"/>
      <c r="CN187" s="235"/>
      <c r="CO187" s="235"/>
      <c r="CP187" s="235"/>
      <c r="CQ187" s="235"/>
      <c r="CR187" s="235"/>
      <c r="CS187" s="235"/>
      <c r="CT187" s="235"/>
      <c r="CU187" s="235"/>
      <c r="CV187" s="235"/>
      <c r="CW187" s="235"/>
      <c r="CX187" s="235"/>
      <c r="CY187" s="235"/>
      <c r="CZ187" s="235"/>
      <c r="DA187" s="235"/>
      <c r="DB187" s="235"/>
      <c r="DC187" s="235"/>
      <c r="DD187" s="235"/>
      <c r="DE187" s="235"/>
      <c r="DF187" s="235"/>
      <c r="DG187" s="235"/>
      <c r="DH187" s="235"/>
      <c r="DI187" s="235"/>
      <c r="DJ187" s="235"/>
      <c r="DK187" s="235"/>
      <c r="DL187" s="235"/>
      <c r="DM187" s="235"/>
      <c r="DN187" s="235"/>
      <c r="DO187" s="235"/>
      <c r="DP187" s="235"/>
      <c r="DQ187" s="235"/>
      <c r="DR187" s="235"/>
      <c r="DS187" s="235"/>
      <c r="DT187" s="235"/>
      <c r="DU187" s="235"/>
      <c r="DV187" s="235"/>
      <c r="DW187" s="235"/>
      <c r="DX187" s="235"/>
      <c r="DY187" s="235"/>
      <c r="DZ187" s="235"/>
      <c r="EA187" s="235"/>
    </row>
    <row r="188" spans="1:131" hidden="1">
      <c r="A188" s="1534"/>
      <c r="B188" s="381"/>
      <c r="C188" s="382"/>
      <c r="D188" s="389" t="s">
        <v>1474</v>
      </c>
      <c r="E188" s="388">
        <v>563</v>
      </c>
      <c r="F188" s="388">
        <v>571</v>
      </c>
      <c r="G188" s="388">
        <v>748</v>
      </c>
      <c r="H188" s="388">
        <v>917</v>
      </c>
      <c r="I188" s="388">
        <v>1003</v>
      </c>
      <c r="J188" s="388">
        <v>1088</v>
      </c>
      <c r="K188" s="404"/>
      <c r="L188" s="405"/>
      <c r="M188" s="354"/>
      <c r="N188" s="374">
        <f>+B$11</f>
        <v>0</v>
      </c>
      <c r="O188" s="374"/>
      <c r="P188" s="374"/>
      <c r="Q188" s="374"/>
      <c r="R188" s="374"/>
      <c r="S188" s="374"/>
      <c r="T188" s="374"/>
      <c r="U188" s="374"/>
      <c r="V188" s="374"/>
      <c r="W188" s="374"/>
      <c r="X188" s="374"/>
      <c r="Y188" s="374"/>
      <c r="Z188" s="374"/>
      <c r="AA188" s="374"/>
      <c r="AB188" s="374"/>
      <c r="AC188" s="374"/>
      <c r="AD188" s="374"/>
      <c r="AE188" s="374"/>
      <c r="AF188" s="374"/>
      <c r="AG188" s="374"/>
      <c r="AH188" s="374"/>
      <c r="AI188" s="374"/>
      <c r="AJ188" s="374"/>
      <c r="AK188" s="374"/>
      <c r="AL188" s="374"/>
      <c r="AM188" s="374"/>
      <c r="AN188" s="374"/>
      <c r="AO188" s="374"/>
      <c r="AP188" s="477"/>
      <c r="AQ188" s="235"/>
      <c r="AR188" s="235"/>
      <c r="AS188" s="235"/>
      <c r="AT188" s="451" t="s">
        <v>354</v>
      </c>
      <c r="AU188" s="235"/>
      <c r="AV188" s="235"/>
      <c r="AW188" s="260"/>
      <c r="AX188" s="260"/>
      <c r="AY188" s="453" t="s">
        <v>712</v>
      </c>
      <c r="AZ188" s="440" t="s">
        <v>578</v>
      </c>
      <c r="BA188" s="259" t="s">
        <v>621</v>
      </c>
      <c r="BB188" s="259" t="s">
        <v>838</v>
      </c>
      <c r="BC188" s="259" t="s">
        <v>842</v>
      </c>
      <c r="BD188" s="259" t="s">
        <v>604</v>
      </c>
      <c r="BE188" s="374">
        <f t="shared" si="175"/>
        <v>190</v>
      </c>
      <c r="BF188" s="235"/>
      <c r="BG188" s="235"/>
      <c r="BH188" s="235"/>
      <c r="BI188" s="235"/>
      <c r="BJ188" s="235"/>
      <c r="BK188" s="235"/>
      <c r="BL188" s="235"/>
      <c r="BM188" s="235"/>
      <c r="BN188" s="235"/>
      <c r="BO188" s="235"/>
      <c r="BP188" s="235"/>
      <c r="BQ188" s="235"/>
      <c r="BR188" s="235"/>
      <c r="BS188" s="235"/>
      <c r="BT188" s="235"/>
      <c r="BU188" s="235"/>
      <c r="BV188" s="235"/>
      <c r="BW188" s="235"/>
      <c r="BX188" s="235"/>
      <c r="BY188" s="235"/>
      <c r="BZ188" s="235"/>
      <c r="CA188" s="235"/>
      <c r="CB188" s="235"/>
      <c r="CC188" s="235"/>
      <c r="CD188" s="235"/>
      <c r="CE188" s="235"/>
      <c r="CF188" s="235"/>
      <c r="CG188" s="235"/>
      <c r="CH188" s="235"/>
      <c r="CI188" s="235"/>
      <c r="CJ188" s="235"/>
      <c r="CK188" s="235"/>
      <c r="CL188" s="235"/>
      <c r="CM188" s="235"/>
      <c r="CN188" s="235"/>
      <c r="CO188" s="235"/>
      <c r="CP188" s="235"/>
      <c r="CQ188" s="235"/>
      <c r="CR188" s="235"/>
      <c r="CS188" s="235"/>
      <c r="CT188" s="235"/>
      <c r="CU188" s="235"/>
      <c r="CV188" s="235"/>
      <c r="CW188" s="235"/>
      <c r="CX188" s="235"/>
      <c r="CY188" s="235"/>
      <c r="CZ188" s="235"/>
      <c r="DA188" s="235"/>
      <c r="DB188" s="235"/>
      <c r="DC188" s="235"/>
      <c r="DD188" s="235"/>
      <c r="DE188" s="235"/>
      <c r="DF188" s="235"/>
      <c r="DG188" s="235"/>
      <c r="DH188" s="235"/>
      <c r="DI188" s="235"/>
      <c r="DJ188" s="235"/>
      <c r="DK188" s="235"/>
      <c r="DL188" s="235"/>
      <c r="DM188" s="235"/>
      <c r="DN188" s="235"/>
      <c r="DO188" s="235"/>
      <c r="DP188" s="235"/>
      <c r="DQ188" s="235"/>
      <c r="DR188" s="235"/>
      <c r="DS188" s="235"/>
      <c r="DT188" s="235"/>
      <c r="DU188" s="235"/>
      <c r="DV188" s="235"/>
      <c r="DW188" s="235"/>
      <c r="DX188" s="235"/>
      <c r="DY188" s="235"/>
      <c r="DZ188" s="235"/>
      <c r="EA188" s="235"/>
    </row>
    <row r="189" spans="1:131" hidden="1">
      <c r="A189" s="1534"/>
      <c r="B189" s="406"/>
      <c r="C189" s="407"/>
      <c r="D189" s="408"/>
      <c r="E189" s="409"/>
      <c r="F189" s="409"/>
      <c r="G189" s="409"/>
      <c r="H189" s="409"/>
      <c r="I189" s="409"/>
      <c r="J189" s="410"/>
      <c r="K189" s="411"/>
      <c r="L189" s="412"/>
      <c r="M189" s="367"/>
      <c r="N189" s="484">
        <f>+B$11</f>
        <v>0</v>
      </c>
      <c r="O189" s="484"/>
      <c r="P189" s="484"/>
      <c r="Q189" s="484"/>
      <c r="R189" s="484"/>
      <c r="S189" s="484"/>
      <c r="T189" s="484"/>
      <c r="U189" s="484"/>
      <c r="V189" s="484"/>
      <c r="W189" s="484"/>
      <c r="X189" s="484"/>
      <c r="Y189" s="484"/>
      <c r="Z189" s="484"/>
      <c r="AA189" s="484"/>
      <c r="AB189" s="484"/>
      <c r="AC189" s="484"/>
      <c r="AD189" s="484"/>
      <c r="AE189" s="484"/>
      <c r="AF189" s="484"/>
      <c r="AG189" s="484"/>
      <c r="AH189" s="484"/>
      <c r="AI189" s="484"/>
      <c r="AJ189" s="484"/>
      <c r="AK189" s="484"/>
      <c r="AL189" s="484"/>
      <c r="AM189" s="484"/>
      <c r="AN189" s="484"/>
      <c r="AO189" s="484"/>
      <c r="AP189" s="485"/>
      <c r="AQ189" s="235"/>
      <c r="AR189" s="235"/>
      <c r="AS189" s="235"/>
      <c r="AT189" s="451" t="s">
        <v>356</v>
      </c>
      <c r="AU189" s="235"/>
      <c r="AV189" s="235"/>
      <c r="AW189" s="260"/>
      <c r="AX189" s="260"/>
      <c r="AY189" s="453" t="s">
        <v>714</v>
      </c>
      <c r="AZ189" s="440" t="s">
        <v>579</v>
      </c>
      <c r="BA189" s="259" t="s">
        <v>622</v>
      </c>
      <c r="BB189" s="259" t="s">
        <v>842</v>
      </c>
      <c r="BC189" s="259" t="s">
        <v>847</v>
      </c>
      <c r="BD189" s="259" t="s">
        <v>607</v>
      </c>
      <c r="BE189" s="374">
        <f t="shared" si="175"/>
        <v>191</v>
      </c>
      <c r="BF189" s="235"/>
      <c r="BG189" s="235"/>
      <c r="BH189" s="235"/>
      <c r="BI189" s="235"/>
      <c r="BJ189" s="235"/>
      <c r="BK189" s="235"/>
      <c r="BL189" s="235"/>
      <c r="BM189" s="235"/>
      <c r="BN189" s="235"/>
      <c r="BO189" s="235"/>
      <c r="BP189" s="235"/>
      <c r="BQ189" s="235"/>
      <c r="BR189" s="235"/>
      <c r="BS189" s="235"/>
      <c r="BT189" s="235"/>
      <c r="BU189" s="235"/>
      <c r="BV189" s="235"/>
      <c r="BW189" s="235"/>
      <c r="BX189" s="235"/>
      <c r="BY189" s="235"/>
      <c r="BZ189" s="235"/>
      <c r="CA189" s="235"/>
      <c r="CB189" s="235"/>
      <c r="CC189" s="235"/>
      <c r="CD189" s="235"/>
      <c r="CE189" s="235"/>
      <c r="CF189" s="235"/>
      <c r="CG189" s="235"/>
      <c r="CH189" s="235"/>
      <c r="CI189" s="235"/>
      <c r="CJ189" s="235"/>
      <c r="CK189" s="235"/>
      <c r="CL189" s="235"/>
      <c r="CM189" s="235"/>
      <c r="CN189" s="235"/>
      <c r="CO189" s="235"/>
      <c r="CP189" s="235"/>
      <c r="CQ189" s="235"/>
      <c r="CR189" s="235"/>
      <c r="CS189" s="235"/>
      <c r="CT189" s="235"/>
      <c r="CU189" s="235"/>
      <c r="CV189" s="235"/>
      <c r="CW189" s="235"/>
      <c r="CX189" s="235"/>
      <c r="CY189" s="235"/>
      <c r="CZ189" s="235"/>
      <c r="DA189" s="235"/>
      <c r="DB189" s="235"/>
      <c r="DC189" s="235"/>
      <c r="DD189" s="235"/>
      <c r="DE189" s="235"/>
      <c r="DF189" s="235"/>
      <c r="DG189" s="235"/>
      <c r="DH189" s="235"/>
      <c r="DI189" s="235"/>
      <c r="DJ189" s="235"/>
      <c r="DK189" s="235"/>
      <c r="DL189" s="235"/>
      <c r="DM189" s="235"/>
      <c r="DN189" s="235"/>
      <c r="DO189" s="235"/>
      <c r="DP189" s="235"/>
      <c r="DQ189" s="235"/>
      <c r="DR189" s="235"/>
      <c r="DS189" s="235"/>
      <c r="DT189" s="235"/>
      <c r="DU189" s="235"/>
      <c r="DV189" s="235"/>
      <c r="DW189" s="235"/>
      <c r="DX189" s="235"/>
      <c r="DY189" s="235"/>
      <c r="DZ189" s="235"/>
      <c r="EA189" s="235"/>
    </row>
    <row r="190" spans="1:131" hidden="1">
      <c r="N190" s="235"/>
      <c r="O190" s="235"/>
      <c r="P190" s="235"/>
      <c r="Q190" s="235"/>
      <c r="R190" s="235"/>
      <c r="S190" s="235"/>
      <c r="T190" s="235"/>
      <c r="U190" s="235"/>
      <c r="V190" s="235"/>
      <c r="W190" s="235"/>
      <c r="X190" s="235"/>
      <c r="Y190" s="235"/>
      <c r="Z190" s="235"/>
      <c r="AA190" s="235"/>
      <c r="AB190" s="235"/>
      <c r="AC190" s="235"/>
      <c r="AD190" s="235"/>
      <c r="AE190" s="235"/>
      <c r="AF190" s="235"/>
      <c r="AG190" s="235"/>
      <c r="AH190" s="235"/>
      <c r="AI190" s="235"/>
      <c r="AJ190" s="235"/>
      <c r="AK190" s="235"/>
      <c r="AL190" s="235"/>
      <c r="AM190" s="235"/>
      <c r="AN190" s="235"/>
      <c r="AO190" s="235"/>
      <c r="AP190" s="235"/>
      <c r="AQ190" s="235"/>
      <c r="AR190" s="235"/>
      <c r="AS190" s="235"/>
      <c r="AT190" s="451" t="s">
        <v>357</v>
      </c>
      <c r="AU190" s="235"/>
      <c r="AV190" s="235"/>
      <c r="AW190" s="260"/>
      <c r="AX190" s="260"/>
      <c r="AY190" s="453" t="s">
        <v>718</v>
      </c>
      <c r="AZ190" s="440" t="s">
        <v>581</v>
      </c>
      <c r="BA190" s="259" t="s">
        <v>233</v>
      </c>
      <c r="BB190" s="259" t="s">
        <v>847</v>
      </c>
      <c r="BC190" s="259" t="s">
        <v>856</v>
      </c>
      <c r="BD190" s="259" t="s">
        <v>609</v>
      </c>
      <c r="BE190" s="374">
        <f t="shared" si="175"/>
        <v>192</v>
      </c>
      <c r="BF190" s="235"/>
      <c r="BG190" s="235"/>
      <c r="BH190" s="235"/>
      <c r="BI190" s="235"/>
      <c r="BJ190" s="235"/>
      <c r="BK190" s="235"/>
      <c r="BL190" s="235"/>
      <c r="BM190" s="235"/>
      <c r="BN190" s="235"/>
      <c r="BO190" s="235"/>
      <c r="BP190" s="235"/>
      <c r="BQ190" s="235"/>
      <c r="BR190" s="235"/>
      <c r="BS190" s="235"/>
      <c r="BT190" s="235"/>
      <c r="BU190" s="235"/>
      <c r="BV190" s="235"/>
      <c r="BW190" s="235"/>
      <c r="BX190" s="235"/>
      <c r="BY190" s="235"/>
      <c r="BZ190" s="235"/>
      <c r="CA190" s="235"/>
      <c r="CB190" s="235"/>
      <c r="CC190" s="235"/>
      <c r="CD190" s="235"/>
      <c r="CE190" s="235"/>
      <c r="CF190" s="235"/>
      <c r="CG190" s="235"/>
      <c r="CH190" s="235"/>
      <c r="CI190" s="235"/>
      <c r="CJ190" s="235"/>
      <c r="CK190" s="235"/>
      <c r="CL190" s="235"/>
      <c r="CM190" s="235"/>
      <c r="CN190" s="235"/>
      <c r="CO190" s="235"/>
      <c r="CP190" s="235"/>
      <c r="CQ190" s="235"/>
      <c r="CR190" s="235"/>
      <c r="CS190" s="235"/>
      <c r="CT190" s="235"/>
      <c r="CU190" s="235"/>
      <c r="CV190" s="235"/>
      <c r="CW190" s="235"/>
      <c r="CX190" s="235"/>
      <c r="CY190" s="235"/>
      <c r="CZ190" s="235"/>
      <c r="DA190" s="235"/>
      <c r="DB190" s="235"/>
      <c r="DC190" s="235"/>
      <c r="DD190" s="235"/>
      <c r="DE190" s="235"/>
      <c r="DF190" s="235"/>
      <c r="DG190" s="235"/>
      <c r="DH190" s="235"/>
      <c r="DI190" s="235"/>
      <c r="DJ190" s="235"/>
      <c r="DK190" s="235"/>
      <c r="DL190" s="235"/>
      <c r="DM190" s="235"/>
      <c r="DN190" s="235"/>
      <c r="DO190" s="235"/>
      <c r="DP190" s="235"/>
      <c r="DQ190" s="235"/>
      <c r="DR190" s="235"/>
      <c r="DS190" s="235"/>
      <c r="DT190" s="235"/>
      <c r="DU190" s="235"/>
      <c r="DV190" s="235"/>
      <c r="DW190" s="235"/>
      <c r="DX190" s="235"/>
      <c r="DY190" s="235"/>
      <c r="DZ190" s="235"/>
      <c r="EA190" s="235"/>
    </row>
    <row r="191" spans="1:131" hidden="1">
      <c r="A191" s="1528" t="s">
        <v>1545</v>
      </c>
      <c r="B191" s="413"/>
      <c r="C191" s="414"/>
      <c r="D191" s="415" t="s">
        <v>1546</v>
      </c>
      <c r="E191" s="416"/>
      <c r="F191" s="416"/>
      <c r="G191" s="416"/>
      <c r="H191" s="416"/>
      <c r="I191" s="416"/>
      <c r="J191" s="416"/>
      <c r="K191" s="416"/>
      <c r="L191" s="416"/>
      <c r="M191" s="350"/>
      <c r="N191" s="474"/>
      <c r="O191" s="474"/>
      <c r="P191" s="474"/>
      <c r="Q191" s="474"/>
      <c r="R191" s="474"/>
      <c r="S191" s="474"/>
      <c r="T191" s="474"/>
      <c r="U191" s="474"/>
      <c r="V191" s="474"/>
      <c r="W191" s="474"/>
      <c r="X191" s="474"/>
      <c r="Y191" s="474"/>
      <c r="Z191" s="474"/>
      <c r="AA191" s="474"/>
      <c r="AB191" s="474"/>
      <c r="AC191" s="474"/>
      <c r="AD191" s="474"/>
      <c r="AE191" s="474"/>
      <c r="AF191" s="474"/>
      <c r="AG191" s="474"/>
      <c r="AH191" s="474"/>
      <c r="AI191" s="474"/>
      <c r="AJ191" s="474"/>
      <c r="AK191" s="474"/>
      <c r="AL191" s="474"/>
      <c r="AM191" s="474"/>
      <c r="AN191" s="474"/>
      <c r="AO191" s="474"/>
      <c r="AP191" s="475"/>
      <c r="AQ191" s="235"/>
      <c r="AR191" s="235"/>
      <c r="AS191" s="235"/>
      <c r="AT191" s="451" t="s">
        <v>359</v>
      </c>
      <c r="AU191" s="235"/>
      <c r="AV191" s="235"/>
      <c r="AW191" s="260"/>
      <c r="AX191" s="260"/>
      <c r="AY191" s="453" t="s">
        <v>720</v>
      </c>
      <c r="AZ191" s="440" t="s">
        <v>582</v>
      </c>
      <c r="BA191" s="259" t="s">
        <v>626</v>
      </c>
      <c r="BB191" s="259" t="s">
        <v>856</v>
      </c>
      <c r="BC191" s="259" t="s">
        <v>858</v>
      </c>
      <c r="BD191" s="259" t="s">
        <v>611</v>
      </c>
      <c r="BE191" s="374">
        <f t="shared" si="175"/>
        <v>193</v>
      </c>
      <c r="BF191" s="235"/>
      <c r="BG191" s="235"/>
      <c r="BH191" s="235"/>
      <c r="BI191" s="235"/>
      <c r="BJ191" s="235"/>
      <c r="BK191" s="235"/>
      <c r="BL191" s="235"/>
      <c r="BM191" s="235"/>
      <c r="BN191" s="235"/>
      <c r="BO191" s="235"/>
      <c r="BP191" s="235"/>
      <c r="BQ191" s="235"/>
      <c r="BR191" s="235"/>
      <c r="BS191" s="235"/>
      <c r="BT191" s="235"/>
      <c r="BU191" s="235"/>
      <c r="BV191" s="235"/>
      <c r="BW191" s="235"/>
      <c r="BX191" s="235"/>
      <c r="BY191" s="235"/>
      <c r="BZ191" s="235"/>
      <c r="CA191" s="235"/>
      <c r="CB191" s="235"/>
      <c r="CC191" s="235"/>
      <c r="CD191" s="235"/>
      <c r="CE191" s="235"/>
      <c r="CF191" s="235"/>
      <c r="CG191" s="235"/>
      <c r="CH191" s="235"/>
      <c r="CI191" s="235"/>
      <c r="CJ191" s="235"/>
      <c r="CK191" s="235"/>
      <c r="CL191" s="235"/>
      <c r="CM191" s="235"/>
      <c r="CN191" s="235"/>
      <c r="CO191" s="235"/>
      <c r="CP191" s="235"/>
      <c r="CQ191" s="235"/>
      <c r="CR191" s="235"/>
      <c r="CS191" s="235"/>
      <c r="CT191" s="235"/>
      <c r="CU191" s="235"/>
      <c r="CV191" s="235"/>
      <c r="CW191" s="235"/>
      <c r="CX191" s="235"/>
      <c r="CY191" s="235"/>
      <c r="CZ191" s="235"/>
      <c r="DA191" s="235"/>
      <c r="DB191" s="235"/>
      <c r="DC191" s="235"/>
      <c r="DD191" s="235"/>
      <c r="DE191" s="235"/>
      <c r="DF191" s="235"/>
      <c r="DG191" s="235"/>
      <c r="DH191" s="235"/>
      <c r="DI191" s="235"/>
      <c r="DJ191" s="235"/>
      <c r="DK191" s="235"/>
      <c r="DL191" s="235"/>
      <c r="DM191" s="235"/>
      <c r="DN191" s="235"/>
      <c r="DO191" s="235"/>
      <c r="DP191" s="235"/>
      <c r="DQ191" s="235"/>
      <c r="DR191" s="235"/>
      <c r="DS191" s="235"/>
      <c r="DT191" s="235"/>
      <c r="DU191" s="235"/>
      <c r="DV191" s="235"/>
      <c r="DW191" s="235"/>
      <c r="DX191" s="235"/>
      <c r="DY191" s="235"/>
      <c r="DZ191" s="235"/>
      <c r="EA191" s="235"/>
    </row>
    <row r="192" spans="1:131" hidden="1">
      <c r="A192" s="1529"/>
      <c r="B192" s="417"/>
      <c r="C192" s="418"/>
      <c r="D192" s="419"/>
      <c r="E192" s="420">
        <v>1</v>
      </c>
      <c r="F192" s="420">
        <v>2</v>
      </c>
      <c r="G192" s="420">
        <v>3</v>
      </c>
      <c r="H192" s="420">
        <v>4</v>
      </c>
      <c r="I192" s="420">
        <v>5</v>
      </c>
      <c r="J192" s="420">
        <v>6</v>
      </c>
      <c r="K192" s="420">
        <v>7</v>
      </c>
      <c r="L192" s="420">
        <v>8</v>
      </c>
      <c r="M192" s="354"/>
      <c r="N192" s="374"/>
      <c r="O192" s="374"/>
      <c r="P192" s="374"/>
      <c r="Q192" s="374"/>
      <c r="R192" s="374"/>
      <c r="S192" s="374"/>
      <c r="T192" s="374"/>
      <c r="U192" s="374"/>
      <c r="V192" s="374"/>
      <c r="W192" s="374"/>
      <c r="X192" s="374"/>
      <c r="Y192" s="374"/>
      <c r="Z192" s="374"/>
      <c r="AA192" s="374"/>
      <c r="AB192" s="374"/>
      <c r="AC192" s="374"/>
      <c r="AD192" s="374"/>
      <c r="AE192" s="374"/>
      <c r="AF192" s="374"/>
      <c r="AG192" s="374"/>
      <c r="AH192" s="374"/>
      <c r="AI192" s="374"/>
      <c r="AJ192" s="374"/>
      <c r="AK192" s="374"/>
      <c r="AL192" s="374"/>
      <c r="AM192" s="374"/>
      <c r="AN192" s="374"/>
      <c r="AO192" s="374"/>
      <c r="AP192" s="477"/>
      <c r="AQ192" s="235"/>
      <c r="AR192" s="235"/>
      <c r="AS192" s="235"/>
      <c r="AT192" s="451" t="s">
        <v>360</v>
      </c>
      <c r="AU192" s="235"/>
      <c r="AV192" s="235"/>
      <c r="AW192" s="260"/>
      <c r="AX192" s="260"/>
      <c r="AY192" s="453" t="s">
        <v>728</v>
      </c>
      <c r="AZ192" s="440" t="s">
        <v>586</v>
      </c>
      <c r="BA192" s="259" t="s">
        <v>627</v>
      </c>
      <c r="BB192" s="259" t="s">
        <v>858</v>
      </c>
      <c r="BC192" s="259" t="s">
        <v>870</v>
      </c>
      <c r="BD192" s="259" t="s">
        <v>612</v>
      </c>
      <c r="BE192" s="374">
        <f t="shared" si="175"/>
        <v>194</v>
      </c>
      <c r="BF192" s="235"/>
      <c r="BG192" s="235"/>
      <c r="BH192" s="235"/>
      <c r="BI192" s="235"/>
      <c r="BJ192" s="235"/>
      <c r="BK192" s="235"/>
      <c r="BL192" s="235"/>
      <c r="BM192" s="235"/>
      <c r="BN192" s="235"/>
      <c r="BO192" s="235"/>
      <c r="BP192" s="235"/>
      <c r="BQ192" s="235"/>
      <c r="BR192" s="235"/>
      <c r="BS192" s="235"/>
      <c r="BT192" s="235"/>
      <c r="BU192" s="235"/>
      <c r="BV192" s="235"/>
      <c r="BW192" s="235"/>
      <c r="BX192" s="235"/>
      <c r="BY192" s="235"/>
      <c r="BZ192" s="235"/>
      <c r="CA192" s="235"/>
      <c r="CB192" s="235"/>
      <c r="CC192" s="235"/>
      <c r="CD192" s="235"/>
      <c r="CE192" s="235"/>
      <c r="CF192" s="235"/>
      <c r="CG192" s="235"/>
      <c r="CH192" s="235"/>
      <c r="CI192" s="235"/>
      <c r="CJ192" s="235"/>
      <c r="CK192" s="235"/>
      <c r="CL192" s="235"/>
      <c r="CM192" s="235"/>
      <c r="CN192" s="235"/>
      <c r="CO192" s="235"/>
      <c r="CP192" s="235"/>
      <c r="CQ192" s="235"/>
      <c r="CR192" s="235"/>
      <c r="CS192" s="235"/>
      <c r="CT192" s="235"/>
      <c r="CU192" s="235"/>
      <c r="CV192" s="235"/>
      <c r="CW192" s="235"/>
      <c r="CX192" s="235"/>
      <c r="CY192" s="235"/>
      <c r="CZ192" s="235"/>
      <c r="DA192" s="235"/>
      <c r="DB192" s="235"/>
      <c r="DC192" s="235"/>
      <c r="DD192" s="235"/>
      <c r="DE192" s="235"/>
      <c r="DF192" s="235"/>
      <c r="DG192" s="235"/>
      <c r="DH192" s="235"/>
      <c r="DI192" s="235"/>
      <c r="DJ192" s="235"/>
      <c r="DK192" s="235"/>
      <c r="DL192" s="235"/>
      <c r="DM192" s="235"/>
      <c r="DN192" s="235"/>
      <c r="DO192" s="235"/>
      <c r="DP192" s="235"/>
      <c r="DQ192" s="235"/>
      <c r="DR192" s="235"/>
      <c r="DS192" s="235"/>
      <c r="DT192" s="235"/>
      <c r="DU192" s="235"/>
      <c r="DV192" s="235"/>
      <c r="DW192" s="235"/>
      <c r="DX192" s="235"/>
      <c r="DY192" s="235"/>
      <c r="DZ192" s="235"/>
      <c r="EA192" s="235"/>
    </row>
    <row r="193" spans="1:131" hidden="1">
      <c r="A193" s="1529"/>
      <c r="B193" s="417"/>
      <c r="C193" s="418"/>
      <c r="D193" s="421">
        <v>30</v>
      </c>
      <c r="E193" s="422">
        <f t="shared" ref="E193:L193" si="178">+E195*0.6</f>
        <v>11010</v>
      </c>
      <c r="F193" s="422">
        <f t="shared" si="178"/>
        <v>12600</v>
      </c>
      <c r="G193" s="422">
        <f t="shared" si="178"/>
        <v>14160</v>
      </c>
      <c r="H193" s="422">
        <f t="shared" si="178"/>
        <v>15720</v>
      </c>
      <c r="I193" s="422">
        <f t="shared" si="178"/>
        <v>16980</v>
      </c>
      <c r="J193" s="422">
        <f t="shared" si="178"/>
        <v>18240</v>
      </c>
      <c r="K193" s="422">
        <f t="shared" si="178"/>
        <v>19500</v>
      </c>
      <c r="L193" s="422">
        <f t="shared" si="178"/>
        <v>20760</v>
      </c>
      <c r="M193" s="354"/>
      <c r="N193" s="374"/>
      <c r="O193" s="374"/>
      <c r="P193" s="374"/>
      <c r="Q193" s="374"/>
      <c r="R193" s="374"/>
      <c r="S193" s="374"/>
      <c r="T193" s="374"/>
      <c r="U193" s="374"/>
      <c r="V193" s="374"/>
      <c r="W193" s="374"/>
      <c r="X193" s="374"/>
      <c r="Y193" s="374"/>
      <c r="Z193" s="374"/>
      <c r="AA193" s="374"/>
      <c r="AB193" s="374"/>
      <c r="AC193" s="374"/>
      <c r="AD193" s="374"/>
      <c r="AE193" s="374"/>
      <c r="AF193" s="374"/>
      <c r="AG193" s="374"/>
      <c r="AH193" s="374"/>
      <c r="AI193" s="374"/>
      <c r="AJ193" s="374"/>
      <c r="AK193" s="374"/>
      <c r="AL193" s="374"/>
      <c r="AM193" s="374"/>
      <c r="AN193" s="374"/>
      <c r="AO193" s="374"/>
      <c r="AP193" s="477"/>
      <c r="AQ193" s="235"/>
      <c r="AR193" s="235"/>
      <c r="AS193" s="235"/>
      <c r="AT193" s="451" t="s">
        <v>362</v>
      </c>
      <c r="AU193" s="235"/>
      <c r="AV193" s="235"/>
      <c r="AW193" s="260"/>
      <c r="AX193" s="260"/>
      <c r="AY193" s="453" t="s">
        <v>731</v>
      </c>
      <c r="AZ193" s="440" t="s">
        <v>587</v>
      </c>
      <c r="BA193" s="259" t="s">
        <v>235</v>
      </c>
      <c r="BB193" s="259" t="s">
        <v>870</v>
      </c>
      <c r="BC193" s="259" t="s">
        <v>873</v>
      </c>
      <c r="BD193" s="259" t="s">
        <v>614</v>
      </c>
      <c r="BE193" s="374">
        <f t="shared" si="175"/>
        <v>195</v>
      </c>
      <c r="BF193" s="235"/>
      <c r="BG193" s="235"/>
      <c r="BH193" s="235"/>
      <c r="BI193" s="235"/>
      <c r="BJ193" s="235"/>
      <c r="BK193" s="235"/>
      <c r="BL193" s="235"/>
      <c r="BM193" s="235"/>
      <c r="BN193" s="235"/>
      <c r="BO193" s="235"/>
      <c r="BP193" s="235"/>
      <c r="BQ193" s="235"/>
      <c r="BR193" s="235"/>
      <c r="BS193" s="235"/>
      <c r="BT193" s="235"/>
      <c r="BU193" s="235"/>
      <c r="BV193" s="235"/>
      <c r="BW193" s="235"/>
      <c r="BX193" s="235"/>
      <c r="BY193" s="235"/>
      <c r="BZ193" s="235"/>
      <c r="CA193" s="235"/>
      <c r="CB193" s="235"/>
      <c r="CC193" s="235"/>
      <c r="CD193" s="235"/>
      <c r="CE193" s="235"/>
      <c r="CF193" s="235"/>
      <c r="CG193" s="235"/>
      <c r="CH193" s="235"/>
      <c r="CI193" s="235"/>
      <c r="CJ193" s="235"/>
      <c r="CK193" s="235"/>
      <c r="CL193" s="235"/>
      <c r="CM193" s="235"/>
      <c r="CN193" s="235"/>
      <c r="CO193" s="235"/>
      <c r="CP193" s="235"/>
      <c r="CQ193" s="235"/>
      <c r="CR193" s="235"/>
      <c r="CS193" s="235"/>
      <c r="CT193" s="235"/>
      <c r="CU193" s="235"/>
      <c r="CV193" s="235"/>
      <c r="CW193" s="235"/>
      <c r="CX193" s="235"/>
      <c r="CY193" s="235"/>
      <c r="CZ193" s="235"/>
      <c r="DA193" s="235"/>
      <c r="DB193" s="235"/>
      <c r="DC193" s="235"/>
      <c r="DD193" s="235"/>
      <c r="DE193" s="235"/>
      <c r="DF193" s="235"/>
      <c r="DG193" s="235"/>
      <c r="DH193" s="235"/>
      <c r="DI193" s="235"/>
      <c r="DJ193" s="235"/>
      <c r="DK193" s="235"/>
      <c r="DL193" s="235"/>
      <c r="DM193" s="235"/>
      <c r="DN193" s="235"/>
      <c r="DO193" s="235"/>
      <c r="DP193" s="235"/>
      <c r="DQ193" s="235"/>
      <c r="DR193" s="235"/>
      <c r="DS193" s="235"/>
      <c r="DT193" s="235"/>
      <c r="DU193" s="235"/>
      <c r="DV193" s="235"/>
      <c r="DW193" s="235"/>
      <c r="DX193" s="235"/>
      <c r="DY193" s="235"/>
      <c r="DZ193" s="235"/>
      <c r="EA193" s="235"/>
    </row>
    <row r="194" spans="1:131" hidden="1">
      <c r="A194" s="1529"/>
      <c r="B194" s="417"/>
      <c r="C194" s="418"/>
      <c r="D194" s="423">
        <v>40</v>
      </c>
      <c r="E194" s="422">
        <f t="shared" ref="E194:L194" si="179">+E195*0.8</f>
        <v>14680</v>
      </c>
      <c r="F194" s="422">
        <f t="shared" si="179"/>
        <v>16800</v>
      </c>
      <c r="G194" s="422">
        <f t="shared" si="179"/>
        <v>18880</v>
      </c>
      <c r="H194" s="422">
        <f t="shared" si="179"/>
        <v>20960</v>
      </c>
      <c r="I194" s="422">
        <f t="shared" si="179"/>
        <v>22640</v>
      </c>
      <c r="J194" s="422">
        <f t="shared" si="179"/>
        <v>24320</v>
      </c>
      <c r="K194" s="422">
        <f t="shared" si="179"/>
        <v>26000</v>
      </c>
      <c r="L194" s="422">
        <f t="shared" si="179"/>
        <v>27680</v>
      </c>
      <c r="M194" s="354"/>
      <c r="N194" s="374"/>
      <c r="O194" s="374"/>
      <c r="P194" s="374"/>
      <c r="Q194" s="374"/>
      <c r="R194" s="374"/>
      <c r="S194" s="374"/>
      <c r="T194" s="374"/>
      <c r="U194" s="374"/>
      <c r="V194" s="374"/>
      <c r="W194" s="374"/>
      <c r="X194" s="374"/>
      <c r="Y194" s="374"/>
      <c r="Z194" s="374"/>
      <c r="AA194" s="374"/>
      <c r="AB194" s="374"/>
      <c r="AC194" s="374"/>
      <c r="AD194" s="374"/>
      <c r="AE194" s="374"/>
      <c r="AF194" s="374"/>
      <c r="AG194" s="374"/>
      <c r="AH194" s="374"/>
      <c r="AI194" s="374"/>
      <c r="AJ194" s="374"/>
      <c r="AK194" s="374"/>
      <c r="AL194" s="374"/>
      <c r="AM194" s="374"/>
      <c r="AN194" s="374"/>
      <c r="AO194" s="374"/>
      <c r="AP194" s="477"/>
      <c r="AQ194" s="235"/>
      <c r="AR194" s="235"/>
      <c r="AS194" s="235"/>
      <c r="AT194" s="451" t="s">
        <v>364</v>
      </c>
      <c r="AU194" s="235"/>
      <c r="AV194" s="235"/>
      <c r="AW194" s="260"/>
      <c r="AX194" s="260"/>
      <c r="AY194" s="453" t="s">
        <v>1452</v>
      </c>
      <c r="AZ194" s="440" t="s">
        <v>591</v>
      </c>
      <c r="BA194" s="259" t="s">
        <v>632</v>
      </c>
      <c r="BB194" s="259" t="s">
        <v>873</v>
      </c>
      <c r="BC194" s="259" t="s">
        <v>362</v>
      </c>
      <c r="BD194" s="259" t="s">
        <v>618</v>
      </c>
      <c r="BE194" s="374">
        <f t="shared" si="175"/>
        <v>196</v>
      </c>
      <c r="BF194" s="235"/>
      <c r="BG194" s="235"/>
      <c r="BH194" s="235"/>
      <c r="BI194" s="235"/>
      <c r="BJ194" s="235"/>
      <c r="BK194" s="235"/>
      <c r="BL194" s="235"/>
      <c r="BM194" s="235"/>
      <c r="BN194" s="235"/>
      <c r="BO194" s="235"/>
      <c r="BP194" s="235"/>
      <c r="BQ194" s="235"/>
      <c r="BR194" s="235"/>
      <c r="BS194" s="235"/>
      <c r="BT194" s="235"/>
      <c r="BU194" s="235"/>
      <c r="BV194" s="235"/>
      <c r="BW194" s="235"/>
      <c r="BX194" s="235"/>
      <c r="BY194" s="235"/>
      <c r="BZ194" s="235"/>
      <c r="CA194" s="235"/>
      <c r="CB194" s="235"/>
      <c r="CC194" s="235"/>
      <c r="CD194" s="235"/>
      <c r="CE194" s="235"/>
      <c r="CF194" s="235"/>
      <c r="CG194" s="235"/>
      <c r="CH194" s="235"/>
      <c r="CI194" s="235"/>
      <c r="CJ194" s="235"/>
      <c r="CK194" s="235"/>
      <c r="CL194" s="235"/>
      <c r="CM194" s="235"/>
      <c r="CN194" s="235"/>
      <c r="CO194" s="235"/>
      <c r="CP194" s="235"/>
      <c r="CQ194" s="235"/>
      <c r="CR194" s="235"/>
      <c r="CS194" s="235"/>
      <c r="CT194" s="235"/>
      <c r="CU194" s="235"/>
      <c r="CV194" s="235"/>
      <c r="CW194" s="235"/>
      <c r="CX194" s="235"/>
      <c r="CY194" s="235"/>
      <c r="CZ194" s="235"/>
      <c r="DA194" s="235"/>
      <c r="DB194" s="235"/>
      <c r="DC194" s="235"/>
      <c r="DD194" s="235"/>
      <c r="DE194" s="235"/>
      <c r="DF194" s="235"/>
      <c r="DG194" s="235"/>
      <c r="DH194" s="235"/>
      <c r="DI194" s="235"/>
      <c r="DJ194" s="235"/>
      <c r="DK194" s="235"/>
      <c r="DL194" s="235"/>
      <c r="DM194" s="235"/>
      <c r="DN194" s="235"/>
      <c r="DO194" s="235"/>
      <c r="DP194" s="235"/>
      <c r="DQ194" s="235"/>
      <c r="DR194" s="235"/>
      <c r="DS194" s="235"/>
      <c r="DT194" s="235"/>
      <c r="DU194" s="235"/>
      <c r="DV194" s="235"/>
      <c r="DW194" s="235"/>
      <c r="DX194" s="235"/>
      <c r="DY194" s="235"/>
      <c r="DZ194" s="235"/>
      <c r="EA194" s="235"/>
    </row>
    <row r="195" spans="1:131" hidden="1">
      <c r="A195" s="1529"/>
      <c r="B195" s="417"/>
      <c r="C195" s="418"/>
      <c r="D195" s="423">
        <v>50</v>
      </c>
      <c r="E195" s="422">
        <v>18350</v>
      </c>
      <c r="F195" s="422">
        <v>21000</v>
      </c>
      <c r="G195" s="422">
        <v>23600</v>
      </c>
      <c r="H195" s="422">
        <v>26200</v>
      </c>
      <c r="I195" s="422">
        <v>28300</v>
      </c>
      <c r="J195" s="422">
        <v>30400</v>
      </c>
      <c r="K195" s="422">
        <v>32500</v>
      </c>
      <c r="L195" s="422">
        <v>34600</v>
      </c>
      <c r="M195" s="354"/>
      <c r="N195" s="374" t="str">
        <f>+CONCATENATE($B$11)</f>
        <v>0</v>
      </c>
      <c r="O195" s="374"/>
      <c r="P195" s="374"/>
      <c r="Q195" s="374"/>
      <c r="R195" s="374"/>
      <c r="S195" s="374"/>
      <c r="T195" s="374"/>
      <c r="U195" s="374"/>
      <c r="V195" s="374"/>
      <c r="W195" s="374"/>
      <c r="X195" s="374"/>
      <c r="Y195" s="374"/>
      <c r="Z195" s="374"/>
      <c r="AA195" s="374"/>
      <c r="AB195" s="374"/>
      <c r="AC195" s="374"/>
      <c r="AD195" s="374"/>
      <c r="AE195" s="374"/>
      <c r="AF195" s="374"/>
      <c r="AG195" s="374"/>
      <c r="AH195" s="374"/>
      <c r="AI195" s="374"/>
      <c r="AJ195" s="374"/>
      <c r="AK195" s="374"/>
      <c r="AL195" s="374"/>
      <c r="AM195" s="374"/>
      <c r="AN195" s="374"/>
      <c r="AO195" s="374"/>
      <c r="AP195" s="477"/>
      <c r="AQ195" s="235"/>
      <c r="AR195" s="235"/>
      <c r="AS195" s="235"/>
      <c r="AT195" s="451" t="s">
        <v>366</v>
      </c>
      <c r="AU195" s="235"/>
      <c r="AV195" s="235"/>
      <c r="AW195" s="260"/>
      <c r="AX195" s="260"/>
      <c r="AY195" s="453" t="s">
        <v>1453</v>
      </c>
      <c r="AZ195" s="440" t="s">
        <v>596</v>
      </c>
      <c r="BA195" s="259" t="s">
        <v>633</v>
      </c>
      <c r="BB195" s="259" t="s">
        <v>362</v>
      </c>
      <c r="BC195" s="259" t="s">
        <v>888</v>
      </c>
      <c r="BD195" s="259" t="s">
        <v>619</v>
      </c>
      <c r="BE195" s="374">
        <f t="shared" si="175"/>
        <v>197</v>
      </c>
      <c r="BF195" s="235"/>
      <c r="BG195" s="235"/>
      <c r="BH195" s="235"/>
      <c r="BI195" s="235"/>
      <c r="BJ195" s="235"/>
      <c r="BK195" s="235"/>
      <c r="BL195" s="235"/>
      <c r="BM195" s="235"/>
      <c r="BN195" s="235"/>
      <c r="BO195" s="235"/>
      <c r="BP195" s="235"/>
      <c r="BQ195" s="235"/>
      <c r="BR195" s="235"/>
      <c r="BS195" s="235"/>
      <c r="BT195" s="235"/>
      <c r="BU195" s="235"/>
      <c r="BV195" s="235"/>
      <c r="BW195" s="235"/>
      <c r="BX195" s="235"/>
      <c r="BY195" s="235"/>
      <c r="BZ195" s="235"/>
      <c r="CA195" s="235"/>
      <c r="CB195" s="235"/>
      <c r="CC195" s="235"/>
      <c r="CD195" s="235"/>
      <c r="CE195" s="235"/>
      <c r="CF195" s="235"/>
      <c r="CG195" s="235"/>
      <c r="CH195" s="235"/>
      <c r="CI195" s="235"/>
      <c r="CJ195" s="235"/>
      <c r="CK195" s="235"/>
      <c r="CL195" s="235"/>
      <c r="CM195" s="235"/>
      <c r="CN195" s="235"/>
      <c r="CO195" s="235"/>
      <c r="CP195" s="235"/>
      <c r="CQ195" s="235"/>
      <c r="CR195" s="235"/>
      <c r="CS195" s="235"/>
      <c r="CT195" s="235"/>
      <c r="CU195" s="235"/>
      <c r="CV195" s="235"/>
      <c r="CW195" s="235"/>
      <c r="CX195" s="235"/>
      <c r="CY195" s="235"/>
      <c r="CZ195" s="235"/>
      <c r="DA195" s="235"/>
      <c r="DB195" s="235"/>
      <c r="DC195" s="235"/>
      <c r="DD195" s="235"/>
      <c r="DE195" s="235"/>
      <c r="DF195" s="235"/>
      <c r="DG195" s="235"/>
      <c r="DH195" s="235"/>
      <c r="DI195" s="235"/>
      <c r="DJ195" s="235"/>
      <c r="DK195" s="235"/>
      <c r="DL195" s="235"/>
      <c r="DM195" s="235"/>
      <c r="DN195" s="235"/>
      <c r="DO195" s="235"/>
      <c r="DP195" s="235"/>
      <c r="DQ195" s="235"/>
      <c r="DR195" s="235"/>
      <c r="DS195" s="235"/>
      <c r="DT195" s="235"/>
      <c r="DU195" s="235"/>
      <c r="DV195" s="235"/>
      <c r="DW195" s="235"/>
      <c r="DX195" s="235"/>
      <c r="DY195" s="235"/>
      <c r="DZ195" s="235"/>
      <c r="EA195" s="235"/>
    </row>
    <row r="196" spans="1:131" hidden="1">
      <c r="A196" s="1529"/>
      <c r="B196" s="417"/>
      <c r="C196" s="418"/>
      <c r="D196" s="423">
        <v>60</v>
      </c>
      <c r="E196" s="422">
        <f t="shared" ref="E196:L196" si="180">+E195*1.2</f>
        <v>22020</v>
      </c>
      <c r="F196" s="422">
        <f t="shared" si="180"/>
        <v>25200</v>
      </c>
      <c r="G196" s="422">
        <f t="shared" si="180"/>
        <v>28320</v>
      </c>
      <c r="H196" s="422">
        <f t="shared" si="180"/>
        <v>31440</v>
      </c>
      <c r="I196" s="422">
        <f t="shared" si="180"/>
        <v>33960</v>
      </c>
      <c r="J196" s="422">
        <f t="shared" si="180"/>
        <v>36480</v>
      </c>
      <c r="K196" s="422">
        <f t="shared" si="180"/>
        <v>39000</v>
      </c>
      <c r="L196" s="422">
        <f t="shared" si="180"/>
        <v>41520</v>
      </c>
      <c r="M196" s="354"/>
      <c r="N196" s="374"/>
      <c r="O196" s="374"/>
      <c r="P196" s="374"/>
      <c r="Q196" s="374"/>
      <c r="R196" s="374"/>
      <c r="S196" s="374"/>
      <c r="T196" s="374"/>
      <c r="U196" s="374"/>
      <c r="V196" s="374"/>
      <c r="W196" s="374"/>
      <c r="X196" s="374"/>
      <c r="Y196" s="374"/>
      <c r="Z196" s="374"/>
      <c r="AA196" s="374"/>
      <c r="AB196" s="374"/>
      <c r="AC196" s="374"/>
      <c r="AD196" s="374"/>
      <c r="AE196" s="374"/>
      <c r="AF196" s="374"/>
      <c r="AG196" s="374"/>
      <c r="AH196" s="374"/>
      <c r="AI196" s="374"/>
      <c r="AJ196" s="374"/>
      <c r="AK196" s="374"/>
      <c r="AL196" s="374"/>
      <c r="AM196" s="374"/>
      <c r="AN196" s="374"/>
      <c r="AO196" s="374"/>
      <c r="AP196" s="477"/>
      <c r="AQ196" s="235"/>
      <c r="AR196" s="235"/>
      <c r="AS196" s="235"/>
      <c r="AT196" s="451" t="s">
        <v>367</v>
      </c>
      <c r="AU196" s="235"/>
      <c r="AV196" s="235"/>
      <c r="AW196" s="260"/>
      <c r="AX196" s="260"/>
      <c r="AY196" s="453" t="s">
        <v>739</v>
      </c>
      <c r="AZ196" s="440" t="s">
        <v>598</v>
      </c>
      <c r="BA196" s="259" t="s">
        <v>634</v>
      </c>
      <c r="BB196" s="259" t="s">
        <v>888</v>
      </c>
      <c r="BC196" s="259" t="s">
        <v>889</v>
      </c>
      <c r="BD196" s="259" t="s">
        <v>620</v>
      </c>
      <c r="BE196" s="374">
        <f t="shared" si="175"/>
        <v>198</v>
      </c>
      <c r="BF196" s="235"/>
      <c r="BG196" s="235"/>
      <c r="BH196" s="235"/>
      <c r="BI196" s="235"/>
      <c r="BJ196" s="235"/>
      <c r="BK196" s="235"/>
      <c r="BL196" s="235"/>
      <c r="BM196" s="235"/>
      <c r="BN196" s="235"/>
      <c r="BO196" s="235"/>
      <c r="BP196" s="235"/>
      <c r="BQ196" s="235"/>
      <c r="BR196" s="235"/>
      <c r="BS196" s="235"/>
      <c r="BT196" s="235"/>
      <c r="BU196" s="235"/>
      <c r="BV196" s="235"/>
      <c r="BW196" s="235"/>
      <c r="BX196" s="235"/>
      <c r="BY196" s="235"/>
      <c r="BZ196" s="235"/>
      <c r="CA196" s="235"/>
      <c r="CB196" s="235"/>
      <c r="CC196" s="235"/>
      <c r="CD196" s="235"/>
      <c r="CE196" s="235"/>
      <c r="CF196" s="235"/>
      <c r="CG196" s="235"/>
      <c r="CH196" s="235"/>
      <c r="CI196" s="235"/>
      <c r="CJ196" s="235"/>
      <c r="CK196" s="235"/>
      <c r="CL196" s="235"/>
      <c r="CM196" s="235"/>
      <c r="CN196" s="235"/>
      <c r="CO196" s="235"/>
      <c r="CP196" s="235"/>
      <c r="CQ196" s="235"/>
      <c r="CR196" s="235"/>
      <c r="CS196" s="235"/>
      <c r="CT196" s="235"/>
      <c r="CU196" s="235"/>
      <c r="CV196" s="235"/>
      <c r="CW196" s="235"/>
      <c r="CX196" s="235"/>
      <c r="CY196" s="235"/>
      <c r="CZ196" s="235"/>
      <c r="DA196" s="235"/>
      <c r="DB196" s="235"/>
      <c r="DC196" s="235"/>
      <c r="DD196" s="235"/>
      <c r="DE196" s="235"/>
      <c r="DF196" s="235"/>
      <c r="DG196" s="235"/>
      <c r="DH196" s="235"/>
      <c r="DI196" s="235"/>
      <c r="DJ196" s="235"/>
      <c r="DK196" s="235"/>
      <c r="DL196" s="235"/>
      <c r="DM196" s="235"/>
      <c r="DN196" s="235"/>
      <c r="DO196" s="235"/>
      <c r="DP196" s="235"/>
      <c r="DQ196" s="235"/>
      <c r="DR196" s="235"/>
      <c r="DS196" s="235"/>
      <c r="DT196" s="235"/>
      <c r="DU196" s="235"/>
      <c r="DV196" s="235"/>
      <c r="DW196" s="235"/>
      <c r="DX196" s="235"/>
      <c r="DY196" s="235"/>
      <c r="DZ196" s="235"/>
      <c r="EA196" s="235"/>
    </row>
    <row r="197" spans="1:131" hidden="1">
      <c r="A197" s="1529"/>
      <c r="B197" s="417"/>
      <c r="C197" s="418"/>
      <c r="D197" s="424">
        <v>80</v>
      </c>
      <c r="E197" s="425">
        <f t="shared" ref="E197:L197" si="181">+E195*1.6</f>
        <v>29360</v>
      </c>
      <c r="F197" s="425">
        <f t="shared" si="181"/>
        <v>33600</v>
      </c>
      <c r="G197" s="425">
        <f t="shared" si="181"/>
        <v>37760</v>
      </c>
      <c r="H197" s="425">
        <f t="shared" si="181"/>
        <v>41920</v>
      </c>
      <c r="I197" s="425">
        <f t="shared" si="181"/>
        <v>45280</v>
      </c>
      <c r="J197" s="425">
        <f t="shared" si="181"/>
        <v>48640</v>
      </c>
      <c r="K197" s="425">
        <f t="shared" si="181"/>
        <v>52000</v>
      </c>
      <c r="L197" s="425">
        <f t="shared" si="181"/>
        <v>55360</v>
      </c>
      <c r="M197" s="354"/>
      <c r="N197" s="374"/>
      <c r="O197" s="374"/>
      <c r="P197" s="374"/>
      <c r="Q197" s="374"/>
      <c r="R197" s="374"/>
      <c r="S197" s="374"/>
      <c r="T197" s="374"/>
      <c r="U197" s="374"/>
      <c r="V197" s="374"/>
      <c r="W197" s="374"/>
      <c r="X197" s="374"/>
      <c r="Y197" s="374"/>
      <c r="Z197" s="374"/>
      <c r="AA197" s="374"/>
      <c r="AB197" s="374"/>
      <c r="AC197" s="374"/>
      <c r="AD197" s="374"/>
      <c r="AE197" s="374"/>
      <c r="AF197" s="374"/>
      <c r="AG197" s="374"/>
      <c r="AH197" s="374"/>
      <c r="AI197" s="374"/>
      <c r="AJ197" s="374"/>
      <c r="AK197" s="374"/>
      <c r="AL197" s="374"/>
      <c r="AM197" s="374"/>
      <c r="AN197" s="374"/>
      <c r="AO197" s="374"/>
      <c r="AP197" s="477"/>
      <c r="AQ197" s="235"/>
      <c r="AR197" s="235"/>
      <c r="AS197" s="235"/>
      <c r="AT197" s="451" t="s">
        <v>369</v>
      </c>
      <c r="AU197" s="235"/>
      <c r="AV197" s="235"/>
      <c r="AW197" s="260"/>
      <c r="AX197" s="260"/>
      <c r="AY197" s="453" t="s">
        <v>741</v>
      </c>
      <c r="AZ197" s="440" t="s">
        <v>599</v>
      </c>
      <c r="BA197" s="259" t="s">
        <v>635</v>
      </c>
      <c r="BB197" s="259" t="s">
        <v>889</v>
      </c>
      <c r="BC197" s="259" t="s">
        <v>890</v>
      </c>
      <c r="BD197" s="259" t="s">
        <v>621</v>
      </c>
      <c r="BE197" s="374">
        <f t="shared" si="175"/>
        <v>199</v>
      </c>
      <c r="BF197" s="235"/>
      <c r="BG197" s="235"/>
      <c r="BH197" s="235"/>
      <c r="BI197" s="235"/>
      <c r="BJ197" s="235"/>
      <c r="BK197" s="235"/>
      <c r="BL197" s="235"/>
      <c r="BM197" s="235"/>
      <c r="BN197" s="235"/>
      <c r="BO197" s="235"/>
      <c r="BP197" s="235"/>
      <c r="BQ197" s="235"/>
      <c r="BR197" s="235"/>
      <c r="BS197" s="235"/>
      <c r="BT197" s="235"/>
      <c r="BU197" s="235"/>
      <c r="BV197" s="235"/>
      <c r="BW197" s="235"/>
      <c r="BX197" s="235"/>
      <c r="BY197" s="235"/>
      <c r="BZ197" s="235"/>
      <c r="CA197" s="235"/>
      <c r="CB197" s="235"/>
      <c r="CC197" s="235"/>
      <c r="CD197" s="235"/>
      <c r="CE197" s="235"/>
      <c r="CF197" s="235"/>
      <c r="CG197" s="235"/>
      <c r="CH197" s="235"/>
      <c r="CI197" s="235"/>
      <c r="CJ197" s="235"/>
      <c r="CK197" s="235"/>
      <c r="CL197" s="235"/>
      <c r="CM197" s="235"/>
      <c r="CN197" s="235"/>
      <c r="CO197" s="235"/>
      <c r="CP197" s="235"/>
      <c r="CQ197" s="235"/>
      <c r="CR197" s="235"/>
      <c r="CS197" s="235"/>
      <c r="CT197" s="235"/>
      <c r="CU197" s="235"/>
      <c r="CV197" s="235"/>
      <c r="CW197" s="235"/>
      <c r="CX197" s="235"/>
      <c r="CY197" s="235"/>
      <c r="CZ197" s="235"/>
      <c r="DA197" s="235"/>
      <c r="DB197" s="235"/>
      <c r="DC197" s="235"/>
      <c r="DD197" s="235"/>
      <c r="DE197" s="235"/>
      <c r="DF197" s="235"/>
      <c r="DG197" s="235"/>
      <c r="DH197" s="235"/>
      <c r="DI197" s="235"/>
      <c r="DJ197" s="235"/>
      <c r="DK197" s="235"/>
      <c r="DL197" s="235"/>
      <c r="DM197" s="235"/>
      <c r="DN197" s="235"/>
      <c r="DO197" s="235"/>
      <c r="DP197" s="235"/>
      <c r="DQ197" s="235"/>
      <c r="DR197" s="235"/>
      <c r="DS197" s="235"/>
      <c r="DT197" s="235"/>
      <c r="DU197" s="235"/>
      <c r="DV197" s="235"/>
      <c r="DW197" s="235"/>
      <c r="DX197" s="235"/>
      <c r="DY197" s="235"/>
      <c r="DZ197" s="235"/>
      <c r="EA197" s="235"/>
    </row>
    <row r="198" spans="1:131" hidden="1">
      <c r="A198" s="1529"/>
      <c r="B198" s="417"/>
      <c r="C198" s="418"/>
      <c r="D198" s="424">
        <v>120</v>
      </c>
      <c r="E198" s="425">
        <v>44000</v>
      </c>
      <c r="F198" s="425">
        <v>50300</v>
      </c>
      <c r="G198" s="425">
        <v>56600</v>
      </c>
      <c r="H198" s="425">
        <v>62900</v>
      </c>
      <c r="I198" s="425">
        <v>67900</v>
      </c>
      <c r="J198" s="425">
        <v>72950</v>
      </c>
      <c r="K198" s="425">
        <v>77950</v>
      </c>
      <c r="L198" s="425">
        <v>83000</v>
      </c>
      <c r="M198" s="367"/>
      <c r="N198" s="484" t="str">
        <f>+CONCATENATE($B$11)</f>
        <v>0</v>
      </c>
      <c r="O198" s="484"/>
      <c r="P198" s="484"/>
      <c r="Q198" s="484"/>
      <c r="R198" s="484"/>
      <c r="S198" s="484"/>
      <c r="T198" s="484"/>
      <c r="U198" s="484"/>
      <c r="V198" s="484"/>
      <c r="W198" s="484"/>
      <c r="X198" s="484"/>
      <c r="Y198" s="484"/>
      <c r="Z198" s="484"/>
      <c r="AA198" s="484"/>
      <c r="AB198" s="484"/>
      <c r="AC198" s="484"/>
      <c r="AD198" s="484"/>
      <c r="AE198" s="484"/>
      <c r="AF198" s="484"/>
      <c r="AG198" s="484"/>
      <c r="AH198" s="484"/>
      <c r="AI198" s="484"/>
      <c r="AJ198" s="484"/>
      <c r="AK198" s="484"/>
      <c r="AL198" s="484"/>
      <c r="AM198" s="484"/>
      <c r="AN198" s="484"/>
      <c r="AO198" s="484"/>
      <c r="AP198" s="485"/>
      <c r="AQ198" s="235"/>
      <c r="AR198" s="235"/>
      <c r="AS198" s="235"/>
      <c r="AT198" s="451" t="s">
        <v>371</v>
      </c>
      <c r="AU198" s="235"/>
      <c r="AV198" s="235"/>
      <c r="AW198" s="260"/>
      <c r="AX198" s="260"/>
      <c r="AY198" s="453" t="s">
        <v>744</v>
      </c>
      <c r="AZ198" s="440" t="s">
        <v>600</v>
      </c>
      <c r="BA198" s="259" t="s">
        <v>1451</v>
      </c>
      <c r="BB198" s="259" t="s">
        <v>890</v>
      </c>
      <c r="BC198" s="259" t="s">
        <v>895</v>
      </c>
      <c r="BD198" s="259" t="s">
        <v>622</v>
      </c>
      <c r="BE198" s="374">
        <f t="shared" si="175"/>
        <v>200</v>
      </c>
      <c r="BF198" s="235"/>
      <c r="BG198" s="235"/>
      <c r="BH198" s="235"/>
      <c r="BI198" s="235"/>
      <c r="BJ198" s="235"/>
      <c r="BK198" s="235"/>
      <c r="BL198" s="235"/>
      <c r="BM198" s="235"/>
      <c r="BN198" s="235"/>
      <c r="BO198" s="235"/>
      <c r="BP198" s="235"/>
      <c r="BQ198" s="235"/>
      <c r="BR198" s="235"/>
      <c r="BS198" s="235"/>
      <c r="BT198" s="235"/>
      <c r="BU198" s="235"/>
      <c r="BV198" s="235"/>
      <c r="BW198" s="235"/>
      <c r="BX198" s="235"/>
      <c r="BY198" s="235"/>
      <c r="BZ198" s="235"/>
      <c r="CA198" s="235"/>
      <c r="CB198" s="235"/>
      <c r="CC198" s="235"/>
      <c r="CD198" s="235"/>
      <c r="CE198" s="235"/>
      <c r="CF198" s="235"/>
      <c r="CG198" s="235"/>
      <c r="CH198" s="235"/>
      <c r="CI198" s="235"/>
      <c r="CJ198" s="235"/>
      <c r="CK198" s="235"/>
      <c r="CL198" s="235"/>
      <c r="CM198" s="235"/>
      <c r="CN198" s="235"/>
      <c r="CO198" s="235"/>
      <c r="CP198" s="235"/>
      <c r="CQ198" s="235"/>
      <c r="CR198" s="235"/>
      <c r="CS198" s="235"/>
      <c r="CT198" s="235"/>
      <c r="CU198" s="235"/>
      <c r="CV198" s="235"/>
      <c r="CW198" s="235"/>
      <c r="CX198" s="235"/>
      <c r="CY198" s="235"/>
      <c r="CZ198" s="235"/>
      <c r="DA198" s="235"/>
      <c r="DB198" s="235"/>
      <c r="DC198" s="235"/>
      <c r="DD198" s="235"/>
      <c r="DE198" s="235"/>
      <c r="DF198" s="235"/>
      <c r="DG198" s="235"/>
      <c r="DH198" s="235"/>
      <c r="DI198" s="235"/>
      <c r="DJ198" s="235"/>
      <c r="DK198" s="235"/>
      <c r="DL198" s="235"/>
      <c r="DM198" s="235"/>
      <c r="DN198" s="235"/>
      <c r="DO198" s="235"/>
      <c r="DP198" s="235"/>
      <c r="DQ198" s="235"/>
      <c r="DR198" s="235"/>
      <c r="DS198" s="235"/>
      <c r="DT198" s="235"/>
      <c r="DU198" s="235"/>
      <c r="DV198" s="235"/>
      <c r="DW198" s="235"/>
      <c r="DX198" s="235"/>
      <c r="DY198" s="235"/>
      <c r="DZ198" s="235"/>
      <c r="EA198" s="235"/>
    </row>
    <row r="199" spans="1:131" hidden="1">
      <c r="A199" s="1529"/>
      <c r="B199" s="417"/>
      <c r="C199" s="418"/>
      <c r="D199" s="396"/>
      <c r="E199" s="397"/>
      <c r="F199" s="397"/>
      <c r="G199" s="397"/>
      <c r="H199" s="397"/>
      <c r="I199" s="397"/>
      <c r="J199" s="397"/>
      <c r="K199" s="397"/>
      <c r="L199" s="397"/>
      <c r="M199" s="227"/>
      <c r="N199" s="374"/>
      <c r="O199" s="235"/>
      <c r="P199" s="235"/>
      <c r="Q199" s="235"/>
      <c r="R199" s="235"/>
      <c r="S199" s="235"/>
      <c r="T199" s="235"/>
      <c r="U199" s="235"/>
      <c r="V199" s="235"/>
      <c r="W199" s="235"/>
      <c r="X199" s="235"/>
      <c r="Y199" s="235"/>
      <c r="Z199" s="235"/>
      <c r="AA199" s="235"/>
      <c r="AB199" s="235"/>
      <c r="AC199" s="235"/>
      <c r="AD199" s="235"/>
      <c r="AE199" s="235"/>
      <c r="AF199" s="235"/>
      <c r="AG199" s="235"/>
      <c r="AH199" s="235"/>
      <c r="AI199" s="235"/>
      <c r="AJ199" s="235"/>
      <c r="AK199" s="235"/>
      <c r="AL199" s="235"/>
      <c r="AM199" s="235"/>
      <c r="AN199" s="235"/>
      <c r="AO199" s="235"/>
      <c r="AP199" s="235"/>
      <c r="AQ199" s="235"/>
      <c r="AR199" s="235"/>
      <c r="AS199" s="235"/>
      <c r="AT199" s="451" t="s">
        <v>373</v>
      </c>
      <c r="AU199" s="235"/>
      <c r="AV199" s="235"/>
      <c r="AW199" s="260"/>
      <c r="AX199" s="260"/>
      <c r="AY199" s="453" t="s">
        <v>746</v>
      </c>
      <c r="AZ199" s="440" t="s">
        <v>604</v>
      </c>
      <c r="BA199" s="259" t="s">
        <v>637</v>
      </c>
      <c r="BB199" s="259" t="s">
        <v>895</v>
      </c>
      <c r="BC199" s="259" t="s">
        <v>896</v>
      </c>
      <c r="BD199" s="259" t="s">
        <v>233</v>
      </c>
      <c r="BE199" s="374">
        <f t="shared" si="175"/>
        <v>201</v>
      </c>
      <c r="BF199" s="235"/>
      <c r="BG199" s="235"/>
      <c r="BH199" s="235"/>
      <c r="BI199" s="235"/>
      <c r="BJ199" s="235"/>
      <c r="BK199" s="235"/>
      <c r="BL199" s="235"/>
      <c r="BM199" s="235"/>
      <c r="BN199" s="235"/>
      <c r="BO199" s="235"/>
      <c r="BP199" s="235"/>
      <c r="BQ199" s="235"/>
      <c r="BR199" s="235"/>
      <c r="BS199" s="235"/>
      <c r="BT199" s="235"/>
      <c r="BU199" s="235"/>
      <c r="BV199" s="235"/>
      <c r="BW199" s="235"/>
      <c r="BX199" s="235"/>
      <c r="BY199" s="235"/>
      <c r="BZ199" s="235"/>
      <c r="CA199" s="235"/>
      <c r="CB199" s="235"/>
      <c r="CC199" s="235"/>
      <c r="CD199" s="235"/>
      <c r="CE199" s="235"/>
      <c r="CF199" s="235"/>
      <c r="CG199" s="235"/>
      <c r="CH199" s="235"/>
      <c r="CI199" s="235"/>
      <c r="CJ199" s="235"/>
      <c r="CK199" s="235"/>
      <c r="CL199" s="235"/>
      <c r="CM199" s="235"/>
      <c r="CN199" s="235"/>
      <c r="CO199" s="235"/>
      <c r="CP199" s="235"/>
      <c r="CQ199" s="235"/>
      <c r="CR199" s="235"/>
      <c r="CS199" s="235"/>
      <c r="CT199" s="235"/>
      <c r="CU199" s="235"/>
      <c r="CV199" s="235"/>
      <c r="CW199" s="235"/>
      <c r="CX199" s="235"/>
      <c r="CY199" s="235"/>
      <c r="CZ199" s="235"/>
      <c r="DA199" s="235"/>
      <c r="DB199" s="235"/>
      <c r="DC199" s="235"/>
      <c r="DD199" s="235"/>
      <c r="DE199" s="235"/>
      <c r="DF199" s="235"/>
      <c r="DG199" s="235"/>
      <c r="DH199" s="235"/>
      <c r="DI199" s="235"/>
      <c r="DJ199" s="235"/>
      <c r="DK199" s="235"/>
      <c r="DL199" s="235"/>
      <c r="DM199" s="235"/>
      <c r="DN199" s="235"/>
      <c r="DO199" s="235"/>
      <c r="DP199" s="235"/>
      <c r="DQ199" s="235"/>
      <c r="DR199" s="235"/>
      <c r="DS199" s="235"/>
      <c r="DT199" s="235"/>
      <c r="DU199" s="235"/>
      <c r="DV199" s="235"/>
      <c r="DW199" s="235"/>
      <c r="DX199" s="235"/>
      <c r="DY199" s="235"/>
      <c r="DZ199" s="235"/>
      <c r="EA199" s="235"/>
    </row>
    <row r="200" spans="1:131" hidden="1">
      <c r="A200" s="1529"/>
      <c r="B200" s="417"/>
      <c r="C200" s="418"/>
      <c r="D200" s="426"/>
      <c r="E200" s="427"/>
      <c r="F200" s="427"/>
      <c r="G200" s="427"/>
      <c r="H200" s="427"/>
      <c r="I200" s="427"/>
      <c r="J200" s="427"/>
      <c r="K200" s="427"/>
      <c r="L200" s="428"/>
      <c r="M200" s="350"/>
      <c r="N200" s="474"/>
      <c r="O200" s="474"/>
      <c r="P200" s="474"/>
      <c r="Q200" s="474"/>
      <c r="R200" s="474"/>
      <c r="S200" s="474"/>
      <c r="T200" s="474"/>
      <c r="U200" s="474"/>
      <c r="V200" s="474"/>
      <c r="W200" s="474"/>
      <c r="X200" s="474"/>
      <c r="Y200" s="474"/>
      <c r="Z200" s="474"/>
      <c r="AA200" s="474"/>
      <c r="AB200" s="474"/>
      <c r="AC200" s="474"/>
      <c r="AD200" s="474"/>
      <c r="AE200" s="474"/>
      <c r="AF200" s="474"/>
      <c r="AG200" s="474"/>
      <c r="AH200" s="474"/>
      <c r="AI200" s="474"/>
      <c r="AJ200" s="474"/>
      <c r="AK200" s="474"/>
      <c r="AL200" s="474"/>
      <c r="AM200" s="474"/>
      <c r="AN200" s="474"/>
      <c r="AO200" s="474"/>
      <c r="AP200" s="475"/>
      <c r="AQ200" s="235"/>
      <c r="AR200" s="235"/>
      <c r="AS200" s="235"/>
      <c r="AT200" s="451" t="s">
        <v>375</v>
      </c>
      <c r="AU200" s="235"/>
      <c r="AV200" s="235"/>
      <c r="AW200" s="260"/>
      <c r="AX200" s="260"/>
      <c r="AY200" s="453" t="s">
        <v>749</v>
      </c>
      <c r="AZ200" s="440" t="s">
        <v>607</v>
      </c>
      <c r="BA200" s="259" t="s">
        <v>638</v>
      </c>
      <c r="BB200" s="259" t="s">
        <v>896</v>
      </c>
      <c r="BC200" s="259" t="s">
        <v>899</v>
      </c>
      <c r="BD200" s="259" t="s">
        <v>626</v>
      </c>
      <c r="BE200" s="374">
        <f t="shared" si="175"/>
        <v>202</v>
      </c>
      <c r="BF200" s="235"/>
      <c r="BG200" s="235"/>
      <c r="BH200" s="235"/>
      <c r="BI200" s="235"/>
      <c r="BJ200" s="235"/>
      <c r="BK200" s="235"/>
      <c r="BL200" s="235"/>
      <c r="BM200" s="235"/>
      <c r="BN200" s="235"/>
      <c r="BO200" s="235"/>
      <c r="BP200" s="235"/>
      <c r="BQ200" s="235"/>
      <c r="BR200" s="235"/>
      <c r="BS200" s="235"/>
      <c r="BT200" s="235"/>
      <c r="BU200" s="235"/>
      <c r="BV200" s="235"/>
      <c r="BW200" s="235"/>
      <c r="BX200" s="235"/>
      <c r="BY200" s="235"/>
      <c r="BZ200" s="235"/>
      <c r="CA200" s="235"/>
      <c r="CB200" s="235"/>
      <c r="CC200" s="235"/>
      <c r="CD200" s="235"/>
      <c r="CE200" s="235"/>
      <c r="CF200" s="235"/>
      <c r="CG200" s="235"/>
      <c r="CH200" s="235"/>
      <c r="CI200" s="235"/>
      <c r="CJ200" s="235"/>
      <c r="CK200" s="235"/>
      <c r="CL200" s="235"/>
      <c r="CM200" s="235"/>
      <c r="CN200" s="235"/>
      <c r="CO200" s="235"/>
      <c r="CP200" s="235"/>
      <c r="CQ200" s="235"/>
      <c r="CR200" s="235"/>
      <c r="CS200" s="235"/>
      <c r="CT200" s="235"/>
      <c r="CU200" s="235"/>
      <c r="CV200" s="235"/>
      <c r="CW200" s="235"/>
      <c r="CX200" s="235"/>
      <c r="CY200" s="235"/>
      <c r="CZ200" s="235"/>
      <c r="DA200" s="235"/>
      <c r="DB200" s="235"/>
      <c r="DC200" s="235"/>
      <c r="DD200" s="235"/>
      <c r="DE200" s="235"/>
      <c r="DF200" s="235"/>
      <c r="DG200" s="235"/>
      <c r="DH200" s="235"/>
      <c r="DI200" s="235"/>
      <c r="DJ200" s="235"/>
      <c r="DK200" s="235"/>
      <c r="DL200" s="235"/>
      <c r="DM200" s="235"/>
      <c r="DN200" s="235"/>
      <c r="DO200" s="235"/>
      <c r="DP200" s="235"/>
      <c r="DQ200" s="235"/>
      <c r="DR200" s="235"/>
      <c r="DS200" s="235"/>
      <c r="DT200" s="235"/>
      <c r="DU200" s="235"/>
      <c r="DV200" s="235"/>
      <c r="DW200" s="235"/>
      <c r="DX200" s="235"/>
      <c r="DY200" s="235"/>
      <c r="DZ200" s="235"/>
      <c r="EA200" s="235"/>
    </row>
    <row r="201" spans="1:131" hidden="1">
      <c r="A201" s="1529"/>
      <c r="B201" s="429"/>
      <c r="C201" s="418"/>
      <c r="D201" s="430"/>
      <c r="E201" s="431"/>
      <c r="F201" s="431"/>
      <c r="G201" s="431"/>
      <c r="H201" s="431"/>
      <c r="I201" s="431"/>
      <c r="J201" s="431"/>
      <c r="K201" s="431"/>
      <c r="L201" s="432"/>
      <c r="M201" s="354"/>
      <c r="N201" s="374"/>
      <c r="O201" s="374"/>
      <c r="P201" s="374"/>
      <c r="Q201" s="374"/>
      <c r="R201" s="374"/>
      <c r="S201" s="374"/>
      <c r="T201" s="374"/>
      <c r="U201" s="374"/>
      <c r="V201" s="374"/>
      <c r="W201" s="374"/>
      <c r="X201" s="374"/>
      <c r="Y201" s="374"/>
      <c r="Z201" s="374"/>
      <c r="AA201" s="374"/>
      <c r="AB201" s="374"/>
      <c r="AC201" s="374"/>
      <c r="AD201" s="374"/>
      <c r="AE201" s="374"/>
      <c r="AF201" s="374"/>
      <c r="AG201" s="374"/>
      <c r="AH201" s="374"/>
      <c r="AI201" s="374"/>
      <c r="AJ201" s="374"/>
      <c r="AK201" s="374"/>
      <c r="AL201" s="374"/>
      <c r="AM201" s="374"/>
      <c r="AN201" s="374"/>
      <c r="AO201" s="374"/>
      <c r="AP201" s="477"/>
      <c r="AQ201" s="235"/>
      <c r="AR201" s="235"/>
      <c r="AS201" s="235"/>
      <c r="AT201" s="451" t="s">
        <v>377</v>
      </c>
      <c r="AU201" s="235"/>
      <c r="AV201" s="235"/>
      <c r="AW201" s="260"/>
      <c r="AX201" s="260"/>
      <c r="AY201" s="453" t="s">
        <v>750</v>
      </c>
      <c r="AZ201" s="440" t="s">
        <v>609</v>
      </c>
      <c r="BA201" s="259" t="s">
        <v>642</v>
      </c>
      <c r="BB201" s="259" t="s">
        <v>899</v>
      </c>
      <c r="BC201" s="259" t="s">
        <v>901</v>
      </c>
      <c r="BD201" s="259" t="s">
        <v>627</v>
      </c>
      <c r="BE201" s="374">
        <f t="shared" si="175"/>
        <v>203</v>
      </c>
      <c r="BF201" s="235"/>
      <c r="BG201" s="235"/>
      <c r="BH201" s="235"/>
      <c r="BI201" s="235"/>
      <c r="BJ201" s="235"/>
      <c r="BK201" s="235"/>
      <c r="BL201" s="235"/>
      <c r="BM201" s="235"/>
      <c r="BN201" s="235"/>
      <c r="BO201" s="235"/>
      <c r="BP201" s="235"/>
      <c r="BQ201" s="235"/>
      <c r="BR201" s="235"/>
      <c r="BS201" s="235"/>
      <c r="BT201" s="235"/>
      <c r="BU201" s="235"/>
      <c r="BV201" s="235"/>
      <c r="BW201" s="235"/>
      <c r="BX201" s="235"/>
      <c r="BY201" s="235"/>
      <c r="BZ201" s="235"/>
      <c r="CA201" s="235"/>
      <c r="CB201" s="235"/>
      <c r="CC201" s="235"/>
      <c r="CD201" s="235"/>
      <c r="CE201" s="235"/>
      <c r="CF201" s="235"/>
      <c r="CG201" s="235"/>
      <c r="CH201" s="235"/>
      <c r="CI201" s="235"/>
      <c r="CJ201" s="235"/>
      <c r="CK201" s="235"/>
      <c r="CL201" s="235"/>
      <c r="CM201" s="235"/>
      <c r="CN201" s="235"/>
      <c r="CO201" s="235"/>
      <c r="CP201" s="235"/>
      <c r="CQ201" s="235"/>
      <c r="CR201" s="235"/>
      <c r="CS201" s="235"/>
      <c r="CT201" s="235"/>
      <c r="CU201" s="235"/>
      <c r="CV201" s="235"/>
      <c r="CW201" s="235"/>
      <c r="CX201" s="235"/>
      <c r="CY201" s="235"/>
      <c r="CZ201" s="235"/>
      <c r="DA201" s="235"/>
      <c r="DB201" s="235"/>
      <c r="DC201" s="235"/>
      <c r="DD201" s="235"/>
      <c r="DE201" s="235"/>
      <c r="DF201" s="235"/>
      <c r="DG201" s="235"/>
      <c r="DH201" s="235"/>
      <c r="DI201" s="235"/>
      <c r="DJ201" s="235"/>
      <c r="DK201" s="235"/>
      <c r="DL201" s="235"/>
      <c r="DM201" s="235"/>
      <c r="DN201" s="235"/>
      <c r="DO201" s="235"/>
      <c r="DP201" s="235"/>
      <c r="DQ201" s="235"/>
      <c r="DR201" s="235"/>
      <c r="DS201" s="235"/>
      <c r="DT201" s="235"/>
      <c r="DU201" s="235"/>
      <c r="DV201" s="235"/>
      <c r="DW201" s="235"/>
      <c r="DX201" s="235"/>
      <c r="DY201" s="235"/>
      <c r="DZ201" s="235"/>
      <c r="EA201" s="235"/>
    </row>
    <row r="202" spans="1:131" ht="15" hidden="1" customHeight="1">
      <c r="A202" s="1529"/>
      <c r="B202" s="417"/>
      <c r="C202" s="418"/>
      <c r="D202" s="433"/>
      <c r="E202" s="431"/>
      <c r="F202" s="431"/>
      <c r="G202" s="431"/>
      <c r="H202" s="431"/>
      <c r="I202" s="431"/>
      <c r="J202" s="431"/>
      <c r="K202" s="431"/>
      <c r="L202" s="432"/>
      <c r="M202" s="354"/>
      <c r="N202" s="374" t="s">
        <v>1547</v>
      </c>
      <c r="O202" s="374"/>
      <c r="P202" s="374"/>
      <c r="Q202" s="374"/>
      <c r="R202" s="374"/>
      <c r="S202" s="374"/>
      <c r="T202" s="374"/>
      <c r="U202" s="374"/>
      <c r="V202" s="374"/>
      <c r="W202" s="374"/>
      <c r="X202" s="374"/>
      <c r="Y202" s="374"/>
      <c r="Z202" s="374"/>
      <c r="AA202" s="374"/>
      <c r="AB202" s="374"/>
      <c r="AC202" s="374"/>
      <c r="AD202" s="374"/>
      <c r="AE202" s="374"/>
      <c r="AF202" s="374"/>
      <c r="AG202" s="374"/>
      <c r="AH202" s="374"/>
      <c r="AI202" s="374"/>
      <c r="AJ202" s="374"/>
      <c r="AK202" s="374"/>
      <c r="AL202" s="374"/>
      <c r="AM202" s="374"/>
      <c r="AN202" s="374"/>
      <c r="AO202" s="374"/>
      <c r="AP202" s="477"/>
      <c r="AQ202" s="235"/>
      <c r="AR202" s="235"/>
      <c r="AS202" s="235"/>
      <c r="AT202" s="451" t="s">
        <v>379</v>
      </c>
      <c r="AU202" s="235"/>
      <c r="AV202" s="235"/>
      <c r="AW202" s="260"/>
      <c r="AX202" s="260"/>
      <c r="AY202" s="453" t="s">
        <v>751</v>
      </c>
      <c r="AZ202" s="440" t="s">
        <v>611</v>
      </c>
      <c r="BA202" s="259" t="s">
        <v>644</v>
      </c>
      <c r="BB202" s="259" t="s">
        <v>901</v>
      </c>
      <c r="BC202" s="259" t="s">
        <v>906</v>
      </c>
      <c r="BD202" s="259" t="s">
        <v>235</v>
      </c>
      <c r="BE202" s="374">
        <f t="shared" si="175"/>
        <v>204</v>
      </c>
      <c r="BF202" s="235"/>
      <c r="BG202" s="235"/>
      <c r="BH202" s="235"/>
      <c r="BI202" s="235"/>
      <c r="BJ202" s="235"/>
      <c r="BK202" s="235"/>
      <c r="BL202" s="235"/>
      <c r="BM202" s="235"/>
      <c r="BN202" s="235"/>
      <c r="BO202" s="235"/>
      <c r="BP202" s="235"/>
      <c r="BQ202" s="235"/>
      <c r="BR202" s="235"/>
      <c r="BS202" s="235"/>
      <c r="BT202" s="235"/>
      <c r="BU202" s="235"/>
      <c r="BV202" s="235"/>
      <c r="BW202" s="235"/>
      <c r="BX202" s="235"/>
      <c r="BY202" s="235"/>
      <c r="BZ202" s="235"/>
      <c r="CA202" s="235"/>
      <c r="CB202" s="235"/>
      <c r="CC202" s="235"/>
      <c r="CD202" s="235"/>
      <c r="CE202" s="235"/>
      <c r="CF202" s="235"/>
      <c r="CG202" s="235"/>
      <c r="CH202" s="235"/>
      <c r="CI202" s="235"/>
      <c r="CJ202" s="235"/>
      <c r="CK202" s="235"/>
      <c r="CL202" s="235"/>
      <c r="CM202" s="235"/>
      <c r="CN202" s="235"/>
      <c r="CO202" s="235"/>
      <c r="CP202" s="235"/>
      <c r="CQ202" s="235"/>
      <c r="CR202" s="235"/>
      <c r="CS202" s="235"/>
      <c r="CT202" s="235"/>
      <c r="CU202" s="235"/>
      <c r="CV202" s="235"/>
      <c r="CW202" s="235"/>
      <c r="CX202" s="235"/>
      <c r="CY202" s="235"/>
      <c r="CZ202" s="235"/>
      <c r="DA202" s="235"/>
      <c r="DB202" s="235"/>
      <c r="DC202" s="235"/>
      <c r="DD202" s="235"/>
      <c r="DE202" s="235"/>
      <c r="DF202" s="235"/>
      <c r="DG202" s="235"/>
      <c r="DH202" s="235"/>
      <c r="DI202" s="235"/>
      <c r="DJ202" s="235"/>
      <c r="DK202" s="235"/>
      <c r="DL202" s="235"/>
      <c r="DM202" s="235"/>
      <c r="DN202" s="235"/>
      <c r="DO202" s="235"/>
      <c r="DP202" s="235"/>
      <c r="DQ202" s="235"/>
      <c r="DR202" s="235"/>
      <c r="DS202" s="235"/>
      <c r="DT202" s="235"/>
      <c r="DU202" s="235"/>
      <c r="DV202" s="235"/>
      <c r="DW202" s="235"/>
      <c r="DX202" s="235"/>
      <c r="DY202" s="235"/>
      <c r="DZ202" s="235"/>
      <c r="EA202" s="235"/>
    </row>
    <row r="203" spans="1:131" hidden="1">
      <c r="A203" s="1529"/>
      <c r="B203" s="417"/>
      <c r="C203" s="418"/>
      <c r="D203" s="433"/>
      <c r="E203" s="431"/>
      <c r="F203" s="431"/>
      <c r="G203" s="431"/>
      <c r="H203" s="431"/>
      <c r="I203" s="431"/>
      <c r="J203" s="431"/>
      <c r="K203" s="431"/>
      <c r="L203" s="432"/>
      <c r="M203" s="354"/>
      <c r="N203" s="374"/>
      <c r="O203" s="374"/>
      <c r="P203" s="374"/>
      <c r="Q203" s="374"/>
      <c r="R203" s="374"/>
      <c r="S203" s="374"/>
      <c r="T203" s="374"/>
      <c r="U203" s="374"/>
      <c r="V203" s="374"/>
      <c r="W203" s="374"/>
      <c r="X203" s="374"/>
      <c r="Y203" s="374"/>
      <c r="Z203" s="374"/>
      <c r="AA203" s="374"/>
      <c r="AB203" s="374"/>
      <c r="AC203" s="374"/>
      <c r="AD203" s="374"/>
      <c r="AE203" s="374"/>
      <c r="AF203" s="374"/>
      <c r="AG203" s="374"/>
      <c r="AH203" s="374"/>
      <c r="AI203" s="374"/>
      <c r="AJ203" s="374"/>
      <c r="AK203" s="374"/>
      <c r="AL203" s="374"/>
      <c r="AM203" s="374"/>
      <c r="AN203" s="374"/>
      <c r="AO203" s="374"/>
      <c r="AP203" s="477"/>
      <c r="AQ203" s="235"/>
      <c r="AR203" s="235"/>
      <c r="AS203" s="235"/>
      <c r="AT203" s="451" t="s">
        <v>381</v>
      </c>
      <c r="AU203" s="235"/>
      <c r="AV203" s="235"/>
      <c r="AW203" s="260"/>
      <c r="AX203" s="260"/>
      <c r="AY203" s="453" t="s">
        <v>752</v>
      </c>
      <c r="AZ203" s="440" t="s">
        <v>612</v>
      </c>
      <c r="BA203" s="259" t="s">
        <v>245</v>
      </c>
      <c r="BB203" s="259" t="s">
        <v>906</v>
      </c>
      <c r="BC203" s="259" t="s">
        <v>911</v>
      </c>
      <c r="BD203" s="259" t="s">
        <v>632</v>
      </c>
      <c r="BE203" s="374">
        <f t="shared" si="175"/>
        <v>205</v>
      </c>
      <c r="BF203" s="235"/>
      <c r="BG203" s="235"/>
      <c r="BH203" s="235"/>
      <c r="BI203" s="235"/>
      <c r="BJ203" s="235"/>
      <c r="BK203" s="235"/>
      <c r="BL203" s="235"/>
      <c r="BM203" s="235"/>
      <c r="BN203" s="235"/>
      <c r="BO203" s="235"/>
      <c r="BP203" s="235"/>
      <c r="BQ203" s="235"/>
      <c r="BR203" s="235"/>
      <c r="BS203" s="235"/>
      <c r="BT203" s="235"/>
      <c r="BU203" s="235"/>
      <c r="BV203" s="235"/>
      <c r="BW203" s="235"/>
      <c r="BX203" s="235"/>
      <c r="BY203" s="235"/>
      <c r="BZ203" s="235"/>
      <c r="CA203" s="235"/>
      <c r="CB203" s="235"/>
      <c r="CC203" s="235"/>
      <c r="CD203" s="235"/>
      <c r="CE203" s="235"/>
      <c r="CF203" s="235"/>
      <c r="CG203" s="235"/>
      <c r="CH203" s="235"/>
      <c r="CI203" s="235"/>
      <c r="CJ203" s="235"/>
      <c r="CK203" s="235"/>
      <c r="CL203" s="235"/>
      <c r="CM203" s="235"/>
      <c r="CN203" s="235"/>
      <c r="CO203" s="235"/>
      <c r="CP203" s="235"/>
      <c r="CQ203" s="235"/>
      <c r="CR203" s="235"/>
      <c r="CS203" s="235"/>
      <c r="CT203" s="235"/>
      <c r="CU203" s="235"/>
      <c r="CV203" s="235"/>
      <c r="CW203" s="235"/>
      <c r="CX203" s="235"/>
      <c r="CY203" s="235"/>
      <c r="CZ203" s="235"/>
      <c r="DA203" s="235"/>
      <c r="DB203" s="235"/>
      <c r="DC203" s="235"/>
      <c r="DD203" s="235"/>
      <c r="DE203" s="235"/>
      <c r="DF203" s="235"/>
      <c r="DG203" s="235"/>
      <c r="DH203" s="235"/>
      <c r="DI203" s="235"/>
      <c r="DJ203" s="235"/>
      <c r="DK203" s="235"/>
      <c r="DL203" s="235"/>
      <c r="DM203" s="235"/>
      <c r="DN203" s="235"/>
      <c r="DO203" s="235"/>
      <c r="DP203" s="235"/>
      <c r="DQ203" s="235"/>
      <c r="DR203" s="235"/>
      <c r="DS203" s="235"/>
      <c r="DT203" s="235"/>
      <c r="DU203" s="235"/>
      <c r="DV203" s="235"/>
      <c r="DW203" s="235"/>
      <c r="DX203" s="235"/>
      <c r="DY203" s="235"/>
      <c r="DZ203" s="235"/>
      <c r="EA203" s="235"/>
    </row>
    <row r="204" spans="1:131" hidden="1">
      <c r="A204" s="1529"/>
      <c r="B204" s="417"/>
      <c r="C204" s="418"/>
      <c r="D204" s="433"/>
      <c r="E204" s="431"/>
      <c r="F204" s="431"/>
      <c r="G204" s="431"/>
      <c r="H204" s="431"/>
      <c r="I204" s="431"/>
      <c r="J204" s="431"/>
      <c r="K204" s="431"/>
      <c r="L204" s="432"/>
      <c r="M204" s="354"/>
      <c r="N204" s="374"/>
      <c r="O204" s="374"/>
      <c r="P204" s="374"/>
      <c r="Q204" s="374"/>
      <c r="R204" s="374"/>
      <c r="S204" s="374"/>
      <c r="T204" s="374"/>
      <c r="U204" s="374"/>
      <c r="V204" s="374"/>
      <c r="W204" s="374"/>
      <c r="X204" s="374"/>
      <c r="Y204" s="374"/>
      <c r="Z204" s="374"/>
      <c r="AA204" s="374"/>
      <c r="AB204" s="374"/>
      <c r="AC204" s="374"/>
      <c r="AD204" s="374"/>
      <c r="AE204" s="374"/>
      <c r="AF204" s="374"/>
      <c r="AG204" s="374"/>
      <c r="AH204" s="374"/>
      <c r="AI204" s="374"/>
      <c r="AJ204" s="374"/>
      <c r="AK204" s="374"/>
      <c r="AL204" s="374"/>
      <c r="AM204" s="374"/>
      <c r="AN204" s="374"/>
      <c r="AO204" s="374"/>
      <c r="AP204" s="477"/>
      <c r="AQ204" s="235"/>
      <c r="AR204" s="235"/>
      <c r="AS204" s="235"/>
      <c r="AT204" s="451" t="s">
        <v>383</v>
      </c>
      <c r="AU204" s="235"/>
      <c r="AV204" s="235"/>
      <c r="AW204" s="260"/>
      <c r="AX204" s="260"/>
      <c r="AY204" s="453" t="s">
        <v>759</v>
      </c>
      <c r="AZ204" s="440" t="s">
        <v>614</v>
      </c>
      <c r="BA204" s="259" t="s">
        <v>647</v>
      </c>
      <c r="BB204" s="259" t="s">
        <v>911</v>
      </c>
      <c r="BC204" s="259" t="s">
        <v>912</v>
      </c>
      <c r="BD204" s="259" t="s">
        <v>633</v>
      </c>
      <c r="BE204" s="374">
        <f t="shared" si="175"/>
        <v>206</v>
      </c>
      <c r="BF204" s="235"/>
      <c r="BG204" s="235"/>
      <c r="BH204" s="235"/>
      <c r="BI204" s="235"/>
      <c r="BJ204" s="235"/>
      <c r="BK204" s="235"/>
      <c r="BL204" s="235"/>
      <c r="BM204" s="235"/>
      <c r="BN204" s="235"/>
      <c r="BO204" s="235"/>
      <c r="BP204" s="235"/>
      <c r="BQ204" s="235"/>
      <c r="BR204" s="235"/>
      <c r="BS204" s="235"/>
      <c r="BT204" s="235"/>
      <c r="BU204" s="235"/>
      <c r="BV204" s="235"/>
      <c r="BW204" s="235"/>
      <c r="BX204" s="235"/>
      <c r="BY204" s="235"/>
      <c r="BZ204" s="235"/>
      <c r="CA204" s="235"/>
      <c r="CB204" s="235"/>
      <c r="CC204" s="235"/>
      <c r="CD204" s="235"/>
      <c r="CE204" s="235"/>
      <c r="CF204" s="235"/>
      <c r="CG204" s="235"/>
      <c r="CH204" s="235"/>
      <c r="CI204" s="235"/>
      <c r="CJ204" s="235"/>
      <c r="CK204" s="235"/>
      <c r="CL204" s="235"/>
      <c r="CM204" s="235"/>
      <c r="CN204" s="235"/>
      <c r="CO204" s="235"/>
      <c r="CP204" s="235"/>
      <c r="CQ204" s="235"/>
      <c r="CR204" s="235"/>
      <c r="CS204" s="235"/>
      <c r="CT204" s="235"/>
      <c r="CU204" s="235"/>
      <c r="CV204" s="235"/>
      <c r="CW204" s="235"/>
      <c r="CX204" s="235"/>
      <c r="CY204" s="235"/>
      <c r="CZ204" s="235"/>
      <c r="DA204" s="235"/>
      <c r="DB204" s="235"/>
      <c r="DC204" s="235"/>
      <c r="DD204" s="235"/>
      <c r="DE204" s="235"/>
      <c r="DF204" s="235"/>
      <c r="DG204" s="235"/>
      <c r="DH204" s="235"/>
      <c r="DI204" s="235"/>
      <c r="DJ204" s="235"/>
      <c r="DK204" s="235"/>
      <c r="DL204" s="235"/>
      <c r="DM204" s="235"/>
      <c r="DN204" s="235"/>
      <c r="DO204" s="235"/>
      <c r="DP204" s="235"/>
      <c r="DQ204" s="235"/>
      <c r="DR204" s="235"/>
      <c r="DS204" s="235"/>
      <c r="DT204" s="235"/>
      <c r="DU204" s="235"/>
      <c r="DV204" s="235"/>
      <c r="DW204" s="235"/>
      <c r="DX204" s="235"/>
      <c r="DY204" s="235"/>
      <c r="DZ204" s="235"/>
      <c r="EA204" s="235"/>
    </row>
    <row r="205" spans="1:131" hidden="1">
      <c r="A205" s="1529"/>
      <c r="B205" s="417"/>
      <c r="C205" s="418"/>
      <c r="D205" s="433"/>
      <c r="E205" s="431"/>
      <c r="F205" s="431"/>
      <c r="G205" s="431"/>
      <c r="H205" s="431"/>
      <c r="I205" s="431"/>
      <c r="J205" s="431"/>
      <c r="K205" s="431"/>
      <c r="L205" s="432"/>
      <c r="M205" s="354"/>
      <c r="N205" s="374"/>
      <c r="O205" s="374"/>
      <c r="P205" s="374"/>
      <c r="Q205" s="374"/>
      <c r="R205" s="374"/>
      <c r="S205" s="374"/>
      <c r="T205" s="374"/>
      <c r="U205" s="374"/>
      <c r="V205" s="374"/>
      <c r="W205" s="374"/>
      <c r="X205" s="374"/>
      <c r="Y205" s="374"/>
      <c r="Z205" s="374"/>
      <c r="AA205" s="374"/>
      <c r="AB205" s="374"/>
      <c r="AC205" s="374"/>
      <c r="AD205" s="374"/>
      <c r="AE205" s="374"/>
      <c r="AF205" s="374"/>
      <c r="AG205" s="374"/>
      <c r="AH205" s="374"/>
      <c r="AI205" s="374"/>
      <c r="AJ205" s="374"/>
      <c r="AK205" s="374"/>
      <c r="AL205" s="374"/>
      <c r="AM205" s="374"/>
      <c r="AN205" s="374"/>
      <c r="AO205" s="374"/>
      <c r="AP205" s="477"/>
      <c r="AQ205" s="235"/>
      <c r="AR205" s="235"/>
      <c r="AS205" s="235"/>
      <c r="AT205" s="451" t="s">
        <v>385</v>
      </c>
      <c r="AU205" s="235"/>
      <c r="AV205" s="235"/>
      <c r="AW205" s="260"/>
      <c r="AX205" s="260"/>
      <c r="AY205" s="453" t="s">
        <v>306</v>
      </c>
      <c r="AZ205" s="440" t="s">
        <v>618</v>
      </c>
      <c r="BA205" s="259" t="s">
        <v>648</v>
      </c>
      <c r="BB205" s="259" t="s">
        <v>912</v>
      </c>
      <c r="BC205" s="259" t="s">
        <v>913</v>
      </c>
      <c r="BD205" s="259" t="s">
        <v>634</v>
      </c>
      <c r="BE205" s="374">
        <f t="shared" si="175"/>
        <v>207</v>
      </c>
      <c r="BF205" s="235"/>
      <c r="BG205" s="235"/>
      <c r="BH205" s="235"/>
      <c r="BI205" s="235"/>
      <c r="BJ205" s="235"/>
      <c r="BK205" s="235"/>
      <c r="BL205" s="235"/>
      <c r="BM205" s="235"/>
      <c r="BN205" s="235"/>
      <c r="BO205" s="235"/>
      <c r="BP205" s="235"/>
      <c r="BQ205" s="235"/>
      <c r="BR205" s="235"/>
      <c r="BS205" s="235"/>
      <c r="BT205" s="235"/>
      <c r="BU205" s="235"/>
      <c r="BV205" s="235"/>
      <c r="BW205" s="235"/>
      <c r="BX205" s="235"/>
      <c r="BY205" s="235"/>
      <c r="BZ205" s="235"/>
      <c r="CA205" s="235"/>
      <c r="CB205" s="235"/>
      <c r="CC205" s="235"/>
      <c r="CD205" s="235"/>
      <c r="CE205" s="235"/>
      <c r="CF205" s="235"/>
      <c r="CG205" s="235"/>
      <c r="CH205" s="235"/>
      <c r="CI205" s="235"/>
      <c r="CJ205" s="235"/>
      <c r="CK205" s="235"/>
      <c r="CL205" s="235"/>
      <c r="CM205" s="235"/>
      <c r="CN205" s="235"/>
      <c r="CO205" s="235"/>
      <c r="CP205" s="235"/>
      <c r="CQ205" s="235"/>
      <c r="CR205" s="235"/>
      <c r="CS205" s="235"/>
      <c r="CT205" s="235"/>
      <c r="CU205" s="235"/>
      <c r="CV205" s="235"/>
      <c r="CW205" s="235"/>
      <c r="CX205" s="235"/>
      <c r="CY205" s="235"/>
      <c r="CZ205" s="235"/>
      <c r="DA205" s="235"/>
      <c r="DB205" s="235"/>
      <c r="DC205" s="235"/>
      <c r="DD205" s="235"/>
      <c r="DE205" s="235"/>
      <c r="DF205" s="235"/>
      <c r="DG205" s="235"/>
      <c r="DH205" s="235"/>
      <c r="DI205" s="235"/>
      <c r="DJ205" s="235"/>
      <c r="DK205" s="235"/>
      <c r="DL205" s="235"/>
      <c r="DM205" s="235"/>
      <c r="DN205" s="235"/>
      <c r="DO205" s="235"/>
      <c r="DP205" s="235"/>
      <c r="DQ205" s="235"/>
      <c r="DR205" s="235"/>
      <c r="DS205" s="235"/>
      <c r="DT205" s="235"/>
      <c r="DU205" s="235"/>
      <c r="DV205" s="235"/>
      <c r="DW205" s="235"/>
      <c r="DX205" s="235"/>
      <c r="DY205" s="235"/>
      <c r="DZ205" s="235"/>
      <c r="EA205" s="235"/>
    </row>
    <row r="206" spans="1:131" hidden="1">
      <c r="A206" s="1530"/>
      <c r="B206" s="434"/>
      <c r="C206" s="435"/>
      <c r="D206" s="436"/>
      <c r="E206" s="437"/>
      <c r="F206" s="437"/>
      <c r="G206" s="437"/>
      <c r="H206" s="437"/>
      <c r="I206" s="437"/>
      <c r="J206" s="437"/>
      <c r="K206" s="437"/>
      <c r="L206" s="438"/>
      <c r="M206" s="367"/>
      <c r="N206" s="484"/>
      <c r="O206" s="484"/>
      <c r="P206" s="484"/>
      <c r="Q206" s="484"/>
      <c r="R206" s="484"/>
      <c r="S206" s="484"/>
      <c r="T206" s="484"/>
      <c r="U206" s="484"/>
      <c r="V206" s="484"/>
      <c r="W206" s="484"/>
      <c r="X206" s="484"/>
      <c r="Y206" s="484"/>
      <c r="Z206" s="484"/>
      <c r="AA206" s="484"/>
      <c r="AB206" s="484"/>
      <c r="AC206" s="484"/>
      <c r="AD206" s="484"/>
      <c r="AE206" s="484"/>
      <c r="AF206" s="484"/>
      <c r="AG206" s="484"/>
      <c r="AH206" s="484"/>
      <c r="AI206" s="484"/>
      <c r="AJ206" s="484"/>
      <c r="AK206" s="484"/>
      <c r="AL206" s="484"/>
      <c r="AM206" s="484"/>
      <c r="AN206" s="484"/>
      <c r="AO206" s="484"/>
      <c r="AP206" s="485"/>
      <c r="AQ206" s="235"/>
      <c r="AR206" s="235"/>
      <c r="AS206" s="235"/>
      <c r="AT206" s="451" t="s">
        <v>387</v>
      </c>
      <c r="AU206" s="235"/>
      <c r="AV206" s="235"/>
      <c r="AW206" s="260"/>
      <c r="AX206" s="260"/>
      <c r="AY206" s="453" t="s">
        <v>762</v>
      </c>
      <c r="AZ206" s="440" t="s">
        <v>619</v>
      </c>
      <c r="BA206" s="259" t="s">
        <v>651</v>
      </c>
      <c r="BB206" s="259" t="s">
        <v>913</v>
      </c>
      <c r="BC206" s="259" t="s">
        <v>919</v>
      </c>
      <c r="BD206" s="259" t="s">
        <v>635</v>
      </c>
      <c r="BE206" s="374">
        <f t="shared" si="175"/>
        <v>208</v>
      </c>
      <c r="BF206" s="235"/>
      <c r="BG206" s="235"/>
      <c r="BH206" s="235"/>
      <c r="BI206" s="235"/>
      <c r="BJ206" s="235"/>
      <c r="BK206" s="235"/>
      <c r="BL206" s="235"/>
      <c r="BM206" s="235"/>
      <c r="BN206" s="235"/>
      <c r="BO206" s="235"/>
      <c r="BP206" s="235"/>
      <c r="BQ206" s="235"/>
      <c r="BR206" s="235"/>
      <c r="BS206" s="235"/>
      <c r="BT206" s="235"/>
      <c r="BU206" s="235"/>
      <c r="BV206" s="235"/>
      <c r="BW206" s="235"/>
      <c r="BX206" s="235"/>
      <c r="BY206" s="235"/>
      <c r="BZ206" s="235"/>
      <c r="CA206" s="235"/>
      <c r="CB206" s="235"/>
      <c r="CC206" s="235"/>
      <c r="CD206" s="235"/>
      <c r="CE206" s="235"/>
      <c r="CF206" s="235"/>
      <c r="CG206" s="235"/>
      <c r="CH206" s="235"/>
      <c r="CI206" s="235"/>
      <c r="CJ206" s="235"/>
      <c r="CK206" s="235"/>
      <c r="CL206" s="235"/>
      <c r="CM206" s="235"/>
      <c r="CN206" s="235"/>
      <c r="CO206" s="235"/>
      <c r="CP206" s="235"/>
      <c r="CQ206" s="235"/>
      <c r="CR206" s="235"/>
      <c r="CS206" s="235"/>
      <c r="CT206" s="235"/>
      <c r="CU206" s="235"/>
      <c r="CV206" s="235"/>
      <c r="CW206" s="235"/>
      <c r="CX206" s="235"/>
      <c r="CY206" s="235"/>
      <c r="CZ206" s="235"/>
      <c r="DA206" s="235"/>
      <c r="DB206" s="235"/>
      <c r="DC206" s="235"/>
      <c r="DD206" s="235"/>
      <c r="DE206" s="235"/>
      <c r="DF206" s="235"/>
      <c r="DG206" s="235"/>
      <c r="DH206" s="235"/>
      <c r="DI206" s="235"/>
      <c r="DJ206" s="235"/>
      <c r="DK206" s="235"/>
      <c r="DL206" s="235"/>
      <c r="DM206" s="235"/>
      <c r="DN206" s="235"/>
      <c r="DO206" s="235"/>
      <c r="DP206" s="235"/>
      <c r="DQ206" s="235"/>
      <c r="DR206" s="235"/>
      <c r="DS206" s="235"/>
      <c r="DT206" s="235"/>
      <c r="DU206" s="235"/>
      <c r="DV206" s="235"/>
      <c r="DW206" s="235"/>
      <c r="DX206" s="235"/>
      <c r="DY206" s="235"/>
      <c r="DZ206" s="235"/>
      <c r="EA206" s="235"/>
    </row>
    <row r="207" spans="1:131" hidden="1">
      <c r="N207" s="235"/>
      <c r="O207" s="235"/>
      <c r="P207" s="235"/>
      <c r="Q207" s="235"/>
      <c r="R207" s="235"/>
      <c r="S207" s="235"/>
      <c r="T207" s="235"/>
      <c r="U207" s="235"/>
      <c r="V207" s="235"/>
      <c r="W207" s="235"/>
      <c r="X207" s="235"/>
      <c r="Y207" s="235"/>
      <c r="Z207" s="235"/>
      <c r="AA207" s="235"/>
      <c r="AB207" s="235"/>
      <c r="AC207" s="235"/>
      <c r="AD207" s="235"/>
      <c r="AE207" s="235"/>
      <c r="AF207" s="235"/>
      <c r="AG207" s="235"/>
      <c r="AH207" s="235"/>
      <c r="AI207" s="235"/>
      <c r="AJ207" s="235"/>
      <c r="AK207" s="235"/>
      <c r="AL207" s="235"/>
      <c r="AM207" s="235"/>
      <c r="AN207" s="235"/>
      <c r="AO207" s="235"/>
      <c r="AP207" s="235"/>
      <c r="AQ207" s="235"/>
      <c r="AR207" s="235"/>
      <c r="AS207" s="235"/>
      <c r="AT207" s="451" t="s">
        <v>388</v>
      </c>
      <c r="AU207" s="235"/>
      <c r="AV207" s="235"/>
      <c r="AW207" s="260"/>
      <c r="AX207" s="260"/>
      <c r="AY207" s="453" t="s">
        <v>768</v>
      </c>
      <c r="AZ207" s="440" t="s">
        <v>620</v>
      </c>
      <c r="BA207" s="259" t="s">
        <v>652</v>
      </c>
      <c r="BB207" s="259" t="s">
        <v>919</v>
      </c>
      <c r="BC207" s="259" t="s">
        <v>922</v>
      </c>
      <c r="BD207" s="259" t="s">
        <v>1451</v>
      </c>
      <c r="BE207" s="374">
        <f t="shared" si="175"/>
        <v>209</v>
      </c>
      <c r="BF207" s="235"/>
      <c r="BG207" s="235"/>
      <c r="BH207" s="235"/>
      <c r="BI207" s="235"/>
      <c r="BJ207" s="235"/>
      <c r="BK207" s="235"/>
      <c r="BL207" s="235"/>
      <c r="BM207" s="235"/>
      <c r="BN207" s="235"/>
      <c r="BO207" s="235"/>
      <c r="BP207" s="235"/>
      <c r="BQ207" s="235"/>
      <c r="BR207" s="235"/>
      <c r="BS207" s="235"/>
      <c r="BT207" s="235"/>
      <c r="BU207" s="235"/>
      <c r="BV207" s="235"/>
      <c r="BW207" s="235"/>
      <c r="BX207" s="235"/>
      <c r="BY207" s="235"/>
      <c r="BZ207" s="235"/>
      <c r="CA207" s="235"/>
      <c r="CB207" s="235"/>
      <c r="CC207" s="235"/>
      <c r="CD207" s="235"/>
      <c r="CE207" s="235"/>
      <c r="CF207" s="235"/>
      <c r="CG207" s="235"/>
      <c r="CH207" s="235"/>
      <c r="CI207" s="235"/>
      <c r="CJ207" s="235"/>
      <c r="CK207" s="235"/>
      <c r="CL207" s="235"/>
      <c r="CM207" s="235"/>
      <c r="CN207" s="235"/>
      <c r="CO207" s="235"/>
      <c r="CP207" s="235"/>
      <c r="CQ207" s="235"/>
      <c r="CR207" s="235"/>
      <c r="CS207" s="235"/>
      <c r="CT207" s="235"/>
      <c r="CU207" s="235"/>
      <c r="CV207" s="235"/>
      <c r="CW207" s="235"/>
      <c r="CX207" s="235"/>
      <c r="CY207" s="235"/>
      <c r="CZ207" s="235"/>
      <c r="DA207" s="235"/>
      <c r="DB207" s="235"/>
      <c r="DC207" s="235"/>
      <c r="DD207" s="235"/>
      <c r="DE207" s="235"/>
      <c r="DF207" s="235"/>
      <c r="DG207" s="235"/>
      <c r="DH207" s="235"/>
      <c r="DI207" s="235"/>
      <c r="DJ207" s="235"/>
      <c r="DK207" s="235"/>
      <c r="DL207" s="235"/>
      <c r="DM207" s="235"/>
      <c r="DN207" s="235"/>
      <c r="DO207" s="235"/>
      <c r="DP207" s="235"/>
      <c r="DQ207" s="235"/>
      <c r="DR207" s="235"/>
      <c r="DS207" s="235"/>
      <c r="DT207" s="235"/>
      <c r="DU207" s="235"/>
      <c r="DV207" s="235"/>
      <c r="DW207" s="235"/>
      <c r="DX207" s="235"/>
      <c r="DY207" s="235"/>
      <c r="DZ207" s="235"/>
      <c r="EA207" s="235"/>
    </row>
    <row r="208" spans="1:131" hidden="1">
      <c r="N208" s="235"/>
      <c r="O208" s="235"/>
      <c r="P208" s="235"/>
      <c r="Q208" s="235"/>
      <c r="R208" s="235"/>
      <c r="S208" s="235"/>
      <c r="T208" s="235"/>
      <c r="U208" s="235"/>
      <c r="V208" s="235"/>
      <c r="W208" s="235"/>
      <c r="X208" s="235"/>
      <c r="Y208" s="235"/>
      <c r="Z208" s="235"/>
      <c r="AA208" s="235"/>
      <c r="AB208" s="235"/>
      <c r="AC208" s="235"/>
      <c r="AD208" s="235"/>
      <c r="AE208" s="235"/>
      <c r="AF208" s="235"/>
      <c r="AG208" s="235"/>
      <c r="AH208" s="235"/>
      <c r="AI208" s="235"/>
      <c r="AJ208" s="235"/>
      <c r="AK208" s="235"/>
      <c r="AL208" s="235"/>
      <c r="AM208" s="235"/>
      <c r="AN208" s="235"/>
      <c r="AO208" s="235"/>
      <c r="AP208" s="235"/>
      <c r="AQ208" s="235"/>
      <c r="AR208" s="235"/>
      <c r="AS208" s="235"/>
      <c r="AT208" s="451" t="s">
        <v>389</v>
      </c>
      <c r="AU208" s="235"/>
      <c r="AV208" s="235"/>
      <c r="AW208" s="260"/>
      <c r="AX208" s="260"/>
      <c r="AY208" s="453" t="s">
        <v>770</v>
      </c>
      <c r="AZ208" s="440" t="s">
        <v>621</v>
      </c>
      <c r="BA208" s="259" t="s">
        <v>653</v>
      </c>
      <c r="BB208" s="259" t="s">
        <v>922</v>
      </c>
      <c r="BC208" s="259" t="s">
        <v>923</v>
      </c>
      <c r="BD208" s="259" t="s">
        <v>637</v>
      </c>
      <c r="BE208" s="374">
        <f t="shared" si="175"/>
        <v>210</v>
      </c>
      <c r="BF208" s="235"/>
      <c r="BG208" s="235"/>
      <c r="BH208" s="235"/>
      <c r="BI208" s="235"/>
      <c r="BJ208" s="235"/>
      <c r="BK208" s="235"/>
      <c r="BL208" s="235"/>
      <c r="BM208" s="235"/>
      <c r="BN208" s="235"/>
      <c r="BO208" s="235"/>
      <c r="BP208" s="235"/>
      <c r="BQ208" s="235"/>
      <c r="BR208" s="235"/>
      <c r="BS208" s="235"/>
      <c r="BT208" s="235"/>
      <c r="BU208" s="235"/>
      <c r="BV208" s="235"/>
      <c r="BW208" s="235"/>
      <c r="BX208" s="235"/>
      <c r="BY208" s="235"/>
      <c r="BZ208" s="235"/>
      <c r="CA208" s="235"/>
      <c r="CB208" s="235"/>
      <c r="CC208" s="235"/>
      <c r="CD208" s="235"/>
      <c r="CE208" s="235"/>
      <c r="CF208" s="235"/>
      <c r="CG208" s="235"/>
      <c r="CH208" s="235"/>
      <c r="CI208" s="235"/>
      <c r="CJ208" s="235"/>
      <c r="CK208" s="235"/>
      <c r="CL208" s="235"/>
      <c r="CM208" s="235"/>
      <c r="CN208" s="235"/>
      <c r="CO208" s="235"/>
      <c r="CP208" s="235"/>
      <c r="CQ208" s="235"/>
      <c r="CR208" s="235"/>
      <c r="CS208" s="235"/>
      <c r="CT208" s="235"/>
      <c r="CU208" s="235"/>
      <c r="CV208" s="235"/>
      <c r="CW208" s="235"/>
      <c r="CX208" s="235"/>
      <c r="CY208" s="235"/>
      <c r="CZ208" s="235"/>
      <c r="DA208" s="235"/>
      <c r="DB208" s="235"/>
      <c r="DC208" s="235"/>
      <c r="DD208" s="235"/>
      <c r="DE208" s="235"/>
      <c r="DF208" s="235"/>
      <c r="DG208" s="235"/>
      <c r="DH208" s="235"/>
      <c r="DI208" s="235"/>
      <c r="DJ208" s="235"/>
      <c r="DK208" s="235"/>
      <c r="DL208" s="235"/>
      <c r="DM208" s="235"/>
      <c r="DN208" s="235"/>
      <c r="DO208" s="235"/>
      <c r="DP208" s="235"/>
      <c r="DQ208" s="235"/>
      <c r="DR208" s="235"/>
      <c r="DS208" s="235"/>
      <c r="DT208" s="235"/>
      <c r="DU208" s="235"/>
      <c r="DV208" s="235"/>
      <c r="DW208" s="235"/>
      <c r="DX208" s="235"/>
      <c r="DY208" s="235"/>
      <c r="DZ208" s="235"/>
      <c r="EA208" s="235"/>
    </row>
    <row r="209" spans="3:131" ht="15" hidden="1" customHeight="1">
      <c r="N209" s="235"/>
      <c r="O209" s="235"/>
      <c r="P209" s="235"/>
      <c r="Q209" s="235"/>
      <c r="R209" s="235"/>
      <c r="S209" s="235"/>
      <c r="T209" s="235"/>
      <c r="U209" s="235"/>
      <c r="V209" s="235"/>
      <c r="W209" s="235"/>
      <c r="X209" s="235"/>
      <c r="Y209" s="235"/>
      <c r="Z209" s="235"/>
      <c r="AA209" s="235"/>
      <c r="AB209" s="235"/>
      <c r="AC209" s="235"/>
      <c r="AD209" s="235"/>
      <c r="AE209" s="235"/>
      <c r="AF209" s="235"/>
      <c r="AG209" s="235"/>
      <c r="AH209" s="235"/>
      <c r="AI209" s="235"/>
      <c r="AJ209" s="235"/>
      <c r="AK209" s="235"/>
      <c r="AL209" s="235"/>
      <c r="AM209" s="235"/>
      <c r="AN209" s="235"/>
      <c r="AO209" s="235"/>
      <c r="AP209" s="235"/>
      <c r="AQ209" s="235"/>
      <c r="AR209" s="235"/>
      <c r="AS209" s="235"/>
      <c r="AT209" s="451" t="s">
        <v>391</v>
      </c>
      <c r="AU209" s="235"/>
      <c r="AV209" s="235"/>
      <c r="AW209" s="260"/>
      <c r="AX209" s="260"/>
      <c r="AY209" s="453" t="s">
        <v>776</v>
      </c>
      <c r="AZ209" s="440" t="s">
        <v>622</v>
      </c>
      <c r="BA209" s="259" t="s">
        <v>654</v>
      </c>
      <c r="BB209" s="259" t="s">
        <v>923</v>
      </c>
      <c r="BC209" s="259" t="s">
        <v>932</v>
      </c>
      <c r="BD209" s="259" t="s">
        <v>638</v>
      </c>
      <c r="BE209" s="374">
        <f t="shared" si="175"/>
        <v>211</v>
      </c>
      <c r="BF209" s="235"/>
      <c r="BG209" s="235"/>
      <c r="BH209" s="235"/>
      <c r="BI209" s="235"/>
      <c r="BJ209" s="235"/>
      <c r="BK209" s="235"/>
      <c r="BL209" s="235"/>
      <c r="BM209" s="235"/>
      <c r="BN209" s="235"/>
      <c r="BO209" s="235"/>
      <c r="BP209" s="235"/>
      <c r="BQ209" s="235"/>
      <c r="BR209" s="235"/>
      <c r="BS209" s="235"/>
      <c r="BT209" s="235"/>
      <c r="BU209" s="235"/>
      <c r="BV209" s="235"/>
      <c r="BW209" s="235"/>
      <c r="BX209" s="235"/>
      <c r="BY209" s="235"/>
      <c r="BZ209" s="235"/>
      <c r="CA209" s="235"/>
      <c r="CB209" s="235"/>
      <c r="CC209" s="235"/>
      <c r="CD209" s="235"/>
      <c r="CE209" s="235"/>
      <c r="CF209" s="235"/>
      <c r="CG209" s="235"/>
      <c r="CH209" s="235"/>
      <c r="CI209" s="235"/>
      <c r="CJ209" s="235"/>
      <c r="CK209" s="235"/>
      <c r="CL209" s="235"/>
      <c r="CM209" s="235"/>
      <c r="CN209" s="235"/>
      <c r="CO209" s="235"/>
      <c r="CP209" s="235"/>
      <c r="CQ209" s="235"/>
      <c r="CR209" s="235"/>
      <c r="CS209" s="235"/>
      <c r="CT209" s="235"/>
      <c r="CU209" s="235"/>
      <c r="CV209" s="235"/>
      <c r="CW209" s="235"/>
      <c r="CX209" s="235"/>
      <c r="CY209" s="235"/>
      <c r="CZ209" s="235"/>
      <c r="DA209" s="235"/>
      <c r="DB209" s="235"/>
      <c r="DC209" s="235"/>
      <c r="DD209" s="235"/>
      <c r="DE209" s="235"/>
      <c r="DF209" s="235"/>
      <c r="DG209" s="235"/>
      <c r="DH209" s="235"/>
      <c r="DI209" s="235"/>
      <c r="DJ209" s="235"/>
      <c r="DK209" s="235"/>
      <c r="DL209" s="235"/>
      <c r="DM209" s="235"/>
      <c r="DN209" s="235"/>
      <c r="DO209" s="235"/>
      <c r="DP209" s="235"/>
      <c r="DQ209" s="235"/>
      <c r="DR209" s="235"/>
      <c r="DS209" s="235"/>
      <c r="DT209" s="235"/>
      <c r="DU209" s="235"/>
      <c r="DV209" s="235"/>
      <c r="DW209" s="235"/>
      <c r="DX209" s="235"/>
      <c r="DY209" s="235"/>
      <c r="DZ209" s="235"/>
      <c r="EA209" s="235"/>
    </row>
    <row r="210" spans="3:131" hidden="1">
      <c r="N210" s="235"/>
      <c r="O210" s="235"/>
      <c r="P210" s="235"/>
      <c r="Q210" s="235"/>
      <c r="R210" s="235"/>
      <c r="S210" s="235"/>
      <c r="T210" s="235"/>
      <c r="U210" s="235"/>
      <c r="V210" s="235"/>
      <c r="W210" s="235"/>
      <c r="X210" s="235"/>
      <c r="Y210" s="235"/>
      <c r="Z210" s="235"/>
      <c r="AA210" s="235"/>
      <c r="AB210" s="235"/>
      <c r="AC210" s="235"/>
      <c r="AD210" s="235"/>
      <c r="AE210" s="235"/>
      <c r="AF210" s="235"/>
      <c r="AG210" s="235"/>
      <c r="AH210" s="235"/>
      <c r="AI210" s="235"/>
      <c r="AJ210" s="235"/>
      <c r="AK210" s="235"/>
      <c r="AL210" s="235"/>
      <c r="AM210" s="235"/>
      <c r="AN210" s="235"/>
      <c r="AO210" s="235"/>
      <c r="AP210" s="235"/>
      <c r="AQ210" s="235"/>
      <c r="AR210" s="235"/>
      <c r="AS210" s="235"/>
      <c r="AT210" s="451" t="s">
        <v>393</v>
      </c>
      <c r="AU210" s="235"/>
      <c r="AV210" s="235"/>
      <c r="AW210" s="260"/>
      <c r="AX210" s="260"/>
      <c r="AY210" s="453" t="s">
        <v>777</v>
      </c>
      <c r="AZ210" s="440" t="s">
        <v>233</v>
      </c>
      <c r="BA210" s="259" t="s">
        <v>655</v>
      </c>
      <c r="BB210" s="259" t="s">
        <v>932</v>
      </c>
      <c r="BC210" s="259" t="s">
        <v>933</v>
      </c>
      <c r="BD210" s="259" t="s">
        <v>642</v>
      </c>
      <c r="BE210" s="374">
        <f t="shared" si="175"/>
        <v>212</v>
      </c>
      <c r="BF210" s="235"/>
      <c r="BG210" s="235"/>
      <c r="BH210" s="235"/>
      <c r="BI210" s="235"/>
      <c r="BJ210" s="235"/>
      <c r="BK210" s="235"/>
      <c r="BL210" s="235"/>
      <c r="BM210" s="235"/>
      <c r="BN210" s="235"/>
      <c r="BO210" s="235"/>
      <c r="BP210" s="235"/>
      <c r="BQ210" s="235"/>
      <c r="BR210" s="235"/>
      <c r="BS210" s="235"/>
      <c r="BT210" s="235"/>
      <c r="BU210" s="235"/>
      <c r="BV210" s="235"/>
      <c r="BW210" s="235"/>
      <c r="BX210" s="235"/>
      <c r="BY210" s="235"/>
      <c r="BZ210" s="235"/>
      <c r="CA210" s="235"/>
      <c r="CB210" s="235"/>
      <c r="CC210" s="235"/>
      <c r="CD210" s="235"/>
      <c r="CE210" s="235"/>
      <c r="CF210" s="235"/>
      <c r="CG210" s="235"/>
      <c r="CH210" s="235"/>
      <c r="CI210" s="235"/>
      <c r="CJ210" s="235"/>
      <c r="CK210" s="235"/>
      <c r="CL210" s="235"/>
      <c r="CM210" s="235"/>
      <c r="CN210" s="235"/>
      <c r="CO210" s="235"/>
      <c r="CP210" s="235"/>
      <c r="CQ210" s="235"/>
      <c r="CR210" s="235"/>
      <c r="CS210" s="235"/>
      <c r="CT210" s="235"/>
      <c r="CU210" s="235"/>
      <c r="CV210" s="235"/>
      <c r="CW210" s="235"/>
      <c r="CX210" s="235"/>
      <c r="CY210" s="235"/>
      <c r="CZ210" s="235"/>
      <c r="DA210" s="235"/>
      <c r="DB210" s="235"/>
      <c r="DC210" s="235"/>
      <c r="DD210" s="235"/>
      <c r="DE210" s="235"/>
      <c r="DF210" s="235"/>
      <c r="DG210" s="235"/>
      <c r="DH210" s="235"/>
      <c r="DI210" s="235"/>
      <c r="DJ210" s="235"/>
      <c r="DK210" s="235"/>
      <c r="DL210" s="235"/>
      <c r="DM210" s="235"/>
      <c r="DN210" s="235"/>
      <c r="DO210" s="235"/>
      <c r="DP210" s="235"/>
      <c r="DQ210" s="235"/>
      <c r="DR210" s="235"/>
      <c r="DS210" s="235"/>
      <c r="DT210" s="235"/>
      <c r="DU210" s="235"/>
      <c r="DV210" s="235"/>
      <c r="DW210" s="235"/>
      <c r="DX210" s="235"/>
      <c r="DY210" s="235"/>
      <c r="DZ210" s="235"/>
      <c r="EA210" s="235"/>
    </row>
    <row r="211" spans="3:131" hidden="1">
      <c r="N211" s="235"/>
      <c r="O211" s="235"/>
      <c r="P211" s="235"/>
      <c r="Q211" s="235"/>
      <c r="R211" s="235"/>
      <c r="S211" s="235"/>
      <c r="T211" s="235"/>
      <c r="U211" s="235"/>
      <c r="V211" s="235"/>
      <c r="W211" s="235"/>
      <c r="X211" s="235"/>
      <c r="Y211" s="235"/>
      <c r="Z211" s="235"/>
      <c r="AA211" s="235"/>
      <c r="AB211" s="235"/>
      <c r="AC211" s="235"/>
      <c r="AD211" s="235"/>
      <c r="AE211" s="235"/>
      <c r="AF211" s="235"/>
      <c r="AG211" s="235"/>
      <c r="AH211" s="235"/>
      <c r="AI211" s="235"/>
      <c r="AJ211" s="235"/>
      <c r="AK211" s="235"/>
      <c r="AL211" s="235"/>
      <c r="AM211" s="235"/>
      <c r="AN211" s="235"/>
      <c r="AO211" s="235"/>
      <c r="AP211" s="235"/>
      <c r="AQ211" s="235"/>
      <c r="AR211" s="235"/>
      <c r="AS211" s="235"/>
      <c r="AT211" s="451" t="s">
        <v>395</v>
      </c>
      <c r="AU211" s="235"/>
      <c r="AV211" s="235"/>
      <c r="AW211" s="260"/>
      <c r="AX211" s="260"/>
      <c r="AY211" s="453" t="s">
        <v>312</v>
      </c>
      <c r="AZ211" s="440" t="s">
        <v>626</v>
      </c>
      <c r="BA211" s="259" t="s">
        <v>656</v>
      </c>
      <c r="BB211" s="259" t="s">
        <v>933</v>
      </c>
      <c r="BC211" s="259" t="s">
        <v>935</v>
      </c>
      <c r="BD211" s="259" t="s">
        <v>644</v>
      </c>
      <c r="BE211" s="374">
        <f t="shared" si="175"/>
        <v>213</v>
      </c>
      <c r="BF211" s="235"/>
      <c r="BG211" s="235"/>
      <c r="BH211" s="235"/>
      <c r="BI211" s="235"/>
      <c r="BJ211" s="235"/>
      <c r="BK211" s="235"/>
      <c r="BL211" s="235"/>
      <c r="BM211" s="235"/>
      <c r="BN211" s="235"/>
      <c r="BO211" s="235"/>
      <c r="BP211" s="235"/>
      <c r="BQ211" s="235"/>
      <c r="BR211" s="235"/>
      <c r="BS211" s="235"/>
      <c r="BT211" s="235"/>
      <c r="BU211" s="235"/>
      <c r="BV211" s="235"/>
      <c r="BW211" s="235"/>
      <c r="BX211" s="235"/>
      <c r="BY211" s="235"/>
      <c r="BZ211" s="235"/>
      <c r="CA211" s="235"/>
      <c r="CB211" s="235"/>
      <c r="CC211" s="235"/>
      <c r="CD211" s="235"/>
      <c r="CE211" s="235"/>
      <c r="CF211" s="235"/>
      <c r="CG211" s="235"/>
      <c r="CH211" s="235"/>
      <c r="CI211" s="235"/>
      <c r="CJ211" s="235"/>
      <c r="CK211" s="235"/>
      <c r="CL211" s="235"/>
      <c r="CM211" s="235"/>
      <c r="CN211" s="235"/>
      <c r="CO211" s="235"/>
      <c r="CP211" s="235"/>
      <c r="CQ211" s="235"/>
      <c r="CR211" s="235"/>
      <c r="CS211" s="235"/>
      <c r="CT211" s="235"/>
      <c r="CU211" s="235"/>
      <c r="CV211" s="235"/>
      <c r="CW211" s="235"/>
      <c r="CX211" s="235"/>
      <c r="CY211" s="235"/>
      <c r="CZ211" s="235"/>
      <c r="DA211" s="235"/>
      <c r="DB211" s="235"/>
      <c r="DC211" s="235"/>
      <c r="DD211" s="235"/>
      <c r="DE211" s="235"/>
      <c r="DF211" s="235"/>
      <c r="DG211" s="235"/>
      <c r="DH211" s="235"/>
      <c r="DI211" s="235"/>
      <c r="DJ211" s="235"/>
      <c r="DK211" s="235"/>
      <c r="DL211" s="235"/>
      <c r="DM211" s="235"/>
      <c r="DN211" s="235"/>
      <c r="DO211" s="235"/>
      <c r="DP211" s="235"/>
      <c r="DQ211" s="235"/>
      <c r="DR211" s="235"/>
      <c r="DS211" s="235"/>
      <c r="DT211" s="235"/>
      <c r="DU211" s="235"/>
      <c r="DV211" s="235"/>
      <c r="DW211" s="235"/>
      <c r="DX211" s="235"/>
      <c r="DY211" s="235"/>
      <c r="DZ211" s="235"/>
      <c r="EA211" s="235"/>
    </row>
    <row r="212" spans="3:131" hidden="1">
      <c r="C212" s="226"/>
      <c r="N212" s="235"/>
      <c r="O212" s="235"/>
      <c r="P212" s="235"/>
      <c r="Q212" s="235"/>
      <c r="R212" s="235"/>
      <c r="S212" s="235"/>
      <c r="T212" s="235"/>
      <c r="U212" s="235"/>
      <c r="V212" s="235"/>
      <c r="W212" s="235"/>
      <c r="X212" s="235"/>
      <c r="Y212" s="235"/>
      <c r="Z212" s="235"/>
      <c r="AA212" s="235"/>
      <c r="AB212" s="235"/>
      <c r="AC212" s="235"/>
      <c r="AD212" s="235"/>
      <c r="AE212" s="235"/>
      <c r="AF212" s="235"/>
      <c r="AG212" s="235"/>
      <c r="AH212" s="235"/>
      <c r="AI212" s="235"/>
      <c r="AJ212" s="235"/>
      <c r="AK212" s="235"/>
      <c r="AL212" s="235"/>
      <c r="AM212" s="235"/>
      <c r="AN212" s="235"/>
      <c r="AO212" s="235"/>
      <c r="AP212" s="235"/>
      <c r="AQ212" s="235"/>
      <c r="AR212" s="235"/>
      <c r="AS212" s="235"/>
      <c r="AT212" s="451" t="s">
        <v>397</v>
      </c>
      <c r="AU212" s="235"/>
      <c r="AV212" s="235"/>
      <c r="AW212" s="260"/>
      <c r="AX212" s="260"/>
      <c r="AY212" s="453" t="s">
        <v>778</v>
      </c>
      <c r="AZ212" s="440" t="s">
        <v>627</v>
      </c>
      <c r="BA212" s="259" t="s">
        <v>658</v>
      </c>
      <c r="BB212" s="259" t="s">
        <v>935</v>
      </c>
      <c r="BC212" s="259" t="s">
        <v>938</v>
      </c>
      <c r="BD212" s="259" t="s">
        <v>245</v>
      </c>
      <c r="BE212" s="374">
        <f t="shared" si="175"/>
        <v>214</v>
      </c>
      <c r="BF212" s="235"/>
      <c r="BG212" s="235"/>
      <c r="BH212" s="235"/>
      <c r="BI212" s="235"/>
      <c r="BJ212" s="235"/>
      <c r="BK212" s="235"/>
      <c r="BL212" s="235"/>
      <c r="BM212" s="235"/>
      <c r="BN212" s="235"/>
      <c r="BO212" s="235"/>
      <c r="BP212" s="235"/>
      <c r="BQ212" s="235"/>
      <c r="BR212" s="235"/>
      <c r="BS212" s="235"/>
      <c r="BT212" s="235"/>
      <c r="BU212" s="235"/>
      <c r="BV212" s="235"/>
      <c r="BW212" s="235"/>
      <c r="BX212" s="235"/>
      <c r="BY212" s="235"/>
      <c r="BZ212" s="235"/>
      <c r="CA212" s="235"/>
      <c r="CB212" s="235"/>
      <c r="CC212" s="235"/>
      <c r="CD212" s="235"/>
      <c r="CE212" s="235"/>
      <c r="CF212" s="235"/>
      <c r="CG212" s="235"/>
      <c r="CH212" s="235"/>
      <c r="CI212" s="235"/>
      <c r="CJ212" s="235"/>
      <c r="CK212" s="235"/>
      <c r="CL212" s="235"/>
      <c r="CM212" s="235"/>
      <c r="CN212" s="235"/>
      <c r="CO212" s="235"/>
      <c r="CP212" s="235"/>
      <c r="CQ212" s="235"/>
      <c r="CR212" s="235"/>
      <c r="CS212" s="235"/>
      <c r="CT212" s="235"/>
      <c r="CU212" s="235"/>
      <c r="CV212" s="235"/>
      <c r="CW212" s="235"/>
      <c r="CX212" s="235"/>
      <c r="CY212" s="235"/>
      <c r="CZ212" s="235"/>
      <c r="DA212" s="235"/>
      <c r="DB212" s="235"/>
      <c r="DC212" s="235"/>
      <c r="DD212" s="235"/>
      <c r="DE212" s="235"/>
      <c r="DF212" s="235"/>
      <c r="DG212" s="235"/>
      <c r="DH212" s="235"/>
      <c r="DI212" s="235"/>
      <c r="DJ212" s="235"/>
      <c r="DK212" s="235"/>
      <c r="DL212" s="235"/>
      <c r="DM212" s="235"/>
      <c r="DN212" s="235"/>
      <c r="DO212" s="235"/>
      <c r="DP212" s="235"/>
      <c r="DQ212" s="235"/>
      <c r="DR212" s="235"/>
      <c r="DS212" s="235"/>
      <c r="DT212" s="235"/>
      <c r="DU212" s="235"/>
      <c r="DV212" s="235"/>
      <c r="DW212" s="235"/>
      <c r="DX212" s="235"/>
      <c r="DY212" s="235"/>
      <c r="DZ212" s="235"/>
      <c r="EA212" s="235"/>
    </row>
    <row r="213" spans="3:131" ht="23.25" hidden="1" customHeight="1">
      <c r="C213" s="226"/>
      <c r="N213" s="235"/>
      <c r="O213" s="235"/>
      <c r="P213" s="235"/>
      <c r="Q213" s="235"/>
      <c r="R213" s="235"/>
      <c r="S213" s="235"/>
      <c r="T213" s="235"/>
      <c r="U213" s="235"/>
      <c r="V213" s="235"/>
      <c r="W213" s="235"/>
      <c r="X213" s="235"/>
      <c r="Y213" s="235"/>
      <c r="Z213" s="235"/>
      <c r="AA213" s="235"/>
      <c r="AB213" s="235"/>
      <c r="AC213" s="235"/>
      <c r="AD213" s="235"/>
      <c r="AE213" s="235"/>
      <c r="AF213" s="235"/>
      <c r="AG213" s="235"/>
      <c r="AH213" s="235"/>
      <c r="AI213" s="235"/>
      <c r="AJ213" s="235"/>
      <c r="AK213" s="235"/>
      <c r="AL213" s="235"/>
      <c r="AM213" s="235"/>
      <c r="AN213" s="235"/>
      <c r="AO213" s="235"/>
      <c r="AP213" s="235"/>
      <c r="AQ213" s="235"/>
      <c r="AR213" s="235"/>
      <c r="AS213" s="235"/>
      <c r="AT213" s="451" t="s">
        <v>398</v>
      </c>
      <c r="AU213" s="235"/>
      <c r="AV213" s="235"/>
      <c r="AW213" s="260"/>
      <c r="AX213" s="260"/>
      <c r="AY213" s="453" t="s">
        <v>780</v>
      </c>
      <c r="AZ213" s="440" t="s">
        <v>235</v>
      </c>
      <c r="BA213" s="259" t="s">
        <v>659</v>
      </c>
      <c r="BB213" s="259" t="s">
        <v>938</v>
      </c>
      <c r="BC213" s="259" t="s">
        <v>1461</v>
      </c>
      <c r="BD213" s="259" t="s">
        <v>647</v>
      </c>
      <c r="BE213" s="374">
        <f t="shared" si="175"/>
        <v>215</v>
      </c>
      <c r="BF213" s="235"/>
      <c r="BG213" s="235"/>
      <c r="BH213" s="235"/>
      <c r="BI213" s="235"/>
      <c r="BJ213" s="235"/>
      <c r="BK213" s="235"/>
      <c r="BL213" s="235"/>
      <c r="BM213" s="235"/>
      <c r="BN213" s="235"/>
      <c r="BO213" s="235"/>
      <c r="BP213" s="235"/>
      <c r="BQ213" s="235"/>
      <c r="BR213" s="235"/>
      <c r="BS213" s="235"/>
      <c r="BT213" s="235"/>
      <c r="BU213" s="235"/>
      <c r="BV213" s="235"/>
      <c r="BW213" s="235"/>
      <c r="BX213" s="235"/>
      <c r="BY213" s="235"/>
      <c r="BZ213" s="235"/>
      <c r="CA213" s="235"/>
      <c r="CB213" s="235"/>
      <c r="CC213" s="235"/>
      <c r="CD213" s="235"/>
      <c r="CE213" s="235"/>
      <c r="CF213" s="235"/>
      <c r="CG213" s="235"/>
      <c r="CH213" s="235"/>
      <c r="CI213" s="235"/>
      <c r="CJ213" s="235"/>
      <c r="CK213" s="235"/>
      <c r="CL213" s="235"/>
      <c r="CM213" s="235"/>
      <c r="CN213" s="235"/>
      <c r="CO213" s="235"/>
      <c r="CP213" s="235"/>
      <c r="CQ213" s="235"/>
      <c r="CR213" s="235"/>
      <c r="CS213" s="235"/>
      <c r="CT213" s="235"/>
      <c r="CU213" s="235"/>
      <c r="CV213" s="235"/>
      <c r="CW213" s="235"/>
      <c r="CX213" s="235"/>
      <c r="CY213" s="235"/>
      <c r="CZ213" s="235"/>
      <c r="DA213" s="235"/>
      <c r="DB213" s="235"/>
      <c r="DC213" s="235"/>
      <c r="DD213" s="235"/>
      <c r="DE213" s="235"/>
      <c r="DF213" s="235"/>
      <c r="DG213" s="235"/>
      <c r="DH213" s="235"/>
      <c r="DI213" s="235"/>
      <c r="DJ213" s="235"/>
      <c r="DK213" s="235"/>
      <c r="DL213" s="235"/>
      <c r="DM213" s="235"/>
      <c r="DN213" s="235"/>
      <c r="DO213" s="235"/>
      <c r="DP213" s="235"/>
      <c r="DQ213" s="235"/>
      <c r="DR213" s="235"/>
      <c r="DS213" s="235"/>
      <c r="DT213" s="235"/>
      <c r="DU213" s="235"/>
      <c r="DV213" s="235"/>
      <c r="DW213" s="235"/>
      <c r="DX213" s="235"/>
      <c r="DY213" s="235"/>
      <c r="DZ213" s="235"/>
      <c r="EA213" s="235"/>
    </row>
    <row r="214" spans="3:131" ht="15" hidden="1" customHeight="1">
      <c r="C214" s="226"/>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c r="AI214" s="235"/>
      <c r="AJ214" s="235"/>
      <c r="AK214" s="235"/>
      <c r="AL214" s="235"/>
      <c r="AM214" s="235"/>
      <c r="AN214" s="235"/>
      <c r="AO214" s="235"/>
      <c r="AP214" s="235"/>
      <c r="AQ214" s="235"/>
      <c r="AR214" s="235"/>
      <c r="AS214" s="235"/>
      <c r="AT214" s="451" t="s">
        <v>400</v>
      </c>
      <c r="AU214" s="235"/>
      <c r="AV214" s="235"/>
      <c r="AW214" s="260"/>
      <c r="AX214" s="260"/>
      <c r="AY214" s="453" t="s">
        <v>787</v>
      </c>
      <c r="AZ214" s="440" t="s">
        <v>632</v>
      </c>
      <c r="BA214" s="259" t="s">
        <v>663</v>
      </c>
      <c r="BB214" s="259" t="s">
        <v>1461</v>
      </c>
      <c r="BC214" s="259" t="s">
        <v>963</v>
      </c>
      <c r="BD214" s="259" t="s">
        <v>648</v>
      </c>
      <c r="BE214" s="374">
        <f t="shared" si="175"/>
        <v>216</v>
      </c>
      <c r="BF214" s="235"/>
      <c r="BG214" s="235"/>
      <c r="BH214" s="235"/>
      <c r="BI214" s="235"/>
      <c r="BJ214" s="235"/>
      <c r="BK214" s="235"/>
      <c r="BL214" s="235"/>
      <c r="BM214" s="235"/>
      <c r="BN214" s="235"/>
      <c r="BO214" s="235"/>
      <c r="BP214" s="235"/>
      <c r="BQ214" s="235"/>
      <c r="BR214" s="235"/>
      <c r="BS214" s="235"/>
      <c r="BT214" s="235"/>
      <c r="BU214" s="235"/>
      <c r="BV214" s="235"/>
      <c r="BW214" s="235"/>
      <c r="BX214" s="235"/>
      <c r="BY214" s="235"/>
      <c r="BZ214" s="235"/>
      <c r="CA214" s="235"/>
      <c r="CB214" s="235"/>
      <c r="CC214" s="235"/>
      <c r="CD214" s="235"/>
      <c r="CE214" s="235"/>
      <c r="CF214" s="235"/>
      <c r="CG214" s="235"/>
      <c r="CH214" s="235"/>
      <c r="CI214" s="235"/>
      <c r="CJ214" s="235"/>
      <c r="CK214" s="235"/>
      <c r="CL214" s="235"/>
      <c r="CM214" s="235"/>
      <c r="CN214" s="235"/>
      <c r="CO214" s="235"/>
      <c r="CP214" s="235"/>
      <c r="CQ214" s="235"/>
      <c r="CR214" s="235"/>
      <c r="CS214" s="235"/>
      <c r="CT214" s="235"/>
      <c r="CU214" s="235"/>
      <c r="CV214" s="235"/>
      <c r="CW214" s="235"/>
      <c r="CX214" s="235"/>
      <c r="CY214" s="235"/>
      <c r="CZ214" s="235"/>
      <c r="DA214" s="235"/>
      <c r="DB214" s="235"/>
      <c r="DC214" s="235"/>
      <c r="DD214" s="235"/>
      <c r="DE214" s="235"/>
      <c r="DF214" s="235"/>
      <c r="DG214" s="235"/>
      <c r="DH214" s="235"/>
      <c r="DI214" s="235"/>
      <c r="DJ214" s="235"/>
      <c r="DK214" s="235"/>
      <c r="DL214" s="235"/>
      <c r="DM214" s="235"/>
      <c r="DN214" s="235"/>
      <c r="DO214" s="235"/>
      <c r="DP214" s="235"/>
      <c r="DQ214" s="235"/>
      <c r="DR214" s="235"/>
      <c r="DS214" s="235"/>
      <c r="DT214" s="235"/>
      <c r="DU214" s="235"/>
      <c r="DV214" s="235"/>
      <c r="DW214" s="235"/>
      <c r="DX214" s="235"/>
      <c r="DY214" s="235"/>
      <c r="DZ214" s="235"/>
      <c r="EA214" s="235"/>
    </row>
    <row r="215" spans="3:131" hidden="1">
      <c r="C215" s="226"/>
      <c r="N215" s="235"/>
      <c r="O215" s="235"/>
      <c r="P215" s="235"/>
      <c r="Q215" s="235"/>
      <c r="R215" s="235"/>
      <c r="S215" s="235"/>
      <c r="T215" s="235"/>
      <c r="U215" s="235"/>
      <c r="V215" s="235"/>
      <c r="W215" s="235"/>
      <c r="X215" s="235"/>
      <c r="Y215" s="235"/>
      <c r="Z215" s="235"/>
      <c r="AA215" s="235"/>
      <c r="AB215" s="235"/>
      <c r="AC215" s="235"/>
      <c r="AD215" s="235"/>
      <c r="AE215" s="235"/>
      <c r="AF215" s="235"/>
      <c r="AG215" s="235"/>
      <c r="AH215" s="235"/>
      <c r="AI215" s="235"/>
      <c r="AJ215" s="235"/>
      <c r="AK215" s="235"/>
      <c r="AL215" s="235"/>
      <c r="AM215" s="235"/>
      <c r="AN215" s="235"/>
      <c r="AO215" s="235"/>
      <c r="AP215" s="235"/>
      <c r="AQ215" s="235"/>
      <c r="AR215" s="235"/>
      <c r="AS215" s="235"/>
      <c r="AT215" s="451" t="s">
        <v>402</v>
      </c>
      <c r="AU215" s="235"/>
      <c r="AV215" s="235"/>
      <c r="AW215" s="260"/>
      <c r="AX215" s="260"/>
      <c r="AY215" s="453" t="s">
        <v>788</v>
      </c>
      <c r="AZ215" s="440" t="s">
        <v>633</v>
      </c>
      <c r="BA215" s="259" t="s">
        <v>664</v>
      </c>
      <c r="BB215" s="259" t="s">
        <v>963</v>
      </c>
      <c r="BC215" s="259" t="s">
        <v>964</v>
      </c>
      <c r="BD215" s="259" t="s">
        <v>651</v>
      </c>
      <c r="BE215" s="374">
        <f t="shared" si="175"/>
        <v>217</v>
      </c>
      <c r="BF215" s="235"/>
      <c r="BG215" s="235"/>
      <c r="BH215" s="235"/>
      <c r="BI215" s="235"/>
      <c r="BJ215" s="235"/>
      <c r="BK215" s="235"/>
      <c r="BL215" s="235"/>
      <c r="BM215" s="235"/>
      <c r="BN215" s="235"/>
      <c r="BO215" s="235"/>
      <c r="BP215" s="235"/>
      <c r="BQ215" s="235"/>
      <c r="BR215" s="235"/>
      <c r="BS215" s="235"/>
      <c r="BT215" s="235"/>
      <c r="BU215" s="235"/>
      <c r="BV215" s="235"/>
      <c r="BW215" s="235"/>
      <c r="BX215" s="235"/>
      <c r="BY215" s="235"/>
      <c r="BZ215" s="235"/>
      <c r="CA215" s="235"/>
      <c r="CB215" s="235"/>
      <c r="CC215" s="235"/>
      <c r="CD215" s="235"/>
      <c r="CE215" s="235"/>
      <c r="CF215" s="235"/>
      <c r="CG215" s="235"/>
      <c r="CH215" s="235"/>
      <c r="CI215" s="235"/>
      <c r="CJ215" s="235"/>
      <c r="CK215" s="235"/>
      <c r="CL215" s="235"/>
      <c r="CM215" s="235"/>
      <c r="CN215" s="235"/>
      <c r="CO215" s="235"/>
      <c r="CP215" s="235"/>
      <c r="CQ215" s="235"/>
      <c r="CR215" s="235"/>
      <c r="CS215" s="235"/>
      <c r="CT215" s="235"/>
      <c r="CU215" s="235"/>
      <c r="CV215" s="235"/>
      <c r="CW215" s="235"/>
      <c r="CX215" s="235"/>
      <c r="CY215" s="235"/>
      <c r="CZ215" s="235"/>
      <c r="DA215" s="235"/>
      <c r="DB215" s="235"/>
      <c r="DC215" s="235"/>
      <c r="DD215" s="235"/>
      <c r="DE215" s="235"/>
      <c r="DF215" s="235"/>
      <c r="DG215" s="235"/>
      <c r="DH215" s="235"/>
      <c r="DI215" s="235"/>
      <c r="DJ215" s="235"/>
      <c r="DK215" s="235"/>
      <c r="DL215" s="235"/>
      <c r="DM215" s="235"/>
      <c r="DN215" s="235"/>
      <c r="DO215" s="235"/>
      <c r="DP215" s="235"/>
      <c r="DQ215" s="235"/>
      <c r="DR215" s="235"/>
      <c r="DS215" s="235"/>
      <c r="DT215" s="235"/>
      <c r="DU215" s="235"/>
      <c r="DV215" s="235"/>
      <c r="DW215" s="235"/>
      <c r="DX215" s="235"/>
      <c r="DY215" s="235"/>
      <c r="DZ215" s="235"/>
      <c r="EA215" s="235"/>
    </row>
    <row r="216" spans="3:131" hidden="1">
      <c r="C216" s="226"/>
      <c r="N216" s="235"/>
      <c r="O216" s="235"/>
      <c r="P216" s="235"/>
      <c r="Q216" s="235"/>
      <c r="R216" s="235"/>
      <c r="S216" s="235"/>
      <c r="T216" s="235"/>
      <c r="U216" s="235"/>
      <c r="V216" s="235"/>
      <c r="W216" s="235"/>
      <c r="X216" s="235"/>
      <c r="Y216" s="235"/>
      <c r="Z216" s="235"/>
      <c r="AA216" s="235"/>
      <c r="AB216" s="235"/>
      <c r="AC216" s="235"/>
      <c r="AD216" s="235"/>
      <c r="AE216" s="235"/>
      <c r="AF216" s="235"/>
      <c r="AG216" s="235"/>
      <c r="AH216" s="235"/>
      <c r="AI216" s="235"/>
      <c r="AJ216" s="235"/>
      <c r="AK216" s="235"/>
      <c r="AL216" s="235"/>
      <c r="AM216" s="235"/>
      <c r="AN216" s="235"/>
      <c r="AO216" s="235"/>
      <c r="AP216" s="235"/>
      <c r="AQ216" s="235"/>
      <c r="AR216" s="235"/>
      <c r="AS216" s="235"/>
      <c r="AT216" s="451" t="s">
        <v>404</v>
      </c>
      <c r="AU216" s="235"/>
      <c r="AV216" s="235"/>
      <c r="AW216" s="260"/>
      <c r="AX216" s="260"/>
      <c r="AY216" s="453" t="s">
        <v>789</v>
      </c>
      <c r="AZ216" s="440" t="s">
        <v>634</v>
      </c>
      <c r="BA216" s="259" t="s">
        <v>666</v>
      </c>
      <c r="BB216" s="259" t="s">
        <v>964</v>
      </c>
      <c r="BC216" s="259" t="s">
        <v>967</v>
      </c>
      <c r="BD216" s="259" t="s">
        <v>652</v>
      </c>
      <c r="BE216" s="374">
        <f t="shared" si="175"/>
        <v>218</v>
      </c>
      <c r="BF216" s="235"/>
      <c r="BG216" s="235"/>
      <c r="BH216" s="235"/>
      <c r="BI216" s="235"/>
      <c r="BJ216" s="235"/>
      <c r="BK216" s="235"/>
      <c r="BL216" s="235"/>
      <c r="BM216" s="235"/>
      <c r="BN216" s="235"/>
      <c r="BO216" s="235"/>
      <c r="BP216" s="235"/>
      <c r="BQ216" s="235"/>
      <c r="BR216" s="235"/>
      <c r="BS216" s="235"/>
      <c r="BT216" s="235"/>
      <c r="BU216" s="235"/>
      <c r="BV216" s="235"/>
      <c r="BW216" s="235"/>
      <c r="BX216" s="235"/>
      <c r="BY216" s="235"/>
      <c r="BZ216" s="235"/>
      <c r="CA216" s="235"/>
      <c r="CB216" s="235"/>
      <c r="CC216" s="235"/>
      <c r="CD216" s="235"/>
      <c r="CE216" s="235"/>
      <c r="CF216" s="235"/>
      <c r="CG216" s="235"/>
      <c r="CH216" s="235"/>
      <c r="CI216" s="235"/>
      <c r="CJ216" s="235"/>
      <c r="CK216" s="235"/>
      <c r="CL216" s="235"/>
      <c r="CM216" s="235"/>
      <c r="CN216" s="235"/>
      <c r="CO216" s="235"/>
      <c r="CP216" s="235"/>
      <c r="CQ216" s="235"/>
      <c r="CR216" s="235"/>
      <c r="CS216" s="235"/>
      <c r="CT216" s="235"/>
      <c r="CU216" s="235"/>
      <c r="CV216" s="235"/>
      <c r="CW216" s="235"/>
      <c r="CX216" s="235"/>
      <c r="CY216" s="235"/>
      <c r="CZ216" s="235"/>
      <c r="DA216" s="235"/>
      <c r="DB216" s="235"/>
      <c r="DC216" s="235"/>
      <c r="DD216" s="235"/>
      <c r="DE216" s="235"/>
      <c r="DF216" s="235"/>
      <c r="DG216" s="235"/>
      <c r="DH216" s="235"/>
      <c r="DI216" s="235"/>
      <c r="DJ216" s="235"/>
      <c r="DK216" s="235"/>
      <c r="DL216" s="235"/>
      <c r="DM216" s="235"/>
      <c r="DN216" s="235"/>
      <c r="DO216" s="235"/>
      <c r="DP216" s="235"/>
      <c r="DQ216" s="235"/>
      <c r="DR216" s="235"/>
      <c r="DS216" s="235"/>
      <c r="DT216" s="235"/>
      <c r="DU216" s="235"/>
      <c r="DV216" s="235"/>
      <c r="DW216" s="235"/>
      <c r="DX216" s="235"/>
      <c r="DY216" s="235"/>
      <c r="DZ216" s="235"/>
      <c r="EA216" s="235"/>
    </row>
    <row r="217" spans="3:131" hidden="1">
      <c r="C217" s="226"/>
      <c r="N217" s="235"/>
      <c r="O217" s="235"/>
      <c r="P217" s="235"/>
      <c r="Q217" s="235"/>
      <c r="R217" s="235"/>
      <c r="S217" s="235"/>
      <c r="T217" s="235"/>
      <c r="U217" s="235"/>
      <c r="V217" s="235"/>
      <c r="W217" s="235"/>
      <c r="X217" s="235"/>
      <c r="Y217" s="235"/>
      <c r="Z217" s="235"/>
      <c r="AA217" s="235"/>
      <c r="AB217" s="235"/>
      <c r="AC217" s="235"/>
      <c r="AD217" s="235"/>
      <c r="AE217" s="235"/>
      <c r="AF217" s="235"/>
      <c r="AG217" s="235"/>
      <c r="AH217" s="235"/>
      <c r="AI217" s="235"/>
      <c r="AJ217" s="235"/>
      <c r="AK217" s="235"/>
      <c r="AL217" s="235"/>
      <c r="AM217" s="235"/>
      <c r="AN217" s="235"/>
      <c r="AO217" s="235"/>
      <c r="AP217" s="235"/>
      <c r="AQ217" s="235"/>
      <c r="AR217" s="235"/>
      <c r="AS217" s="235"/>
      <c r="AT217" s="451" t="s">
        <v>406</v>
      </c>
      <c r="AU217" s="235"/>
      <c r="AV217" s="235"/>
      <c r="AW217" s="260"/>
      <c r="AX217" s="260"/>
      <c r="AY217" s="453" t="s">
        <v>795</v>
      </c>
      <c r="AZ217" s="440" t="s">
        <v>635</v>
      </c>
      <c r="BA217" s="259" t="s">
        <v>669</v>
      </c>
      <c r="BB217" s="259" t="s">
        <v>967</v>
      </c>
      <c r="BC217" s="259" t="s">
        <v>969</v>
      </c>
      <c r="BD217" s="259" t="s">
        <v>653</v>
      </c>
      <c r="BE217" s="374">
        <f t="shared" ref="BE217:BE280" si="182">+MATCH(BD$10:BD$546,AZ$10:AZ$538,0)</f>
        <v>219</v>
      </c>
      <c r="BF217" s="235"/>
      <c r="BG217" s="235"/>
      <c r="BH217" s="235"/>
      <c r="BI217" s="235"/>
      <c r="BJ217" s="235"/>
      <c r="BK217" s="235"/>
      <c r="BL217" s="235"/>
      <c r="BM217" s="235"/>
      <c r="BN217" s="235"/>
      <c r="BO217" s="235"/>
      <c r="BP217" s="235"/>
      <c r="BQ217" s="235"/>
      <c r="BR217" s="235"/>
      <c r="BS217" s="235"/>
      <c r="BT217" s="235"/>
      <c r="BU217" s="235"/>
      <c r="BV217" s="235"/>
      <c r="BW217" s="235"/>
      <c r="BX217" s="235"/>
      <c r="BY217" s="235"/>
      <c r="BZ217" s="235"/>
      <c r="CA217" s="235"/>
      <c r="CB217" s="235"/>
      <c r="CC217" s="235"/>
      <c r="CD217" s="235"/>
      <c r="CE217" s="235"/>
      <c r="CF217" s="235"/>
      <c r="CG217" s="235"/>
      <c r="CH217" s="235"/>
      <c r="CI217" s="235"/>
      <c r="CJ217" s="235"/>
      <c r="CK217" s="235"/>
      <c r="CL217" s="235"/>
      <c r="CM217" s="235"/>
      <c r="CN217" s="235"/>
      <c r="CO217" s="235"/>
      <c r="CP217" s="235"/>
      <c r="CQ217" s="235"/>
      <c r="CR217" s="235"/>
      <c r="CS217" s="235"/>
      <c r="CT217" s="235"/>
      <c r="CU217" s="235"/>
      <c r="CV217" s="235"/>
      <c r="CW217" s="235"/>
      <c r="CX217" s="235"/>
      <c r="CY217" s="235"/>
      <c r="CZ217" s="235"/>
      <c r="DA217" s="235"/>
      <c r="DB217" s="235"/>
      <c r="DC217" s="235"/>
      <c r="DD217" s="235"/>
      <c r="DE217" s="235"/>
      <c r="DF217" s="235"/>
      <c r="DG217" s="235"/>
      <c r="DH217" s="235"/>
      <c r="DI217" s="235"/>
      <c r="DJ217" s="235"/>
      <c r="DK217" s="235"/>
      <c r="DL217" s="235"/>
      <c r="DM217" s="235"/>
      <c r="DN217" s="235"/>
      <c r="DO217" s="235"/>
      <c r="DP217" s="235"/>
      <c r="DQ217" s="235"/>
      <c r="DR217" s="235"/>
      <c r="DS217" s="235"/>
      <c r="DT217" s="235"/>
      <c r="DU217" s="235"/>
      <c r="DV217" s="235"/>
      <c r="DW217" s="235"/>
      <c r="DX217" s="235"/>
      <c r="DY217" s="235"/>
      <c r="DZ217" s="235"/>
      <c r="EA217" s="235"/>
    </row>
    <row r="218" spans="3:131" hidden="1">
      <c r="C218" s="226"/>
      <c r="N218" s="235"/>
      <c r="O218" s="235"/>
      <c r="P218" s="235"/>
      <c r="Q218" s="235"/>
      <c r="R218" s="235"/>
      <c r="S218" s="235"/>
      <c r="T218" s="235"/>
      <c r="U218" s="235"/>
      <c r="V218" s="235"/>
      <c r="W218" s="235"/>
      <c r="X218" s="235"/>
      <c r="Y218" s="235"/>
      <c r="Z218" s="235"/>
      <c r="AA218" s="235"/>
      <c r="AB218" s="235"/>
      <c r="AC218" s="235"/>
      <c r="AD218" s="235"/>
      <c r="AE218" s="235"/>
      <c r="AF218" s="235"/>
      <c r="AG218" s="235"/>
      <c r="AH218" s="235"/>
      <c r="AI218" s="235"/>
      <c r="AJ218" s="235"/>
      <c r="AK218" s="235"/>
      <c r="AL218" s="235"/>
      <c r="AM218" s="235"/>
      <c r="AN218" s="235"/>
      <c r="AO218" s="235"/>
      <c r="AP218" s="235"/>
      <c r="AQ218" s="235"/>
      <c r="AR218" s="235"/>
      <c r="AS218" s="235"/>
      <c r="AT218" s="451" t="s">
        <v>408</v>
      </c>
      <c r="AU218" s="235"/>
      <c r="AV218" s="235"/>
      <c r="AW218" s="260"/>
      <c r="AX218" s="260"/>
      <c r="AY218" s="453" t="s">
        <v>798</v>
      </c>
      <c r="AZ218" s="440" t="s">
        <v>1451</v>
      </c>
      <c r="BA218" s="259" t="s">
        <v>670</v>
      </c>
      <c r="BB218" s="259" t="s">
        <v>969</v>
      </c>
      <c r="BC218" s="259" t="s">
        <v>970</v>
      </c>
      <c r="BD218" s="259" t="s">
        <v>654</v>
      </c>
      <c r="BE218" s="374">
        <f t="shared" si="182"/>
        <v>220</v>
      </c>
      <c r="BF218" s="235"/>
      <c r="BG218" s="235"/>
      <c r="BH218" s="235"/>
      <c r="BI218" s="235"/>
      <c r="BJ218" s="235"/>
      <c r="BK218" s="235"/>
      <c r="BL218" s="235"/>
      <c r="BM218" s="235"/>
      <c r="BN218" s="235"/>
      <c r="BO218" s="235"/>
      <c r="BP218" s="235"/>
      <c r="BQ218" s="235"/>
      <c r="BR218" s="235"/>
      <c r="BS218" s="235"/>
      <c r="BT218" s="235"/>
      <c r="BU218" s="235"/>
      <c r="BV218" s="235"/>
      <c r="BW218" s="235"/>
      <c r="BX218" s="235"/>
      <c r="BY218" s="235"/>
      <c r="BZ218" s="235"/>
      <c r="CA218" s="235"/>
      <c r="CB218" s="235"/>
      <c r="CC218" s="235"/>
      <c r="CD218" s="235"/>
      <c r="CE218" s="235"/>
      <c r="CF218" s="235"/>
      <c r="CG218" s="235"/>
      <c r="CH218" s="235"/>
      <c r="CI218" s="235"/>
      <c r="CJ218" s="235"/>
      <c r="CK218" s="235"/>
      <c r="CL218" s="235"/>
      <c r="CM218" s="235"/>
      <c r="CN218" s="235"/>
      <c r="CO218" s="235"/>
      <c r="CP218" s="235"/>
      <c r="CQ218" s="235"/>
      <c r="CR218" s="235"/>
      <c r="CS218" s="235"/>
      <c r="CT218" s="235"/>
      <c r="CU218" s="235"/>
      <c r="CV218" s="235"/>
      <c r="CW218" s="235"/>
      <c r="CX218" s="235"/>
      <c r="CY218" s="235"/>
      <c r="CZ218" s="235"/>
      <c r="DA218" s="235"/>
      <c r="DB218" s="235"/>
      <c r="DC218" s="235"/>
      <c r="DD218" s="235"/>
      <c r="DE218" s="235"/>
      <c r="DF218" s="235"/>
      <c r="DG218" s="235"/>
      <c r="DH218" s="235"/>
      <c r="DI218" s="235"/>
      <c r="DJ218" s="235"/>
      <c r="DK218" s="235"/>
      <c r="DL218" s="235"/>
      <c r="DM218" s="235"/>
      <c r="DN218" s="235"/>
      <c r="DO218" s="235"/>
      <c r="DP218" s="235"/>
      <c r="DQ218" s="235"/>
      <c r="DR218" s="235"/>
      <c r="DS218" s="235"/>
      <c r="DT218" s="235"/>
      <c r="DU218" s="235"/>
      <c r="DV218" s="235"/>
      <c r="DW218" s="235"/>
      <c r="DX218" s="235"/>
      <c r="DY218" s="235"/>
      <c r="DZ218" s="235"/>
      <c r="EA218" s="235"/>
    </row>
    <row r="219" spans="3:131" ht="15.75" hidden="1" customHeight="1">
      <c r="C219" s="226"/>
      <c r="N219" s="235"/>
      <c r="O219" s="235"/>
      <c r="P219" s="235"/>
      <c r="Q219" s="235"/>
      <c r="R219" s="235"/>
      <c r="S219" s="235"/>
      <c r="T219" s="235"/>
      <c r="U219" s="235"/>
      <c r="V219" s="235"/>
      <c r="W219" s="235"/>
      <c r="X219" s="235"/>
      <c r="Y219" s="235"/>
      <c r="Z219" s="235"/>
      <c r="AA219" s="235"/>
      <c r="AB219" s="235"/>
      <c r="AC219" s="235"/>
      <c r="AD219" s="235"/>
      <c r="AE219" s="235"/>
      <c r="AF219" s="235"/>
      <c r="AG219" s="235"/>
      <c r="AH219" s="235"/>
      <c r="AI219" s="235"/>
      <c r="AJ219" s="235"/>
      <c r="AK219" s="235"/>
      <c r="AL219" s="235"/>
      <c r="AM219" s="235"/>
      <c r="AN219" s="235"/>
      <c r="AO219" s="235"/>
      <c r="AP219" s="235"/>
      <c r="AQ219" s="235"/>
      <c r="AR219" s="235"/>
      <c r="AS219" s="235"/>
      <c r="AT219" s="451" t="s">
        <v>410</v>
      </c>
      <c r="AU219" s="235"/>
      <c r="AV219" s="235"/>
      <c r="AW219" s="260"/>
      <c r="AX219" s="260"/>
      <c r="AY219" s="453" t="s">
        <v>799</v>
      </c>
      <c r="AZ219" s="440" t="s">
        <v>637</v>
      </c>
      <c r="BA219" s="259" t="s">
        <v>672</v>
      </c>
      <c r="BB219" s="259" t="s">
        <v>970</v>
      </c>
      <c r="BC219" s="259" t="s">
        <v>971</v>
      </c>
      <c r="BD219" s="259" t="s">
        <v>655</v>
      </c>
      <c r="BE219" s="374">
        <f t="shared" si="182"/>
        <v>221</v>
      </c>
      <c r="BF219" s="235"/>
      <c r="BG219" s="235"/>
      <c r="BH219" s="235"/>
      <c r="BI219" s="235"/>
      <c r="BJ219" s="235"/>
      <c r="BK219" s="235"/>
      <c r="BL219" s="235"/>
      <c r="BM219" s="235"/>
      <c r="BN219" s="235"/>
      <c r="BO219" s="235"/>
      <c r="BP219" s="235"/>
      <c r="BQ219" s="235"/>
      <c r="BR219" s="235"/>
      <c r="BS219" s="235"/>
      <c r="BT219" s="235"/>
      <c r="BU219" s="235"/>
      <c r="BV219" s="235"/>
      <c r="BW219" s="235"/>
      <c r="BX219" s="235"/>
      <c r="BY219" s="235"/>
      <c r="BZ219" s="235"/>
      <c r="CA219" s="235"/>
      <c r="CB219" s="235"/>
      <c r="CC219" s="235"/>
      <c r="CD219" s="235"/>
      <c r="CE219" s="235"/>
      <c r="CF219" s="235"/>
      <c r="CG219" s="235"/>
      <c r="CH219" s="235"/>
      <c r="CI219" s="235"/>
      <c r="CJ219" s="235"/>
      <c r="CK219" s="235"/>
      <c r="CL219" s="235"/>
      <c r="CM219" s="235"/>
      <c r="CN219" s="235"/>
      <c r="CO219" s="235"/>
      <c r="CP219" s="235"/>
      <c r="CQ219" s="235"/>
      <c r="CR219" s="235"/>
      <c r="CS219" s="235"/>
      <c r="CT219" s="235"/>
      <c r="CU219" s="235"/>
      <c r="CV219" s="235"/>
      <c r="CW219" s="235"/>
      <c r="CX219" s="235"/>
      <c r="CY219" s="235"/>
      <c r="CZ219" s="235"/>
      <c r="DA219" s="235"/>
      <c r="DB219" s="235"/>
      <c r="DC219" s="235"/>
      <c r="DD219" s="235"/>
      <c r="DE219" s="235"/>
      <c r="DF219" s="235"/>
      <c r="DG219" s="235"/>
      <c r="DH219" s="235"/>
      <c r="DI219" s="235"/>
      <c r="DJ219" s="235"/>
      <c r="DK219" s="235"/>
      <c r="DL219" s="235"/>
      <c r="DM219" s="235"/>
      <c r="DN219" s="235"/>
      <c r="DO219" s="235"/>
      <c r="DP219" s="235"/>
      <c r="DQ219" s="235"/>
      <c r="DR219" s="235"/>
      <c r="DS219" s="235"/>
      <c r="DT219" s="235"/>
      <c r="DU219" s="235"/>
      <c r="DV219" s="235"/>
      <c r="DW219" s="235"/>
      <c r="DX219" s="235"/>
      <c r="DY219" s="235"/>
      <c r="DZ219" s="235"/>
      <c r="EA219" s="235"/>
    </row>
    <row r="220" spans="3:131" hidden="1">
      <c r="C220" s="226"/>
      <c r="N220" s="235"/>
      <c r="O220" s="235"/>
      <c r="P220" s="235"/>
      <c r="Q220" s="235"/>
      <c r="R220" s="235"/>
      <c r="S220" s="235"/>
      <c r="T220" s="235"/>
      <c r="U220" s="235"/>
      <c r="V220" s="235"/>
      <c r="W220" s="235"/>
      <c r="X220" s="235"/>
      <c r="Y220" s="235"/>
      <c r="Z220" s="235"/>
      <c r="AA220" s="235"/>
      <c r="AB220" s="235"/>
      <c r="AC220" s="235"/>
      <c r="AD220" s="235"/>
      <c r="AE220" s="235"/>
      <c r="AF220" s="235"/>
      <c r="AG220" s="235"/>
      <c r="AH220" s="235"/>
      <c r="AI220" s="235"/>
      <c r="AJ220" s="235"/>
      <c r="AK220" s="235"/>
      <c r="AL220" s="235"/>
      <c r="AM220" s="235"/>
      <c r="AN220" s="235"/>
      <c r="AO220" s="235"/>
      <c r="AP220" s="235"/>
      <c r="AQ220" s="235"/>
      <c r="AR220" s="235"/>
      <c r="AS220" s="235"/>
      <c r="AT220" s="451" t="s">
        <v>412</v>
      </c>
      <c r="AU220" s="235"/>
      <c r="AV220" s="235"/>
      <c r="AW220" s="260"/>
      <c r="AX220" s="260"/>
      <c r="AY220" s="453" t="s">
        <v>804</v>
      </c>
      <c r="AZ220" s="440" t="s">
        <v>638</v>
      </c>
      <c r="BA220" s="259" t="s">
        <v>675</v>
      </c>
      <c r="BB220" s="259" t="s">
        <v>971</v>
      </c>
      <c r="BC220" s="259" t="s">
        <v>972</v>
      </c>
      <c r="BD220" s="259" t="s">
        <v>656</v>
      </c>
      <c r="BE220" s="374">
        <f t="shared" si="182"/>
        <v>222</v>
      </c>
      <c r="BF220" s="235"/>
      <c r="BG220" s="235"/>
      <c r="BH220" s="235"/>
      <c r="BI220" s="235"/>
      <c r="BJ220" s="235"/>
      <c r="BK220" s="235"/>
      <c r="BL220" s="235"/>
      <c r="BM220" s="235"/>
      <c r="BN220" s="235"/>
      <c r="BO220" s="235"/>
      <c r="BP220" s="235"/>
      <c r="BQ220" s="235"/>
      <c r="BR220" s="235"/>
      <c r="BS220" s="235"/>
      <c r="BT220" s="235"/>
      <c r="BU220" s="235"/>
      <c r="BV220" s="235"/>
      <c r="BW220" s="235"/>
      <c r="BX220" s="235"/>
      <c r="BY220" s="235"/>
      <c r="BZ220" s="235"/>
      <c r="CA220" s="235"/>
      <c r="CB220" s="235"/>
      <c r="CC220" s="235"/>
      <c r="CD220" s="235"/>
      <c r="CE220" s="235"/>
      <c r="CF220" s="235"/>
      <c r="CG220" s="235"/>
      <c r="CH220" s="235"/>
      <c r="CI220" s="235"/>
      <c r="CJ220" s="235"/>
      <c r="CK220" s="235"/>
      <c r="CL220" s="235"/>
      <c r="CM220" s="235"/>
      <c r="CN220" s="235"/>
      <c r="CO220" s="235"/>
      <c r="CP220" s="235"/>
      <c r="CQ220" s="235"/>
      <c r="CR220" s="235"/>
      <c r="CS220" s="235"/>
      <c r="CT220" s="235"/>
      <c r="CU220" s="235"/>
      <c r="CV220" s="235"/>
      <c r="CW220" s="235"/>
      <c r="CX220" s="235"/>
      <c r="CY220" s="235"/>
      <c r="CZ220" s="235"/>
      <c r="DA220" s="235"/>
      <c r="DB220" s="235"/>
      <c r="DC220" s="235"/>
      <c r="DD220" s="235"/>
      <c r="DE220" s="235"/>
      <c r="DF220" s="235"/>
      <c r="DG220" s="235"/>
      <c r="DH220" s="235"/>
      <c r="DI220" s="235"/>
      <c r="DJ220" s="235"/>
      <c r="DK220" s="235"/>
      <c r="DL220" s="235"/>
      <c r="DM220" s="235"/>
      <c r="DN220" s="235"/>
      <c r="DO220" s="235"/>
      <c r="DP220" s="235"/>
      <c r="DQ220" s="235"/>
      <c r="DR220" s="235"/>
      <c r="DS220" s="235"/>
      <c r="DT220" s="235"/>
      <c r="DU220" s="235"/>
      <c r="DV220" s="235"/>
      <c r="DW220" s="235"/>
      <c r="DX220" s="235"/>
      <c r="DY220" s="235"/>
      <c r="DZ220" s="235"/>
      <c r="EA220" s="235"/>
    </row>
    <row r="221" spans="3:131" ht="15" hidden="1" customHeight="1">
      <c r="C221" s="226"/>
      <c r="N221" s="235"/>
      <c r="O221" s="235"/>
      <c r="P221" s="235"/>
      <c r="Q221" s="235"/>
      <c r="R221" s="235"/>
      <c r="S221" s="235"/>
      <c r="T221" s="235"/>
      <c r="U221" s="235"/>
      <c r="V221" s="235"/>
      <c r="W221" s="235"/>
      <c r="X221" s="235"/>
      <c r="Y221" s="235"/>
      <c r="Z221" s="235"/>
      <c r="AA221" s="235"/>
      <c r="AB221" s="235"/>
      <c r="AC221" s="235"/>
      <c r="AD221" s="235"/>
      <c r="AE221" s="235"/>
      <c r="AF221" s="235"/>
      <c r="AG221" s="235"/>
      <c r="AH221" s="235"/>
      <c r="AI221" s="235"/>
      <c r="AJ221" s="235"/>
      <c r="AK221" s="235"/>
      <c r="AL221" s="235"/>
      <c r="AM221" s="235"/>
      <c r="AN221" s="235"/>
      <c r="AO221" s="235"/>
      <c r="AP221" s="235"/>
      <c r="AQ221" s="235"/>
      <c r="AR221" s="235"/>
      <c r="AS221" s="235"/>
      <c r="AT221" s="451" t="s">
        <v>413</v>
      </c>
      <c r="AU221" s="235"/>
      <c r="AV221" s="235"/>
      <c r="AW221" s="260"/>
      <c r="AX221" s="260"/>
      <c r="AY221" s="453" t="s">
        <v>806</v>
      </c>
      <c r="AZ221" s="440" t="s">
        <v>642</v>
      </c>
      <c r="BA221" s="259" t="s">
        <v>677</v>
      </c>
      <c r="BB221" s="259" t="s">
        <v>972</v>
      </c>
      <c r="BC221" s="259" t="s">
        <v>973</v>
      </c>
      <c r="BD221" s="259" t="s">
        <v>658</v>
      </c>
      <c r="BE221" s="374">
        <f t="shared" si="182"/>
        <v>223</v>
      </c>
      <c r="BF221" s="235"/>
      <c r="BG221" s="235"/>
      <c r="BH221" s="235"/>
      <c r="BI221" s="235"/>
      <c r="BJ221" s="235"/>
      <c r="BK221" s="235"/>
      <c r="BL221" s="235"/>
      <c r="BM221" s="235"/>
      <c r="BN221" s="235"/>
      <c r="BO221" s="235"/>
      <c r="BP221" s="235"/>
      <c r="BQ221" s="235"/>
      <c r="BR221" s="235"/>
      <c r="BS221" s="235"/>
      <c r="BT221" s="235"/>
      <c r="BU221" s="235"/>
      <c r="BV221" s="235"/>
      <c r="BW221" s="235"/>
      <c r="BX221" s="235"/>
      <c r="BY221" s="235"/>
      <c r="BZ221" s="235"/>
      <c r="CA221" s="235"/>
      <c r="CB221" s="235"/>
      <c r="CC221" s="235"/>
      <c r="CD221" s="235"/>
      <c r="CE221" s="235"/>
      <c r="CF221" s="235"/>
      <c r="CG221" s="235"/>
      <c r="CH221" s="235"/>
      <c r="CI221" s="235"/>
      <c r="CJ221" s="235"/>
      <c r="CK221" s="235"/>
      <c r="CL221" s="235"/>
      <c r="CM221" s="235"/>
      <c r="CN221" s="235"/>
      <c r="CO221" s="235"/>
      <c r="CP221" s="235"/>
      <c r="CQ221" s="235"/>
      <c r="CR221" s="235"/>
      <c r="CS221" s="235"/>
      <c r="CT221" s="235"/>
      <c r="CU221" s="235"/>
      <c r="CV221" s="235"/>
      <c r="CW221" s="235"/>
      <c r="CX221" s="235"/>
      <c r="CY221" s="235"/>
      <c r="CZ221" s="235"/>
      <c r="DA221" s="235"/>
      <c r="DB221" s="235"/>
      <c r="DC221" s="235"/>
      <c r="DD221" s="235"/>
      <c r="DE221" s="235"/>
      <c r="DF221" s="235"/>
      <c r="DG221" s="235"/>
      <c r="DH221" s="235"/>
      <c r="DI221" s="235"/>
      <c r="DJ221" s="235"/>
      <c r="DK221" s="235"/>
      <c r="DL221" s="235"/>
      <c r="DM221" s="235"/>
      <c r="DN221" s="235"/>
      <c r="DO221" s="235"/>
      <c r="DP221" s="235"/>
      <c r="DQ221" s="235"/>
      <c r="DR221" s="235"/>
      <c r="DS221" s="235"/>
      <c r="DT221" s="235"/>
      <c r="DU221" s="235"/>
      <c r="DV221" s="235"/>
      <c r="DW221" s="235"/>
      <c r="DX221" s="235"/>
      <c r="DY221" s="235"/>
      <c r="DZ221" s="235"/>
      <c r="EA221" s="235"/>
    </row>
    <row r="222" spans="3:131" hidden="1">
      <c r="C222" s="226"/>
      <c r="N222" s="235"/>
      <c r="O222" s="235"/>
      <c r="P222" s="235"/>
      <c r="Q222" s="235"/>
      <c r="R222" s="235"/>
      <c r="S222" s="235"/>
      <c r="T222" s="235"/>
      <c r="U222" s="235"/>
      <c r="V222" s="235"/>
      <c r="W222" s="235"/>
      <c r="X222" s="235"/>
      <c r="Y222" s="235"/>
      <c r="Z222" s="235"/>
      <c r="AA222" s="235"/>
      <c r="AB222" s="235"/>
      <c r="AC222" s="235"/>
      <c r="AD222" s="235"/>
      <c r="AE222" s="235"/>
      <c r="AF222" s="235"/>
      <c r="AG222" s="235"/>
      <c r="AH222" s="235"/>
      <c r="AI222" s="235"/>
      <c r="AJ222" s="235"/>
      <c r="AK222" s="235"/>
      <c r="AL222" s="235"/>
      <c r="AM222" s="235"/>
      <c r="AN222" s="235"/>
      <c r="AO222" s="235"/>
      <c r="AP222" s="235"/>
      <c r="AQ222" s="235"/>
      <c r="AR222" s="235"/>
      <c r="AS222" s="235"/>
      <c r="AT222" s="451" t="s">
        <v>415</v>
      </c>
      <c r="AU222" s="235"/>
      <c r="AV222" s="235"/>
      <c r="AW222" s="260"/>
      <c r="AX222" s="260"/>
      <c r="AY222" s="453" t="s">
        <v>1457</v>
      </c>
      <c r="AZ222" s="440" t="s">
        <v>644</v>
      </c>
      <c r="BA222" s="259" t="s">
        <v>680</v>
      </c>
      <c r="BB222" s="259" t="s">
        <v>973</v>
      </c>
      <c r="BC222" s="259" t="s">
        <v>975</v>
      </c>
      <c r="BD222" s="259" t="s">
        <v>659</v>
      </c>
      <c r="BE222" s="374">
        <f t="shared" si="182"/>
        <v>224</v>
      </c>
      <c r="BF222" s="235"/>
      <c r="BG222" s="235"/>
      <c r="BH222" s="235"/>
      <c r="BI222" s="235"/>
      <c r="BJ222" s="235"/>
      <c r="BK222" s="235"/>
      <c r="BL222" s="235"/>
      <c r="BM222" s="235"/>
      <c r="BN222" s="235"/>
      <c r="BO222" s="235"/>
      <c r="BP222" s="235"/>
      <c r="BQ222" s="235"/>
      <c r="BR222" s="235"/>
      <c r="BS222" s="235"/>
      <c r="BT222" s="235"/>
      <c r="BU222" s="235"/>
      <c r="BV222" s="235"/>
      <c r="BW222" s="235"/>
      <c r="BX222" s="235"/>
      <c r="BY222" s="235"/>
      <c r="BZ222" s="235"/>
      <c r="CA222" s="235"/>
      <c r="CB222" s="235"/>
      <c r="CC222" s="235"/>
      <c r="CD222" s="235"/>
      <c r="CE222" s="235"/>
      <c r="CF222" s="235"/>
      <c r="CG222" s="235"/>
      <c r="CH222" s="235"/>
      <c r="CI222" s="235"/>
      <c r="CJ222" s="235"/>
      <c r="CK222" s="235"/>
      <c r="CL222" s="235"/>
      <c r="CM222" s="235"/>
      <c r="CN222" s="235"/>
      <c r="CO222" s="235"/>
      <c r="CP222" s="235"/>
      <c r="CQ222" s="235"/>
      <c r="CR222" s="235"/>
      <c r="CS222" s="235"/>
      <c r="CT222" s="235"/>
      <c r="CU222" s="235"/>
      <c r="CV222" s="235"/>
      <c r="CW222" s="235"/>
      <c r="CX222" s="235"/>
      <c r="CY222" s="235"/>
      <c r="CZ222" s="235"/>
      <c r="DA222" s="235"/>
      <c r="DB222" s="235"/>
      <c r="DC222" s="235"/>
      <c r="DD222" s="235"/>
      <c r="DE222" s="235"/>
      <c r="DF222" s="235"/>
      <c r="DG222" s="235"/>
      <c r="DH222" s="235"/>
      <c r="DI222" s="235"/>
      <c r="DJ222" s="235"/>
      <c r="DK222" s="235"/>
      <c r="DL222" s="235"/>
      <c r="DM222" s="235"/>
      <c r="DN222" s="235"/>
      <c r="DO222" s="235"/>
      <c r="DP222" s="235"/>
      <c r="DQ222" s="235"/>
      <c r="DR222" s="235"/>
      <c r="DS222" s="235"/>
      <c r="DT222" s="235"/>
      <c r="DU222" s="235"/>
      <c r="DV222" s="235"/>
      <c r="DW222" s="235"/>
      <c r="DX222" s="235"/>
      <c r="DY222" s="235"/>
      <c r="DZ222" s="235"/>
      <c r="EA222" s="235"/>
    </row>
    <row r="223" spans="3:131" hidden="1">
      <c r="C223" s="226"/>
      <c r="N223" s="235"/>
      <c r="O223" s="235"/>
      <c r="P223" s="235"/>
      <c r="Q223" s="235"/>
      <c r="R223" s="235"/>
      <c r="S223" s="235"/>
      <c r="T223" s="235"/>
      <c r="U223" s="235"/>
      <c r="V223" s="235"/>
      <c r="W223" s="235"/>
      <c r="X223" s="235"/>
      <c r="Y223" s="235"/>
      <c r="Z223" s="235"/>
      <c r="AA223" s="235"/>
      <c r="AB223" s="235"/>
      <c r="AC223" s="235"/>
      <c r="AD223" s="235"/>
      <c r="AE223" s="235"/>
      <c r="AF223" s="235"/>
      <c r="AG223" s="235"/>
      <c r="AH223" s="235"/>
      <c r="AI223" s="235"/>
      <c r="AJ223" s="235"/>
      <c r="AK223" s="235"/>
      <c r="AL223" s="235"/>
      <c r="AM223" s="235"/>
      <c r="AN223" s="235"/>
      <c r="AO223" s="235"/>
      <c r="AP223" s="235"/>
      <c r="AQ223" s="235"/>
      <c r="AR223" s="235"/>
      <c r="AS223" s="235"/>
      <c r="AT223" s="451" t="s">
        <v>417</v>
      </c>
      <c r="AU223" s="235"/>
      <c r="AV223" s="235"/>
      <c r="AW223" s="260"/>
      <c r="AX223" s="260"/>
      <c r="AY223" s="453" t="s">
        <v>336</v>
      </c>
      <c r="AZ223" s="440" t="s">
        <v>245</v>
      </c>
      <c r="BA223" s="259" t="s">
        <v>681</v>
      </c>
      <c r="BB223" s="259" t="s">
        <v>975</v>
      </c>
      <c r="BC223" s="259" t="s">
        <v>978</v>
      </c>
      <c r="BD223" s="259" t="s">
        <v>663</v>
      </c>
      <c r="BE223" s="374">
        <f t="shared" si="182"/>
        <v>225</v>
      </c>
      <c r="BF223" s="235"/>
      <c r="BG223" s="235"/>
      <c r="BH223" s="235"/>
      <c r="BI223" s="235"/>
      <c r="BJ223" s="235"/>
      <c r="BK223" s="235"/>
      <c r="BL223" s="235"/>
      <c r="BM223" s="235"/>
      <c r="BN223" s="235"/>
      <c r="BO223" s="235"/>
      <c r="BP223" s="235"/>
      <c r="BQ223" s="235"/>
      <c r="BR223" s="235"/>
      <c r="BS223" s="235"/>
      <c r="BT223" s="235"/>
      <c r="BU223" s="235"/>
      <c r="BV223" s="235"/>
      <c r="BW223" s="235"/>
      <c r="BX223" s="235"/>
      <c r="BY223" s="235"/>
      <c r="BZ223" s="235"/>
      <c r="CA223" s="235"/>
      <c r="CB223" s="235"/>
      <c r="CC223" s="235"/>
      <c r="CD223" s="235"/>
      <c r="CE223" s="235"/>
      <c r="CF223" s="235"/>
      <c r="CG223" s="235"/>
      <c r="CH223" s="235"/>
      <c r="CI223" s="235"/>
      <c r="CJ223" s="235"/>
      <c r="CK223" s="235"/>
      <c r="CL223" s="235"/>
      <c r="CM223" s="235"/>
      <c r="CN223" s="235"/>
      <c r="CO223" s="235"/>
      <c r="CP223" s="235"/>
      <c r="CQ223" s="235"/>
      <c r="CR223" s="235"/>
      <c r="CS223" s="235"/>
      <c r="CT223" s="235"/>
      <c r="CU223" s="235"/>
      <c r="CV223" s="235"/>
      <c r="CW223" s="235"/>
      <c r="CX223" s="235"/>
      <c r="CY223" s="235"/>
      <c r="CZ223" s="235"/>
      <c r="DA223" s="235"/>
      <c r="DB223" s="235"/>
      <c r="DC223" s="235"/>
      <c r="DD223" s="235"/>
      <c r="DE223" s="235"/>
      <c r="DF223" s="235"/>
      <c r="DG223" s="235"/>
      <c r="DH223" s="235"/>
      <c r="DI223" s="235"/>
      <c r="DJ223" s="235"/>
      <c r="DK223" s="235"/>
      <c r="DL223" s="235"/>
      <c r="DM223" s="235"/>
      <c r="DN223" s="235"/>
      <c r="DO223" s="235"/>
      <c r="DP223" s="235"/>
      <c r="DQ223" s="235"/>
      <c r="DR223" s="235"/>
      <c r="DS223" s="235"/>
      <c r="DT223" s="235"/>
      <c r="DU223" s="235"/>
      <c r="DV223" s="235"/>
      <c r="DW223" s="235"/>
      <c r="DX223" s="235"/>
      <c r="DY223" s="235"/>
      <c r="DZ223" s="235"/>
      <c r="EA223" s="235"/>
    </row>
    <row r="224" spans="3:131" hidden="1">
      <c r="C224" s="226"/>
      <c r="N224" s="235"/>
      <c r="O224" s="235"/>
      <c r="P224" s="235"/>
      <c r="Q224" s="235"/>
      <c r="R224" s="235"/>
      <c r="S224" s="235"/>
      <c r="T224" s="235"/>
      <c r="U224" s="235"/>
      <c r="V224" s="235"/>
      <c r="W224" s="235"/>
      <c r="X224" s="235"/>
      <c r="Y224" s="235"/>
      <c r="Z224" s="235"/>
      <c r="AA224" s="235"/>
      <c r="AB224" s="235"/>
      <c r="AC224" s="235"/>
      <c r="AD224" s="235"/>
      <c r="AE224" s="235"/>
      <c r="AF224" s="235"/>
      <c r="AG224" s="235"/>
      <c r="AH224" s="235"/>
      <c r="AI224" s="235"/>
      <c r="AJ224" s="235"/>
      <c r="AK224" s="235"/>
      <c r="AL224" s="235"/>
      <c r="AM224" s="235"/>
      <c r="AN224" s="235"/>
      <c r="AO224" s="235"/>
      <c r="AP224" s="235"/>
      <c r="AQ224" s="235"/>
      <c r="AR224" s="235"/>
      <c r="AS224" s="235"/>
      <c r="AT224" s="451" t="s">
        <v>419</v>
      </c>
      <c r="AU224" s="235"/>
      <c r="AV224" s="235"/>
      <c r="AW224" s="260"/>
      <c r="AX224" s="260"/>
      <c r="AY224" s="453" t="s">
        <v>813</v>
      </c>
      <c r="AZ224" s="440" t="s">
        <v>647</v>
      </c>
      <c r="BA224" s="259" t="s">
        <v>682</v>
      </c>
      <c r="BB224" s="259" t="s">
        <v>978</v>
      </c>
      <c r="BC224" s="259" t="s">
        <v>979</v>
      </c>
      <c r="BD224" s="259" t="s">
        <v>664</v>
      </c>
      <c r="BE224" s="374">
        <f t="shared" si="182"/>
        <v>226</v>
      </c>
      <c r="BF224" s="235"/>
      <c r="BG224" s="235"/>
      <c r="BH224" s="235"/>
      <c r="BI224" s="235"/>
      <c r="BJ224" s="235"/>
      <c r="BK224" s="235"/>
      <c r="BL224" s="235"/>
      <c r="BM224" s="235"/>
      <c r="BN224" s="235"/>
      <c r="BO224" s="235"/>
      <c r="BP224" s="235"/>
      <c r="BQ224" s="235"/>
      <c r="BR224" s="235"/>
      <c r="BS224" s="235"/>
      <c r="BT224" s="235"/>
      <c r="BU224" s="235"/>
      <c r="BV224" s="235"/>
      <c r="BW224" s="235"/>
      <c r="BX224" s="235"/>
      <c r="BY224" s="235"/>
      <c r="BZ224" s="235"/>
      <c r="CA224" s="235"/>
      <c r="CB224" s="235"/>
      <c r="CC224" s="235"/>
      <c r="CD224" s="235"/>
      <c r="CE224" s="235"/>
      <c r="CF224" s="235"/>
      <c r="CG224" s="235"/>
      <c r="CH224" s="235"/>
      <c r="CI224" s="235"/>
      <c r="CJ224" s="235"/>
      <c r="CK224" s="235"/>
      <c r="CL224" s="235"/>
      <c r="CM224" s="235"/>
      <c r="CN224" s="235"/>
      <c r="CO224" s="235"/>
      <c r="CP224" s="235"/>
      <c r="CQ224" s="235"/>
      <c r="CR224" s="235"/>
      <c r="CS224" s="235"/>
      <c r="CT224" s="235"/>
      <c r="CU224" s="235"/>
      <c r="CV224" s="235"/>
      <c r="CW224" s="235"/>
      <c r="CX224" s="235"/>
      <c r="CY224" s="235"/>
      <c r="CZ224" s="235"/>
      <c r="DA224" s="235"/>
      <c r="DB224" s="235"/>
      <c r="DC224" s="235"/>
      <c r="DD224" s="235"/>
      <c r="DE224" s="235"/>
      <c r="DF224" s="235"/>
      <c r="DG224" s="235"/>
      <c r="DH224" s="235"/>
      <c r="DI224" s="235"/>
      <c r="DJ224" s="235"/>
      <c r="DK224" s="235"/>
      <c r="DL224" s="235"/>
      <c r="DM224" s="235"/>
      <c r="DN224" s="235"/>
      <c r="DO224" s="235"/>
      <c r="DP224" s="235"/>
      <c r="DQ224" s="235"/>
      <c r="DR224" s="235"/>
      <c r="DS224" s="235"/>
      <c r="DT224" s="235"/>
      <c r="DU224" s="235"/>
      <c r="DV224" s="235"/>
      <c r="DW224" s="235"/>
      <c r="DX224" s="235"/>
      <c r="DY224" s="235"/>
      <c r="DZ224" s="235"/>
      <c r="EA224" s="235"/>
    </row>
    <row r="225" spans="3:131" hidden="1">
      <c r="C225" s="226"/>
      <c r="N225" s="235"/>
      <c r="O225" s="235"/>
      <c r="P225" s="235"/>
      <c r="Q225" s="235"/>
      <c r="R225" s="235"/>
      <c r="S225" s="235"/>
      <c r="T225" s="235"/>
      <c r="U225" s="235"/>
      <c r="V225" s="235"/>
      <c r="W225" s="235"/>
      <c r="X225" s="235"/>
      <c r="Y225" s="235"/>
      <c r="Z225" s="235"/>
      <c r="AA225" s="235"/>
      <c r="AB225" s="235"/>
      <c r="AC225" s="235"/>
      <c r="AD225" s="235"/>
      <c r="AE225" s="235"/>
      <c r="AF225" s="235"/>
      <c r="AG225" s="235"/>
      <c r="AH225" s="235"/>
      <c r="AI225" s="235"/>
      <c r="AJ225" s="235"/>
      <c r="AK225" s="235"/>
      <c r="AL225" s="235"/>
      <c r="AM225" s="235"/>
      <c r="AN225" s="235"/>
      <c r="AO225" s="235"/>
      <c r="AP225" s="235"/>
      <c r="AQ225" s="235"/>
      <c r="AR225" s="235"/>
      <c r="AS225" s="235"/>
      <c r="AT225" s="451" t="s">
        <v>421</v>
      </c>
      <c r="AU225" s="235"/>
      <c r="AV225" s="235"/>
      <c r="AW225" s="260"/>
      <c r="AX225" s="260"/>
      <c r="AY225" s="453" t="s">
        <v>814</v>
      </c>
      <c r="AZ225" s="440" t="s">
        <v>648</v>
      </c>
      <c r="BA225" s="259" t="s">
        <v>684</v>
      </c>
      <c r="BB225" s="259" t="s">
        <v>979</v>
      </c>
      <c r="BC225" s="259" t="s">
        <v>395</v>
      </c>
      <c r="BD225" s="259" t="s">
        <v>666</v>
      </c>
      <c r="BE225" s="374">
        <f t="shared" si="182"/>
        <v>227</v>
      </c>
      <c r="BF225" s="235"/>
      <c r="BG225" s="235"/>
      <c r="BH225" s="235"/>
      <c r="BI225" s="235"/>
      <c r="BJ225" s="235"/>
      <c r="BK225" s="235"/>
      <c r="BL225" s="235"/>
      <c r="BM225" s="235"/>
      <c r="BN225" s="235"/>
      <c r="BO225" s="235"/>
      <c r="BP225" s="235"/>
      <c r="BQ225" s="235"/>
      <c r="BR225" s="235"/>
      <c r="BS225" s="235"/>
      <c r="BT225" s="235"/>
      <c r="BU225" s="235"/>
      <c r="BV225" s="235"/>
      <c r="BW225" s="235"/>
      <c r="BX225" s="235"/>
      <c r="BY225" s="235"/>
      <c r="BZ225" s="235"/>
      <c r="CA225" s="235"/>
      <c r="CB225" s="235"/>
      <c r="CC225" s="235"/>
      <c r="CD225" s="235"/>
      <c r="CE225" s="235"/>
      <c r="CF225" s="235"/>
      <c r="CG225" s="235"/>
      <c r="CH225" s="235"/>
      <c r="CI225" s="235"/>
      <c r="CJ225" s="235"/>
      <c r="CK225" s="235"/>
      <c r="CL225" s="235"/>
      <c r="CM225" s="235"/>
      <c r="CN225" s="235"/>
      <c r="CO225" s="235"/>
      <c r="CP225" s="235"/>
      <c r="CQ225" s="235"/>
      <c r="CR225" s="235"/>
      <c r="CS225" s="235"/>
      <c r="CT225" s="235"/>
      <c r="CU225" s="235"/>
      <c r="CV225" s="235"/>
      <c r="CW225" s="235"/>
      <c r="CX225" s="235"/>
      <c r="CY225" s="235"/>
      <c r="CZ225" s="235"/>
      <c r="DA225" s="235"/>
      <c r="DB225" s="235"/>
      <c r="DC225" s="235"/>
      <c r="DD225" s="235"/>
      <c r="DE225" s="235"/>
      <c r="DF225" s="235"/>
      <c r="DG225" s="235"/>
      <c r="DH225" s="235"/>
      <c r="DI225" s="235"/>
      <c r="DJ225" s="235"/>
      <c r="DK225" s="235"/>
      <c r="DL225" s="235"/>
      <c r="DM225" s="235"/>
      <c r="DN225" s="235"/>
      <c r="DO225" s="235"/>
      <c r="DP225" s="235"/>
      <c r="DQ225" s="235"/>
      <c r="DR225" s="235"/>
      <c r="DS225" s="235"/>
      <c r="DT225" s="235"/>
      <c r="DU225" s="235"/>
      <c r="DV225" s="235"/>
      <c r="DW225" s="235"/>
      <c r="DX225" s="235"/>
      <c r="DY225" s="235"/>
      <c r="DZ225" s="235"/>
      <c r="EA225" s="235"/>
    </row>
    <row r="226" spans="3:131" hidden="1">
      <c r="C226" s="226"/>
      <c r="N226" s="235"/>
      <c r="O226" s="235"/>
      <c r="P226" s="235"/>
      <c r="Q226" s="235"/>
      <c r="R226" s="235"/>
      <c r="S226" s="235"/>
      <c r="T226" s="235"/>
      <c r="U226" s="235"/>
      <c r="V226" s="235"/>
      <c r="W226" s="235"/>
      <c r="X226" s="235"/>
      <c r="Y226" s="235"/>
      <c r="Z226" s="235"/>
      <c r="AA226" s="235"/>
      <c r="AB226" s="235"/>
      <c r="AC226" s="235"/>
      <c r="AD226" s="235"/>
      <c r="AE226" s="235"/>
      <c r="AF226" s="235"/>
      <c r="AG226" s="235"/>
      <c r="AH226" s="235"/>
      <c r="AI226" s="235"/>
      <c r="AJ226" s="235"/>
      <c r="AK226" s="235"/>
      <c r="AL226" s="235"/>
      <c r="AM226" s="235"/>
      <c r="AN226" s="235"/>
      <c r="AO226" s="235"/>
      <c r="AP226" s="235"/>
      <c r="AQ226" s="235"/>
      <c r="AR226" s="235"/>
      <c r="AS226" s="235"/>
      <c r="AT226" s="451" t="s">
        <v>423</v>
      </c>
      <c r="AU226" s="235"/>
      <c r="AV226" s="235"/>
      <c r="AW226" s="260"/>
      <c r="AX226" s="260"/>
      <c r="AY226" s="453" t="s">
        <v>815</v>
      </c>
      <c r="AZ226" s="440" t="s">
        <v>651</v>
      </c>
      <c r="BA226" s="259" t="s">
        <v>685</v>
      </c>
      <c r="BB226" s="259" t="s">
        <v>395</v>
      </c>
      <c r="BC226" s="259" t="s">
        <v>985</v>
      </c>
      <c r="BD226" s="259" t="s">
        <v>669</v>
      </c>
      <c r="BE226" s="374">
        <f t="shared" si="182"/>
        <v>228</v>
      </c>
      <c r="BF226" s="235"/>
      <c r="BG226" s="235"/>
      <c r="BH226" s="235"/>
      <c r="BI226" s="235"/>
      <c r="BJ226" s="235"/>
      <c r="BK226" s="235"/>
      <c r="BL226" s="235"/>
      <c r="BM226" s="235"/>
      <c r="BN226" s="235"/>
      <c r="BO226" s="235"/>
      <c r="BP226" s="235"/>
      <c r="BQ226" s="235"/>
      <c r="BR226" s="235"/>
      <c r="BS226" s="235"/>
      <c r="BT226" s="235"/>
      <c r="BU226" s="235"/>
      <c r="BV226" s="235"/>
      <c r="BW226" s="235"/>
      <c r="BX226" s="235"/>
      <c r="BY226" s="235"/>
      <c r="BZ226" s="235"/>
      <c r="CA226" s="235"/>
      <c r="CB226" s="235"/>
      <c r="CC226" s="235"/>
      <c r="CD226" s="235"/>
      <c r="CE226" s="235"/>
      <c r="CF226" s="235"/>
      <c r="CG226" s="235"/>
      <c r="CH226" s="235"/>
      <c r="CI226" s="235"/>
      <c r="CJ226" s="235"/>
      <c r="CK226" s="235"/>
      <c r="CL226" s="235"/>
      <c r="CM226" s="235"/>
      <c r="CN226" s="235"/>
      <c r="CO226" s="235"/>
      <c r="CP226" s="235"/>
      <c r="CQ226" s="235"/>
      <c r="CR226" s="235"/>
      <c r="CS226" s="235"/>
      <c r="CT226" s="235"/>
      <c r="CU226" s="235"/>
      <c r="CV226" s="235"/>
      <c r="CW226" s="235"/>
      <c r="CX226" s="235"/>
      <c r="CY226" s="235"/>
      <c r="CZ226" s="235"/>
      <c r="DA226" s="235"/>
      <c r="DB226" s="235"/>
      <c r="DC226" s="235"/>
      <c r="DD226" s="235"/>
      <c r="DE226" s="235"/>
      <c r="DF226" s="235"/>
      <c r="DG226" s="235"/>
      <c r="DH226" s="235"/>
      <c r="DI226" s="235"/>
      <c r="DJ226" s="235"/>
      <c r="DK226" s="235"/>
      <c r="DL226" s="235"/>
      <c r="DM226" s="235"/>
      <c r="DN226" s="235"/>
      <c r="DO226" s="235"/>
      <c r="DP226" s="235"/>
      <c r="DQ226" s="235"/>
      <c r="DR226" s="235"/>
      <c r="DS226" s="235"/>
      <c r="DT226" s="235"/>
      <c r="DU226" s="235"/>
      <c r="DV226" s="235"/>
      <c r="DW226" s="235"/>
      <c r="DX226" s="235"/>
      <c r="DY226" s="235"/>
      <c r="DZ226" s="235"/>
      <c r="EA226" s="235"/>
    </row>
    <row r="227" spans="3:131" hidden="1">
      <c r="C227" s="226"/>
      <c r="N227" s="235"/>
      <c r="O227" s="235"/>
      <c r="P227" s="235"/>
      <c r="Q227" s="235"/>
      <c r="R227" s="235"/>
      <c r="S227" s="235"/>
      <c r="T227" s="235"/>
      <c r="U227" s="235"/>
      <c r="V227" s="235"/>
      <c r="W227" s="235"/>
      <c r="X227" s="235"/>
      <c r="Y227" s="235"/>
      <c r="Z227" s="235"/>
      <c r="AA227" s="235"/>
      <c r="AB227" s="235"/>
      <c r="AC227" s="235"/>
      <c r="AD227" s="235"/>
      <c r="AE227" s="235"/>
      <c r="AF227" s="235"/>
      <c r="AG227" s="235"/>
      <c r="AH227" s="235"/>
      <c r="AI227" s="235"/>
      <c r="AJ227" s="235"/>
      <c r="AK227" s="235"/>
      <c r="AL227" s="235"/>
      <c r="AM227" s="235"/>
      <c r="AN227" s="235"/>
      <c r="AO227" s="235"/>
      <c r="AP227" s="235"/>
      <c r="AQ227" s="235"/>
      <c r="AR227" s="235"/>
      <c r="AS227" s="235"/>
      <c r="AT227" s="451" t="s">
        <v>424</v>
      </c>
      <c r="AU227" s="235"/>
      <c r="AV227" s="235"/>
      <c r="AW227" s="260"/>
      <c r="AX227" s="260"/>
      <c r="AY227" s="453" t="s">
        <v>820</v>
      </c>
      <c r="AZ227" s="440" t="s">
        <v>652</v>
      </c>
      <c r="BA227" s="259" t="s">
        <v>686</v>
      </c>
      <c r="BB227" s="259" t="s">
        <v>985</v>
      </c>
      <c r="BC227" s="259" t="s">
        <v>989</v>
      </c>
      <c r="BD227" s="259" t="s">
        <v>670</v>
      </c>
      <c r="BE227" s="374">
        <f t="shared" si="182"/>
        <v>229</v>
      </c>
      <c r="BF227" s="235"/>
      <c r="BG227" s="235"/>
      <c r="BH227" s="235"/>
      <c r="BI227" s="235"/>
      <c r="BJ227" s="235"/>
      <c r="BK227" s="235"/>
      <c r="BL227" s="235"/>
      <c r="BM227" s="235"/>
      <c r="BN227" s="235"/>
      <c r="BO227" s="235"/>
      <c r="BP227" s="235"/>
      <c r="BQ227" s="235"/>
      <c r="BR227" s="235"/>
      <c r="BS227" s="235"/>
      <c r="BT227" s="235"/>
      <c r="BU227" s="235"/>
      <c r="BV227" s="235"/>
      <c r="BW227" s="235"/>
      <c r="BX227" s="235"/>
      <c r="BY227" s="235"/>
      <c r="BZ227" s="235"/>
      <c r="CA227" s="235"/>
      <c r="CB227" s="235"/>
      <c r="CC227" s="235"/>
      <c r="CD227" s="235"/>
      <c r="CE227" s="235"/>
      <c r="CF227" s="235"/>
      <c r="CG227" s="235"/>
      <c r="CH227" s="235"/>
      <c r="CI227" s="235"/>
      <c r="CJ227" s="235"/>
      <c r="CK227" s="235"/>
      <c r="CL227" s="235"/>
      <c r="CM227" s="235"/>
      <c r="CN227" s="235"/>
      <c r="CO227" s="235"/>
      <c r="CP227" s="235"/>
      <c r="CQ227" s="235"/>
      <c r="CR227" s="235"/>
      <c r="CS227" s="235"/>
      <c r="CT227" s="235"/>
      <c r="CU227" s="235"/>
      <c r="CV227" s="235"/>
      <c r="CW227" s="235"/>
      <c r="CX227" s="235"/>
      <c r="CY227" s="235"/>
      <c r="CZ227" s="235"/>
      <c r="DA227" s="235"/>
      <c r="DB227" s="235"/>
      <c r="DC227" s="235"/>
      <c r="DD227" s="235"/>
      <c r="DE227" s="235"/>
      <c r="DF227" s="235"/>
      <c r="DG227" s="235"/>
      <c r="DH227" s="235"/>
      <c r="DI227" s="235"/>
      <c r="DJ227" s="235"/>
      <c r="DK227" s="235"/>
      <c r="DL227" s="235"/>
      <c r="DM227" s="235"/>
      <c r="DN227" s="235"/>
      <c r="DO227" s="235"/>
      <c r="DP227" s="235"/>
      <c r="DQ227" s="235"/>
      <c r="DR227" s="235"/>
      <c r="DS227" s="235"/>
      <c r="DT227" s="235"/>
      <c r="DU227" s="235"/>
      <c r="DV227" s="235"/>
      <c r="DW227" s="235"/>
      <c r="DX227" s="235"/>
      <c r="DY227" s="235"/>
      <c r="DZ227" s="235"/>
      <c r="EA227" s="235"/>
    </row>
    <row r="228" spans="3:131" hidden="1">
      <c r="C228" s="226"/>
      <c r="N228" s="235"/>
      <c r="O228" s="235"/>
      <c r="P228" s="235"/>
      <c r="Q228" s="235"/>
      <c r="R228" s="235"/>
      <c r="S228" s="235"/>
      <c r="T228" s="235"/>
      <c r="U228" s="235"/>
      <c r="V228" s="235"/>
      <c r="W228" s="235"/>
      <c r="X228" s="235"/>
      <c r="Y228" s="235"/>
      <c r="Z228" s="235"/>
      <c r="AA228" s="235"/>
      <c r="AB228" s="235"/>
      <c r="AC228" s="235"/>
      <c r="AD228" s="235"/>
      <c r="AE228" s="235"/>
      <c r="AF228" s="235"/>
      <c r="AG228" s="235"/>
      <c r="AH228" s="235"/>
      <c r="AI228" s="235"/>
      <c r="AJ228" s="235"/>
      <c r="AK228" s="235"/>
      <c r="AL228" s="235"/>
      <c r="AM228" s="235"/>
      <c r="AN228" s="235"/>
      <c r="AO228" s="235"/>
      <c r="AP228" s="235"/>
      <c r="AQ228" s="235"/>
      <c r="AR228" s="235"/>
      <c r="AS228" s="235"/>
      <c r="AT228" s="451" t="s">
        <v>426</v>
      </c>
      <c r="AU228" s="235"/>
      <c r="AV228" s="235"/>
      <c r="AW228" s="260"/>
      <c r="AX228" s="260"/>
      <c r="AY228" s="453" t="s">
        <v>821</v>
      </c>
      <c r="AZ228" s="440" t="s">
        <v>653</v>
      </c>
      <c r="BA228" s="259" t="s">
        <v>687</v>
      </c>
      <c r="BB228" s="259" t="s">
        <v>989</v>
      </c>
      <c r="BC228" s="259" t="s">
        <v>991</v>
      </c>
      <c r="BD228" s="259" t="s">
        <v>672</v>
      </c>
      <c r="BE228" s="374">
        <f t="shared" si="182"/>
        <v>230</v>
      </c>
      <c r="BF228" s="235"/>
      <c r="BG228" s="235"/>
      <c r="BH228" s="235"/>
      <c r="BI228" s="235"/>
      <c r="BJ228" s="235"/>
      <c r="BK228" s="235"/>
      <c r="BL228" s="235"/>
      <c r="BM228" s="235"/>
      <c r="BN228" s="235"/>
      <c r="BO228" s="235"/>
      <c r="BP228" s="235"/>
      <c r="BQ228" s="235"/>
      <c r="BR228" s="235"/>
      <c r="BS228" s="235"/>
      <c r="BT228" s="235"/>
      <c r="BU228" s="235"/>
      <c r="BV228" s="235"/>
      <c r="BW228" s="235"/>
      <c r="BX228" s="235"/>
      <c r="BY228" s="235"/>
      <c r="BZ228" s="235"/>
      <c r="CA228" s="235"/>
      <c r="CB228" s="235"/>
      <c r="CC228" s="235"/>
      <c r="CD228" s="235"/>
      <c r="CE228" s="235"/>
      <c r="CF228" s="235"/>
      <c r="CG228" s="235"/>
      <c r="CH228" s="235"/>
      <c r="CI228" s="235"/>
      <c r="CJ228" s="235"/>
      <c r="CK228" s="235"/>
      <c r="CL228" s="235"/>
      <c r="CM228" s="235"/>
      <c r="CN228" s="235"/>
      <c r="CO228" s="235"/>
      <c r="CP228" s="235"/>
      <c r="CQ228" s="235"/>
      <c r="CR228" s="235"/>
      <c r="CS228" s="235"/>
      <c r="CT228" s="235"/>
      <c r="CU228" s="235"/>
      <c r="CV228" s="235"/>
      <c r="CW228" s="235"/>
      <c r="CX228" s="235"/>
      <c r="CY228" s="235"/>
      <c r="CZ228" s="235"/>
      <c r="DA228" s="235"/>
      <c r="DB228" s="235"/>
      <c r="DC228" s="235"/>
      <c r="DD228" s="235"/>
      <c r="DE228" s="235"/>
      <c r="DF228" s="235"/>
      <c r="DG228" s="235"/>
      <c r="DH228" s="235"/>
      <c r="DI228" s="235"/>
      <c r="DJ228" s="235"/>
      <c r="DK228" s="235"/>
      <c r="DL228" s="235"/>
      <c r="DM228" s="235"/>
      <c r="DN228" s="235"/>
      <c r="DO228" s="235"/>
      <c r="DP228" s="235"/>
      <c r="DQ228" s="235"/>
      <c r="DR228" s="235"/>
      <c r="DS228" s="235"/>
      <c r="DT228" s="235"/>
      <c r="DU228" s="235"/>
      <c r="DV228" s="235"/>
      <c r="DW228" s="235"/>
      <c r="DX228" s="235"/>
      <c r="DY228" s="235"/>
      <c r="DZ228" s="235"/>
      <c r="EA228" s="235"/>
    </row>
    <row r="229" spans="3:131" hidden="1">
      <c r="C229" s="226"/>
      <c r="N229" s="235"/>
      <c r="O229" s="235"/>
      <c r="P229" s="235"/>
      <c r="Q229" s="235"/>
      <c r="R229" s="235"/>
      <c r="S229" s="235"/>
      <c r="T229" s="235"/>
      <c r="U229" s="235"/>
      <c r="V229" s="235"/>
      <c r="W229" s="235"/>
      <c r="X229" s="235"/>
      <c r="Y229" s="235"/>
      <c r="Z229" s="235"/>
      <c r="AA229" s="235"/>
      <c r="AB229" s="235"/>
      <c r="AC229" s="235"/>
      <c r="AD229" s="235"/>
      <c r="AE229" s="235"/>
      <c r="AF229" s="235"/>
      <c r="AG229" s="235"/>
      <c r="AH229" s="235"/>
      <c r="AI229" s="235"/>
      <c r="AJ229" s="235"/>
      <c r="AK229" s="235"/>
      <c r="AL229" s="235"/>
      <c r="AM229" s="235"/>
      <c r="AN229" s="235"/>
      <c r="AO229" s="235"/>
      <c r="AP229" s="235"/>
      <c r="AQ229" s="235"/>
      <c r="AR229" s="235"/>
      <c r="AS229" s="235"/>
      <c r="AT229" s="451" t="s">
        <v>428</v>
      </c>
      <c r="AU229" s="235"/>
      <c r="AV229" s="235"/>
      <c r="AW229" s="260"/>
      <c r="AX229" s="260"/>
      <c r="AY229" s="453" t="s">
        <v>822</v>
      </c>
      <c r="AZ229" s="440" t="s">
        <v>654</v>
      </c>
      <c r="BA229" s="259" t="s">
        <v>692</v>
      </c>
      <c r="BB229" s="259" t="s">
        <v>991</v>
      </c>
      <c r="BC229" s="259" t="s">
        <v>995</v>
      </c>
      <c r="BD229" s="259" t="s">
        <v>675</v>
      </c>
      <c r="BE229" s="374">
        <f t="shared" si="182"/>
        <v>231</v>
      </c>
      <c r="BF229" s="235"/>
      <c r="BG229" s="235"/>
      <c r="BH229" s="235"/>
      <c r="BI229" s="235"/>
      <c r="BJ229" s="235"/>
      <c r="BK229" s="235"/>
      <c r="BL229" s="235"/>
      <c r="BM229" s="235"/>
      <c r="BN229" s="235"/>
      <c r="BO229" s="235"/>
      <c r="BP229" s="235"/>
      <c r="BQ229" s="235"/>
      <c r="BR229" s="235"/>
      <c r="BS229" s="235"/>
      <c r="BT229" s="235"/>
      <c r="BU229" s="235"/>
      <c r="BV229" s="235"/>
      <c r="BW229" s="235"/>
      <c r="BX229" s="235"/>
      <c r="BY229" s="235"/>
      <c r="BZ229" s="235"/>
      <c r="CA229" s="235"/>
      <c r="CB229" s="235"/>
      <c r="CC229" s="235"/>
      <c r="CD229" s="235"/>
      <c r="CE229" s="235"/>
      <c r="CF229" s="235"/>
      <c r="CG229" s="235"/>
      <c r="CH229" s="235"/>
      <c r="CI229" s="235"/>
      <c r="CJ229" s="235"/>
      <c r="CK229" s="235"/>
      <c r="CL229" s="235"/>
      <c r="CM229" s="235"/>
      <c r="CN229" s="235"/>
      <c r="CO229" s="235"/>
      <c r="CP229" s="235"/>
      <c r="CQ229" s="235"/>
      <c r="CR229" s="235"/>
      <c r="CS229" s="235"/>
      <c r="CT229" s="235"/>
      <c r="CU229" s="235"/>
      <c r="CV229" s="235"/>
      <c r="CW229" s="235"/>
      <c r="CX229" s="235"/>
      <c r="CY229" s="235"/>
      <c r="CZ229" s="235"/>
      <c r="DA229" s="235"/>
      <c r="DB229" s="235"/>
      <c r="DC229" s="235"/>
      <c r="DD229" s="235"/>
      <c r="DE229" s="235"/>
      <c r="DF229" s="235"/>
      <c r="DG229" s="235"/>
      <c r="DH229" s="235"/>
      <c r="DI229" s="235"/>
      <c r="DJ229" s="235"/>
      <c r="DK229" s="235"/>
      <c r="DL229" s="235"/>
      <c r="DM229" s="235"/>
      <c r="DN229" s="235"/>
      <c r="DO229" s="235"/>
      <c r="DP229" s="235"/>
      <c r="DQ229" s="235"/>
      <c r="DR229" s="235"/>
      <c r="DS229" s="235"/>
      <c r="DT229" s="235"/>
      <c r="DU229" s="235"/>
      <c r="DV229" s="235"/>
      <c r="DW229" s="235"/>
      <c r="DX229" s="235"/>
      <c r="DY229" s="235"/>
      <c r="DZ229" s="235"/>
      <c r="EA229" s="235"/>
    </row>
    <row r="230" spans="3:131" hidden="1">
      <c r="C230" s="226"/>
      <c r="N230" s="235"/>
      <c r="O230" s="235"/>
      <c r="P230" s="235"/>
      <c r="Q230" s="235"/>
      <c r="R230" s="235"/>
      <c r="S230" s="235"/>
      <c r="T230" s="235"/>
      <c r="U230" s="235"/>
      <c r="V230" s="235"/>
      <c r="W230" s="235"/>
      <c r="X230" s="235"/>
      <c r="Y230" s="235"/>
      <c r="Z230" s="235"/>
      <c r="AA230" s="235"/>
      <c r="AB230" s="235"/>
      <c r="AC230" s="235"/>
      <c r="AD230" s="235"/>
      <c r="AE230" s="235"/>
      <c r="AF230" s="235"/>
      <c r="AG230" s="235"/>
      <c r="AH230" s="235"/>
      <c r="AI230" s="235"/>
      <c r="AJ230" s="235"/>
      <c r="AK230" s="235"/>
      <c r="AL230" s="235"/>
      <c r="AM230" s="235"/>
      <c r="AN230" s="235"/>
      <c r="AO230" s="235"/>
      <c r="AP230" s="235"/>
      <c r="AQ230" s="235"/>
      <c r="AR230" s="235"/>
      <c r="AS230" s="235"/>
      <c r="AT230" s="451" t="s">
        <v>430</v>
      </c>
      <c r="AU230" s="235"/>
      <c r="AV230" s="235"/>
      <c r="AW230" s="260"/>
      <c r="AX230" s="260"/>
      <c r="AY230" s="453" t="s">
        <v>827</v>
      </c>
      <c r="AZ230" s="440" t="s">
        <v>655</v>
      </c>
      <c r="BA230" s="259" t="s">
        <v>694</v>
      </c>
      <c r="BB230" s="259" t="s">
        <v>995</v>
      </c>
      <c r="BC230" s="259" t="s">
        <v>997</v>
      </c>
      <c r="BD230" s="259" t="s">
        <v>677</v>
      </c>
      <c r="BE230" s="374">
        <f t="shared" si="182"/>
        <v>232</v>
      </c>
      <c r="BF230" s="235"/>
      <c r="BG230" s="235"/>
      <c r="BH230" s="235"/>
      <c r="BI230" s="235"/>
      <c r="BJ230" s="235"/>
      <c r="BK230" s="235"/>
      <c r="BL230" s="235"/>
      <c r="BM230" s="235"/>
      <c r="BN230" s="235"/>
      <c r="BO230" s="235"/>
      <c r="BP230" s="235"/>
      <c r="BQ230" s="235"/>
      <c r="BR230" s="235"/>
      <c r="BS230" s="235"/>
      <c r="BT230" s="235"/>
      <c r="BU230" s="235"/>
      <c r="BV230" s="235"/>
      <c r="BW230" s="235"/>
      <c r="BX230" s="235"/>
      <c r="BY230" s="235"/>
      <c r="BZ230" s="235"/>
      <c r="CA230" s="235"/>
      <c r="CB230" s="235"/>
      <c r="CC230" s="235"/>
      <c r="CD230" s="235"/>
      <c r="CE230" s="235"/>
      <c r="CF230" s="235"/>
      <c r="CG230" s="235"/>
      <c r="CH230" s="235"/>
      <c r="CI230" s="235"/>
      <c r="CJ230" s="235"/>
      <c r="CK230" s="235"/>
      <c r="CL230" s="235"/>
      <c r="CM230" s="235"/>
      <c r="CN230" s="235"/>
      <c r="CO230" s="235"/>
      <c r="CP230" s="235"/>
      <c r="CQ230" s="235"/>
      <c r="CR230" s="235"/>
      <c r="CS230" s="235"/>
      <c r="CT230" s="235"/>
      <c r="CU230" s="235"/>
      <c r="CV230" s="235"/>
      <c r="CW230" s="235"/>
      <c r="CX230" s="235"/>
      <c r="CY230" s="235"/>
      <c r="CZ230" s="235"/>
      <c r="DA230" s="235"/>
      <c r="DB230" s="235"/>
      <c r="DC230" s="235"/>
      <c r="DD230" s="235"/>
      <c r="DE230" s="235"/>
      <c r="DF230" s="235"/>
      <c r="DG230" s="235"/>
      <c r="DH230" s="235"/>
      <c r="DI230" s="235"/>
      <c r="DJ230" s="235"/>
      <c r="DK230" s="235"/>
      <c r="DL230" s="235"/>
      <c r="DM230" s="235"/>
      <c r="DN230" s="235"/>
      <c r="DO230" s="235"/>
      <c r="DP230" s="235"/>
      <c r="DQ230" s="235"/>
      <c r="DR230" s="235"/>
      <c r="DS230" s="235"/>
      <c r="DT230" s="235"/>
      <c r="DU230" s="235"/>
      <c r="DV230" s="235"/>
      <c r="DW230" s="235"/>
      <c r="DX230" s="235"/>
      <c r="DY230" s="235"/>
      <c r="DZ230" s="235"/>
      <c r="EA230" s="235"/>
    </row>
    <row r="231" spans="3:131" hidden="1">
      <c r="C231" s="226"/>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c r="AI231" s="235"/>
      <c r="AJ231" s="235"/>
      <c r="AK231" s="235"/>
      <c r="AL231" s="235"/>
      <c r="AM231" s="235"/>
      <c r="AN231" s="235"/>
      <c r="AO231" s="235"/>
      <c r="AP231" s="235"/>
      <c r="AQ231" s="235"/>
      <c r="AR231" s="235"/>
      <c r="AS231" s="235"/>
      <c r="AT231" s="451" t="s">
        <v>432</v>
      </c>
      <c r="AU231" s="235"/>
      <c r="AV231" s="235"/>
      <c r="AW231" s="260"/>
      <c r="AX231" s="260"/>
      <c r="AY231" s="453" t="s">
        <v>834</v>
      </c>
      <c r="AZ231" s="440" t="s">
        <v>656</v>
      </c>
      <c r="BA231" s="259" t="s">
        <v>695</v>
      </c>
      <c r="BB231" s="259" t="s">
        <v>997</v>
      </c>
      <c r="BC231" s="259" t="s">
        <v>999</v>
      </c>
      <c r="BD231" s="259" t="s">
        <v>679</v>
      </c>
      <c r="BE231" s="374">
        <f t="shared" si="182"/>
        <v>233</v>
      </c>
      <c r="BF231" s="235"/>
      <c r="BG231" s="235"/>
      <c r="BH231" s="235"/>
      <c r="BI231" s="235"/>
      <c r="BJ231" s="235"/>
      <c r="BK231" s="235"/>
      <c r="BL231" s="235"/>
      <c r="BM231" s="235"/>
      <c r="BN231" s="235"/>
      <c r="BO231" s="235"/>
      <c r="BP231" s="235"/>
      <c r="BQ231" s="235"/>
      <c r="BR231" s="235"/>
      <c r="BS231" s="235"/>
      <c r="BT231" s="235"/>
      <c r="BU231" s="235"/>
      <c r="BV231" s="235"/>
      <c r="BW231" s="235"/>
      <c r="BX231" s="235"/>
      <c r="BY231" s="235"/>
      <c r="BZ231" s="235"/>
      <c r="CA231" s="235"/>
      <c r="CB231" s="235"/>
      <c r="CC231" s="235"/>
      <c r="CD231" s="235"/>
      <c r="CE231" s="235"/>
      <c r="CF231" s="235"/>
      <c r="CG231" s="235"/>
      <c r="CH231" s="235"/>
      <c r="CI231" s="235"/>
      <c r="CJ231" s="235"/>
      <c r="CK231" s="235"/>
      <c r="CL231" s="235"/>
      <c r="CM231" s="235"/>
      <c r="CN231" s="235"/>
      <c r="CO231" s="235"/>
      <c r="CP231" s="235"/>
      <c r="CQ231" s="235"/>
      <c r="CR231" s="235"/>
      <c r="CS231" s="235"/>
      <c r="CT231" s="235"/>
      <c r="CU231" s="235"/>
      <c r="CV231" s="235"/>
      <c r="CW231" s="235"/>
      <c r="CX231" s="235"/>
      <c r="CY231" s="235"/>
      <c r="CZ231" s="235"/>
      <c r="DA231" s="235"/>
      <c r="DB231" s="235"/>
      <c r="DC231" s="235"/>
      <c r="DD231" s="235"/>
      <c r="DE231" s="235"/>
      <c r="DF231" s="235"/>
      <c r="DG231" s="235"/>
      <c r="DH231" s="235"/>
      <c r="DI231" s="235"/>
      <c r="DJ231" s="235"/>
      <c r="DK231" s="235"/>
      <c r="DL231" s="235"/>
      <c r="DM231" s="235"/>
      <c r="DN231" s="235"/>
      <c r="DO231" s="235"/>
      <c r="DP231" s="235"/>
      <c r="DQ231" s="235"/>
      <c r="DR231" s="235"/>
      <c r="DS231" s="235"/>
      <c r="DT231" s="235"/>
      <c r="DU231" s="235"/>
      <c r="DV231" s="235"/>
      <c r="DW231" s="235"/>
      <c r="DX231" s="235"/>
      <c r="DY231" s="235"/>
      <c r="DZ231" s="235"/>
      <c r="EA231" s="235"/>
    </row>
    <row r="232" spans="3:131" hidden="1">
      <c r="C232" s="226"/>
      <c r="N232" s="235"/>
      <c r="O232" s="235"/>
      <c r="P232" s="235"/>
      <c r="Q232" s="235"/>
      <c r="R232" s="235"/>
      <c r="S232" s="235"/>
      <c r="T232" s="235"/>
      <c r="U232" s="235"/>
      <c r="V232" s="235"/>
      <c r="W232" s="235"/>
      <c r="X232" s="235"/>
      <c r="Y232" s="235"/>
      <c r="Z232" s="235"/>
      <c r="AA232" s="235"/>
      <c r="AB232" s="235"/>
      <c r="AC232" s="235"/>
      <c r="AD232" s="235"/>
      <c r="AE232" s="235"/>
      <c r="AF232" s="235"/>
      <c r="AG232" s="235"/>
      <c r="AH232" s="235"/>
      <c r="AI232" s="235"/>
      <c r="AJ232" s="235"/>
      <c r="AK232" s="235"/>
      <c r="AL232" s="235"/>
      <c r="AM232" s="235"/>
      <c r="AN232" s="235"/>
      <c r="AO232" s="235"/>
      <c r="AP232" s="235"/>
      <c r="AQ232" s="235"/>
      <c r="AR232" s="235"/>
      <c r="AS232" s="235"/>
      <c r="AT232" s="451" t="s">
        <v>434</v>
      </c>
      <c r="AU232" s="235"/>
      <c r="AV232" s="235"/>
      <c r="AW232" s="260"/>
      <c r="AX232" s="260"/>
      <c r="AY232" s="453" t="s">
        <v>350</v>
      </c>
      <c r="AZ232" s="440" t="s">
        <v>658</v>
      </c>
      <c r="BA232" s="259" t="s">
        <v>696</v>
      </c>
      <c r="BB232" s="259" t="s">
        <v>999</v>
      </c>
      <c r="BC232" s="259" t="s">
        <v>1000</v>
      </c>
      <c r="BD232" s="259" t="s">
        <v>680</v>
      </c>
      <c r="BE232" s="374">
        <f t="shared" si="182"/>
        <v>234</v>
      </c>
      <c r="BF232" s="235"/>
      <c r="BG232" s="235"/>
      <c r="BH232" s="235"/>
      <c r="BI232" s="235"/>
      <c r="BJ232" s="235"/>
      <c r="BK232" s="235"/>
      <c r="BL232" s="235"/>
      <c r="BM232" s="235"/>
      <c r="BN232" s="235"/>
      <c r="BO232" s="235"/>
      <c r="BP232" s="235"/>
      <c r="BQ232" s="235"/>
      <c r="BR232" s="235"/>
      <c r="BS232" s="235"/>
      <c r="BT232" s="235"/>
      <c r="BU232" s="235"/>
      <c r="BV232" s="235"/>
      <c r="BW232" s="235"/>
      <c r="BX232" s="235"/>
      <c r="BY232" s="235"/>
      <c r="BZ232" s="235"/>
      <c r="CA232" s="235"/>
      <c r="CB232" s="235"/>
      <c r="CC232" s="235"/>
      <c r="CD232" s="235"/>
      <c r="CE232" s="235"/>
      <c r="CF232" s="235"/>
      <c r="CG232" s="235"/>
      <c r="CH232" s="235"/>
      <c r="CI232" s="235"/>
      <c r="CJ232" s="235"/>
      <c r="CK232" s="235"/>
      <c r="CL232" s="235"/>
      <c r="CM232" s="235"/>
      <c r="CN232" s="235"/>
      <c r="CO232" s="235"/>
      <c r="CP232" s="235"/>
      <c r="CQ232" s="235"/>
      <c r="CR232" s="235"/>
      <c r="CS232" s="235"/>
      <c r="CT232" s="235"/>
      <c r="CU232" s="235"/>
      <c r="CV232" s="235"/>
      <c r="CW232" s="235"/>
      <c r="CX232" s="235"/>
      <c r="CY232" s="235"/>
      <c r="CZ232" s="235"/>
      <c r="DA232" s="235"/>
      <c r="DB232" s="235"/>
      <c r="DC232" s="235"/>
      <c r="DD232" s="235"/>
      <c r="DE232" s="235"/>
      <c r="DF232" s="235"/>
      <c r="DG232" s="235"/>
      <c r="DH232" s="235"/>
      <c r="DI232" s="235"/>
      <c r="DJ232" s="235"/>
      <c r="DK232" s="235"/>
      <c r="DL232" s="235"/>
      <c r="DM232" s="235"/>
      <c r="DN232" s="235"/>
      <c r="DO232" s="235"/>
      <c r="DP232" s="235"/>
      <c r="DQ232" s="235"/>
      <c r="DR232" s="235"/>
      <c r="DS232" s="235"/>
      <c r="DT232" s="235"/>
      <c r="DU232" s="235"/>
      <c r="DV232" s="235"/>
      <c r="DW232" s="235"/>
      <c r="DX232" s="235"/>
      <c r="DY232" s="235"/>
      <c r="DZ232" s="235"/>
      <c r="EA232" s="235"/>
    </row>
    <row r="233" spans="3:131" hidden="1">
      <c r="C233" s="226"/>
      <c r="N233" s="235"/>
      <c r="O233" s="235"/>
      <c r="P233" s="235"/>
      <c r="Q233" s="235"/>
      <c r="R233" s="235"/>
      <c r="S233" s="235"/>
      <c r="T233" s="235"/>
      <c r="U233" s="235"/>
      <c r="V233" s="235"/>
      <c r="W233" s="235"/>
      <c r="X233" s="235"/>
      <c r="Y233" s="235"/>
      <c r="Z233" s="235"/>
      <c r="AA233" s="235"/>
      <c r="AB233" s="235"/>
      <c r="AC233" s="235"/>
      <c r="AD233" s="235"/>
      <c r="AE233" s="235"/>
      <c r="AF233" s="235"/>
      <c r="AG233" s="235"/>
      <c r="AH233" s="235"/>
      <c r="AI233" s="235"/>
      <c r="AJ233" s="235"/>
      <c r="AK233" s="235"/>
      <c r="AL233" s="235"/>
      <c r="AM233" s="235"/>
      <c r="AN233" s="235"/>
      <c r="AO233" s="235"/>
      <c r="AP233" s="235"/>
      <c r="AQ233" s="235"/>
      <c r="AR233" s="235"/>
      <c r="AS233" s="235"/>
      <c r="AT233" s="451" t="s">
        <v>436</v>
      </c>
      <c r="AU233" s="235"/>
      <c r="AV233" s="235"/>
      <c r="AW233" s="260"/>
      <c r="AX233" s="260"/>
      <c r="AY233" s="453" t="s">
        <v>835</v>
      </c>
      <c r="AZ233" s="440" t="s">
        <v>659</v>
      </c>
      <c r="BA233" s="259" t="s">
        <v>697</v>
      </c>
      <c r="BB233" s="259" t="s">
        <v>1000</v>
      </c>
      <c r="BC233" s="259" t="s">
        <v>1001</v>
      </c>
      <c r="BD233" s="259" t="s">
        <v>681</v>
      </c>
      <c r="BE233" s="374">
        <f t="shared" si="182"/>
        <v>235</v>
      </c>
      <c r="BF233" s="235"/>
      <c r="BG233" s="235"/>
      <c r="BH233" s="235"/>
      <c r="BI233" s="235"/>
      <c r="BJ233" s="235"/>
      <c r="BK233" s="235"/>
      <c r="BL233" s="235"/>
      <c r="BM233" s="235"/>
      <c r="BN233" s="235"/>
      <c r="BO233" s="235"/>
      <c r="BP233" s="235"/>
      <c r="BQ233" s="235"/>
      <c r="BR233" s="235"/>
      <c r="BS233" s="235"/>
      <c r="BT233" s="235"/>
      <c r="BU233" s="235"/>
      <c r="BV233" s="235"/>
      <c r="BW233" s="235"/>
      <c r="BX233" s="235"/>
      <c r="BY233" s="235"/>
      <c r="BZ233" s="235"/>
      <c r="CA233" s="235"/>
      <c r="CB233" s="235"/>
      <c r="CC233" s="235"/>
      <c r="CD233" s="235"/>
      <c r="CE233" s="235"/>
      <c r="CF233" s="235"/>
      <c r="CG233" s="235"/>
      <c r="CH233" s="235"/>
      <c r="CI233" s="235"/>
      <c r="CJ233" s="235"/>
      <c r="CK233" s="235"/>
      <c r="CL233" s="235"/>
      <c r="CM233" s="235"/>
      <c r="CN233" s="235"/>
      <c r="CO233" s="235"/>
      <c r="CP233" s="235"/>
      <c r="CQ233" s="235"/>
      <c r="CR233" s="235"/>
      <c r="CS233" s="235"/>
      <c r="CT233" s="235"/>
      <c r="CU233" s="235"/>
      <c r="CV233" s="235"/>
      <c r="CW233" s="235"/>
      <c r="CX233" s="235"/>
      <c r="CY233" s="235"/>
      <c r="CZ233" s="235"/>
      <c r="DA233" s="235"/>
      <c r="DB233" s="235"/>
      <c r="DC233" s="235"/>
      <c r="DD233" s="235"/>
      <c r="DE233" s="235"/>
      <c r="DF233" s="235"/>
      <c r="DG233" s="235"/>
      <c r="DH233" s="235"/>
      <c r="DI233" s="235"/>
      <c r="DJ233" s="235"/>
      <c r="DK233" s="235"/>
      <c r="DL233" s="235"/>
      <c r="DM233" s="235"/>
      <c r="DN233" s="235"/>
      <c r="DO233" s="235"/>
      <c r="DP233" s="235"/>
      <c r="DQ233" s="235"/>
      <c r="DR233" s="235"/>
      <c r="DS233" s="235"/>
      <c r="DT233" s="235"/>
      <c r="DU233" s="235"/>
      <c r="DV233" s="235"/>
      <c r="DW233" s="235"/>
      <c r="DX233" s="235"/>
      <c r="DY233" s="235"/>
      <c r="DZ233" s="235"/>
      <c r="EA233" s="235"/>
    </row>
    <row r="234" spans="3:131" hidden="1">
      <c r="C234" s="226"/>
      <c r="N234" s="235"/>
      <c r="O234" s="235"/>
      <c r="P234" s="235"/>
      <c r="Q234" s="235"/>
      <c r="R234" s="235"/>
      <c r="S234" s="235"/>
      <c r="T234" s="235"/>
      <c r="U234" s="235"/>
      <c r="V234" s="235"/>
      <c r="W234" s="235"/>
      <c r="X234" s="235"/>
      <c r="Y234" s="235"/>
      <c r="Z234" s="235"/>
      <c r="AA234" s="235"/>
      <c r="AB234" s="235"/>
      <c r="AC234" s="235"/>
      <c r="AD234" s="235"/>
      <c r="AE234" s="235"/>
      <c r="AF234" s="235"/>
      <c r="AG234" s="235"/>
      <c r="AH234" s="235"/>
      <c r="AI234" s="235"/>
      <c r="AJ234" s="235"/>
      <c r="AK234" s="235"/>
      <c r="AL234" s="235"/>
      <c r="AM234" s="235"/>
      <c r="AN234" s="235"/>
      <c r="AO234" s="235"/>
      <c r="AP234" s="235"/>
      <c r="AQ234" s="235"/>
      <c r="AR234" s="235"/>
      <c r="AS234" s="235"/>
      <c r="AT234" s="451" t="s">
        <v>438</v>
      </c>
      <c r="AU234" s="235"/>
      <c r="AV234" s="235"/>
      <c r="AW234" s="260"/>
      <c r="AX234" s="260"/>
      <c r="AY234" s="453" t="s">
        <v>836</v>
      </c>
      <c r="AZ234" s="440" t="s">
        <v>663</v>
      </c>
      <c r="BA234" s="259" t="s">
        <v>699</v>
      </c>
      <c r="BB234" s="259" t="s">
        <v>1001</v>
      </c>
      <c r="BC234" s="259" t="s">
        <v>1004</v>
      </c>
      <c r="BD234" s="259" t="s">
        <v>682</v>
      </c>
      <c r="BE234" s="374">
        <f t="shared" si="182"/>
        <v>236</v>
      </c>
      <c r="BF234" s="235"/>
      <c r="BG234" s="235"/>
      <c r="BH234" s="235"/>
      <c r="BI234" s="235"/>
      <c r="BJ234" s="235"/>
      <c r="BK234" s="235"/>
      <c r="BL234" s="235"/>
      <c r="BM234" s="235"/>
      <c r="BN234" s="235"/>
      <c r="BO234" s="235"/>
      <c r="BP234" s="235"/>
      <c r="BQ234" s="235"/>
      <c r="BR234" s="235"/>
      <c r="BS234" s="235"/>
      <c r="BT234" s="235"/>
      <c r="BU234" s="235"/>
      <c r="BV234" s="235"/>
      <c r="BW234" s="235"/>
      <c r="BX234" s="235"/>
      <c r="BY234" s="235"/>
      <c r="BZ234" s="235"/>
      <c r="CA234" s="235"/>
      <c r="CB234" s="235"/>
      <c r="CC234" s="235"/>
      <c r="CD234" s="235"/>
      <c r="CE234" s="235"/>
      <c r="CF234" s="235"/>
      <c r="CG234" s="235"/>
      <c r="CH234" s="235"/>
      <c r="CI234" s="235"/>
      <c r="CJ234" s="235"/>
      <c r="CK234" s="235"/>
      <c r="CL234" s="235"/>
      <c r="CM234" s="235"/>
      <c r="CN234" s="235"/>
      <c r="CO234" s="235"/>
      <c r="CP234" s="235"/>
      <c r="CQ234" s="235"/>
      <c r="CR234" s="235"/>
      <c r="CS234" s="235"/>
      <c r="CT234" s="235"/>
      <c r="CU234" s="235"/>
      <c r="CV234" s="235"/>
      <c r="CW234" s="235"/>
      <c r="CX234" s="235"/>
      <c r="CY234" s="235"/>
      <c r="CZ234" s="235"/>
      <c r="DA234" s="235"/>
      <c r="DB234" s="235"/>
      <c r="DC234" s="235"/>
      <c r="DD234" s="235"/>
      <c r="DE234" s="235"/>
      <c r="DF234" s="235"/>
      <c r="DG234" s="235"/>
      <c r="DH234" s="235"/>
      <c r="DI234" s="235"/>
      <c r="DJ234" s="235"/>
      <c r="DK234" s="235"/>
      <c r="DL234" s="235"/>
      <c r="DM234" s="235"/>
      <c r="DN234" s="235"/>
      <c r="DO234" s="235"/>
      <c r="DP234" s="235"/>
      <c r="DQ234" s="235"/>
      <c r="DR234" s="235"/>
      <c r="DS234" s="235"/>
      <c r="DT234" s="235"/>
      <c r="DU234" s="235"/>
      <c r="DV234" s="235"/>
      <c r="DW234" s="235"/>
      <c r="DX234" s="235"/>
      <c r="DY234" s="235"/>
      <c r="DZ234" s="235"/>
      <c r="EA234" s="235"/>
    </row>
    <row r="235" spans="3:131" hidden="1">
      <c r="C235" s="226"/>
      <c r="N235" s="235"/>
      <c r="O235" s="235"/>
      <c r="P235" s="235"/>
      <c r="Q235" s="235"/>
      <c r="R235" s="235"/>
      <c r="S235" s="235"/>
      <c r="T235" s="235"/>
      <c r="U235" s="235"/>
      <c r="V235" s="235"/>
      <c r="W235" s="235"/>
      <c r="X235" s="235"/>
      <c r="Y235" s="235"/>
      <c r="Z235" s="235"/>
      <c r="AA235" s="235"/>
      <c r="AB235" s="235"/>
      <c r="AC235" s="235"/>
      <c r="AD235" s="235"/>
      <c r="AE235" s="235"/>
      <c r="AF235" s="235"/>
      <c r="AG235" s="235"/>
      <c r="AH235" s="235"/>
      <c r="AI235" s="235"/>
      <c r="AJ235" s="235"/>
      <c r="AK235" s="235"/>
      <c r="AL235" s="235"/>
      <c r="AM235" s="235"/>
      <c r="AN235" s="235"/>
      <c r="AO235" s="235"/>
      <c r="AP235" s="235"/>
      <c r="AQ235" s="235"/>
      <c r="AR235" s="235"/>
      <c r="AS235" s="235"/>
      <c r="AT235" s="451" t="s">
        <v>440</v>
      </c>
      <c r="AU235" s="235"/>
      <c r="AV235" s="235"/>
      <c r="AW235" s="260"/>
      <c r="AX235" s="260"/>
      <c r="AY235" s="453" t="s">
        <v>838</v>
      </c>
      <c r="AZ235" s="440" t="s">
        <v>664</v>
      </c>
      <c r="BA235" s="259" t="s">
        <v>700</v>
      </c>
      <c r="BB235" s="259" t="s">
        <v>1004</v>
      </c>
      <c r="BC235" s="259" t="s">
        <v>1464</v>
      </c>
      <c r="BD235" s="259" t="s">
        <v>684</v>
      </c>
      <c r="BE235" s="374">
        <f t="shared" si="182"/>
        <v>237</v>
      </c>
      <c r="BF235" s="235"/>
      <c r="BG235" s="235"/>
      <c r="BH235" s="235"/>
      <c r="BI235" s="235"/>
      <c r="BJ235" s="235"/>
      <c r="BK235" s="235"/>
      <c r="BL235" s="235"/>
      <c r="BM235" s="235"/>
      <c r="BN235" s="235"/>
      <c r="BO235" s="235"/>
      <c r="BP235" s="235"/>
      <c r="BQ235" s="235"/>
      <c r="BR235" s="235"/>
      <c r="BS235" s="235"/>
      <c r="BT235" s="235"/>
      <c r="BU235" s="235"/>
      <c r="BV235" s="235"/>
      <c r="BW235" s="235"/>
      <c r="BX235" s="235"/>
      <c r="BY235" s="235"/>
      <c r="BZ235" s="235"/>
      <c r="CA235" s="235"/>
      <c r="CB235" s="235"/>
      <c r="CC235" s="235"/>
      <c r="CD235" s="235"/>
      <c r="CE235" s="235"/>
      <c r="CF235" s="235"/>
      <c r="CG235" s="235"/>
      <c r="CH235" s="235"/>
      <c r="CI235" s="235"/>
      <c r="CJ235" s="235"/>
      <c r="CK235" s="235"/>
      <c r="CL235" s="235"/>
      <c r="CM235" s="235"/>
      <c r="CN235" s="235"/>
      <c r="CO235" s="235"/>
      <c r="CP235" s="235"/>
      <c r="CQ235" s="235"/>
      <c r="CR235" s="235"/>
      <c r="CS235" s="235"/>
      <c r="CT235" s="235"/>
      <c r="CU235" s="235"/>
      <c r="CV235" s="235"/>
      <c r="CW235" s="235"/>
      <c r="CX235" s="235"/>
      <c r="CY235" s="235"/>
      <c r="CZ235" s="235"/>
      <c r="DA235" s="235"/>
      <c r="DB235" s="235"/>
      <c r="DC235" s="235"/>
      <c r="DD235" s="235"/>
      <c r="DE235" s="235"/>
      <c r="DF235" s="235"/>
      <c r="DG235" s="235"/>
      <c r="DH235" s="235"/>
      <c r="DI235" s="235"/>
      <c r="DJ235" s="235"/>
      <c r="DK235" s="235"/>
      <c r="DL235" s="235"/>
      <c r="DM235" s="235"/>
      <c r="DN235" s="235"/>
      <c r="DO235" s="235"/>
      <c r="DP235" s="235"/>
      <c r="DQ235" s="235"/>
      <c r="DR235" s="235"/>
      <c r="DS235" s="235"/>
      <c r="DT235" s="235"/>
      <c r="DU235" s="235"/>
      <c r="DV235" s="235"/>
      <c r="DW235" s="235"/>
      <c r="DX235" s="235"/>
      <c r="DY235" s="235"/>
      <c r="DZ235" s="235"/>
      <c r="EA235" s="235"/>
    </row>
    <row r="236" spans="3:131" hidden="1">
      <c r="C236" s="226"/>
      <c r="N236" s="235"/>
      <c r="O236" s="235"/>
      <c r="P236" s="235"/>
      <c r="Q236" s="235"/>
      <c r="R236" s="235"/>
      <c r="S236" s="235"/>
      <c r="T236" s="235"/>
      <c r="U236" s="235"/>
      <c r="V236" s="235"/>
      <c r="W236" s="235"/>
      <c r="X236" s="235"/>
      <c r="Y236" s="235"/>
      <c r="Z236" s="235"/>
      <c r="AA236" s="235"/>
      <c r="AB236" s="235"/>
      <c r="AC236" s="235"/>
      <c r="AD236" s="235"/>
      <c r="AE236" s="235"/>
      <c r="AF236" s="235"/>
      <c r="AG236" s="235"/>
      <c r="AH236" s="235"/>
      <c r="AI236" s="235"/>
      <c r="AJ236" s="235"/>
      <c r="AK236" s="235"/>
      <c r="AL236" s="235"/>
      <c r="AM236" s="235"/>
      <c r="AN236" s="235"/>
      <c r="AO236" s="235"/>
      <c r="AP236" s="235"/>
      <c r="AQ236" s="235"/>
      <c r="AR236" s="235"/>
      <c r="AS236" s="235"/>
      <c r="AT236" s="451" t="s">
        <v>442</v>
      </c>
      <c r="AU236" s="235"/>
      <c r="AV236" s="235"/>
      <c r="AW236" s="260"/>
      <c r="AX236" s="260"/>
      <c r="AY236" s="453" t="s">
        <v>842</v>
      </c>
      <c r="AZ236" s="440" t="s">
        <v>1540</v>
      </c>
      <c r="BA236" s="259" t="s">
        <v>701</v>
      </c>
      <c r="BB236" s="259" t="s">
        <v>1464</v>
      </c>
      <c r="BC236" s="259" t="s">
        <v>1009</v>
      </c>
      <c r="BD236" s="259" t="s">
        <v>685</v>
      </c>
      <c r="BE236" s="374" t="e">
        <f t="shared" si="182"/>
        <v>#N/A</v>
      </c>
      <c r="BF236" s="235"/>
      <c r="BG236" s="235"/>
      <c r="BH236" s="235"/>
      <c r="BI236" s="235"/>
      <c r="BJ236" s="235"/>
      <c r="BK236" s="235"/>
      <c r="BL236" s="235"/>
      <c r="BM236" s="235"/>
      <c r="BN236" s="235"/>
      <c r="BO236" s="235"/>
      <c r="BP236" s="235"/>
      <c r="BQ236" s="235"/>
      <c r="BR236" s="235"/>
      <c r="BS236" s="235"/>
      <c r="BT236" s="235"/>
      <c r="BU236" s="235"/>
      <c r="BV236" s="235"/>
      <c r="BW236" s="235"/>
      <c r="BX236" s="235"/>
      <c r="BY236" s="235"/>
      <c r="BZ236" s="235"/>
      <c r="CA236" s="235"/>
      <c r="CB236" s="235"/>
      <c r="CC236" s="235"/>
      <c r="CD236" s="235"/>
      <c r="CE236" s="235"/>
      <c r="CF236" s="235"/>
      <c r="CG236" s="235"/>
      <c r="CH236" s="235"/>
      <c r="CI236" s="235"/>
      <c r="CJ236" s="235"/>
      <c r="CK236" s="235"/>
      <c r="CL236" s="235"/>
      <c r="CM236" s="235"/>
      <c r="CN236" s="235"/>
      <c r="CO236" s="235"/>
      <c r="CP236" s="235"/>
      <c r="CQ236" s="235"/>
      <c r="CR236" s="235"/>
      <c r="CS236" s="235"/>
      <c r="CT236" s="235"/>
      <c r="CU236" s="235"/>
      <c r="CV236" s="235"/>
      <c r="CW236" s="235"/>
      <c r="CX236" s="235"/>
      <c r="CY236" s="235"/>
      <c r="CZ236" s="235"/>
      <c r="DA236" s="235"/>
      <c r="DB236" s="235"/>
      <c r="DC236" s="235"/>
      <c r="DD236" s="235"/>
      <c r="DE236" s="235"/>
      <c r="DF236" s="235"/>
      <c r="DG236" s="235"/>
      <c r="DH236" s="235"/>
      <c r="DI236" s="235"/>
      <c r="DJ236" s="235"/>
      <c r="DK236" s="235"/>
      <c r="DL236" s="235"/>
      <c r="DM236" s="235"/>
      <c r="DN236" s="235"/>
      <c r="DO236" s="235"/>
      <c r="DP236" s="235"/>
      <c r="DQ236" s="235"/>
      <c r="DR236" s="235"/>
      <c r="DS236" s="235"/>
      <c r="DT236" s="235"/>
      <c r="DU236" s="235"/>
      <c r="DV236" s="235"/>
      <c r="DW236" s="235"/>
      <c r="DX236" s="235"/>
      <c r="DY236" s="235"/>
      <c r="DZ236" s="235"/>
      <c r="EA236" s="235"/>
    </row>
    <row r="237" spans="3:131" hidden="1">
      <c r="C237" s="226"/>
      <c r="N237" s="235"/>
      <c r="O237" s="235"/>
      <c r="P237" s="235"/>
      <c r="Q237" s="235"/>
      <c r="R237" s="235"/>
      <c r="S237" s="235"/>
      <c r="T237" s="235"/>
      <c r="U237" s="235"/>
      <c r="V237" s="235"/>
      <c r="W237" s="235"/>
      <c r="X237" s="235"/>
      <c r="Y237" s="235"/>
      <c r="Z237" s="235"/>
      <c r="AA237" s="235"/>
      <c r="AB237" s="235"/>
      <c r="AC237" s="235"/>
      <c r="AD237" s="235"/>
      <c r="AE237" s="235"/>
      <c r="AF237" s="235"/>
      <c r="AG237" s="235"/>
      <c r="AH237" s="235"/>
      <c r="AI237" s="235"/>
      <c r="AJ237" s="235"/>
      <c r="AK237" s="235"/>
      <c r="AL237" s="235"/>
      <c r="AM237" s="235"/>
      <c r="AN237" s="235"/>
      <c r="AO237" s="235"/>
      <c r="AP237" s="235"/>
      <c r="AQ237" s="235"/>
      <c r="AR237" s="235"/>
      <c r="AS237" s="235"/>
      <c r="AT237" s="451" t="s">
        <v>443</v>
      </c>
      <c r="AU237" s="235"/>
      <c r="AV237" s="235"/>
      <c r="AW237" s="260"/>
      <c r="AX237" s="260"/>
      <c r="AY237" s="453" t="s">
        <v>847</v>
      </c>
      <c r="AZ237" s="440" t="s">
        <v>669</v>
      </c>
      <c r="BA237" s="259" t="s">
        <v>703</v>
      </c>
      <c r="BB237" s="259" t="s">
        <v>1009</v>
      </c>
      <c r="BC237" s="259" t="s">
        <v>1010</v>
      </c>
      <c r="BD237" s="259" t="s">
        <v>686</v>
      </c>
      <c r="BE237" s="374">
        <f t="shared" si="182"/>
        <v>238</v>
      </c>
      <c r="BF237" s="235"/>
      <c r="BG237" s="235"/>
      <c r="BH237" s="235"/>
      <c r="BI237" s="235"/>
      <c r="BJ237" s="235"/>
      <c r="BK237" s="235"/>
      <c r="BL237" s="235"/>
      <c r="BM237" s="235"/>
      <c r="BN237" s="235"/>
      <c r="BO237" s="235"/>
      <c r="BP237" s="235"/>
      <c r="BQ237" s="235"/>
      <c r="BR237" s="235"/>
      <c r="BS237" s="235"/>
      <c r="BT237" s="235"/>
      <c r="BU237" s="235"/>
      <c r="BV237" s="235"/>
      <c r="BW237" s="235"/>
      <c r="BX237" s="235"/>
      <c r="BY237" s="235"/>
      <c r="BZ237" s="235"/>
      <c r="CA237" s="235"/>
      <c r="CB237" s="235"/>
      <c r="CC237" s="235"/>
      <c r="CD237" s="235"/>
      <c r="CE237" s="235"/>
      <c r="CF237" s="235"/>
      <c r="CG237" s="235"/>
      <c r="CH237" s="235"/>
      <c r="CI237" s="235"/>
      <c r="CJ237" s="235"/>
      <c r="CK237" s="235"/>
      <c r="CL237" s="235"/>
      <c r="CM237" s="235"/>
      <c r="CN237" s="235"/>
      <c r="CO237" s="235"/>
      <c r="CP237" s="235"/>
      <c r="CQ237" s="235"/>
      <c r="CR237" s="235"/>
      <c r="CS237" s="235"/>
      <c r="CT237" s="235"/>
      <c r="CU237" s="235"/>
      <c r="CV237" s="235"/>
      <c r="CW237" s="235"/>
      <c r="CX237" s="235"/>
      <c r="CY237" s="235"/>
      <c r="CZ237" s="235"/>
      <c r="DA237" s="235"/>
      <c r="DB237" s="235"/>
      <c r="DC237" s="235"/>
      <c r="DD237" s="235"/>
      <c r="DE237" s="235"/>
      <c r="DF237" s="235"/>
      <c r="DG237" s="235"/>
      <c r="DH237" s="235"/>
      <c r="DI237" s="235"/>
      <c r="DJ237" s="235"/>
      <c r="DK237" s="235"/>
      <c r="DL237" s="235"/>
      <c r="DM237" s="235"/>
      <c r="DN237" s="235"/>
      <c r="DO237" s="235"/>
      <c r="DP237" s="235"/>
      <c r="DQ237" s="235"/>
      <c r="DR237" s="235"/>
      <c r="DS237" s="235"/>
      <c r="DT237" s="235"/>
      <c r="DU237" s="235"/>
      <c r="DV237" s="235"/>
      <c r="DW237" s="235"/>
      <c r="DX237" s="235"/>
      <c r="DY237" s="235"/>
      <c r="DZ237" s="235"/>
      <c r="EA237" s="235"/>
    </row>
    <row r="238" spans="3:131" hidden="1">
      <c r="C238" s="226"/>
      <c r="N238" s="235"/>
      <c r="O238" s="235"/>
      <c r="P238" s="235"/>
      <c r="Q238" s="235"/>
      <c r="R238" s="235"/>
      <c r="S238" s="235"/>
      <c r="T238" s="235"/>
      <c r="U238" s="235"/>
      <c r="V238" s="235"/>
      <c r="W238" s="235"/>
      <c r="X238" s="235"/>
      <c r="Y238" s="235"/>
      <c r="Z238" s="235"/>
      <c r="AA238" s="235"/>
      <c r="AB238" s="235"/>
      <c r="AC238" s="235"/>
      <c r="AD238" s="235"/>
      <c r="AE238" s="235"/>
      <c r="AF238" s="235"/>
      <c r="AG238" s="235"/>
      <c r="AH238" s="235"/>
      <c r="AI238" s="235"/>
      <c r="AJ238" s="235"/>
      <c r="AK238" s="235"/>
      <c r="AL238" s="235"/>
      <c r="AM238" s="235"/>
      <c r="AN238" s="235"/>
      <c r="AO238" s="235"/>
      <c r="AP238" s="235"/>
      <c r="AQ238" s="235"/>
      <c r="AR238" s="235"/>
      <c r="AS238" s="235"/>
      <c r="AT238" s="451" t="s">
        <v>444</v>
      </c>
      <c r="AU238" s="235"/>
      <c r="AV238" s="235"/>
      <c r="AW238" s="260"/>
      <c r="AX238" s="260"/>
      <c r="AY238" s="453" t="s">
        <v>856</v>
      </c>
      <c r="AZ238" s="440" t="s">
        <v>670</v>
      </c>
      <c r="BA238" s="259" t="s">
        <v>704</v>
      </c>
      <c r="BB238" s="259" t="s">
        <v>1010</v>
      </c>
      <c r="BC238" s="259" t="s">
        <v>1018</v>
      </c>
      <c r="BD238" s="259" t="s">
        <v>687</v>
      </c>
      <c r="BE238" s="374">
        <f t="shared" si="182"/>
        <v>239</v>
      </c>
      <c r="BF238" s="235"/>
      <c r="BG238" s="235"/>
      <c r="BH238" s="235"/>
      <c r="BI238" s="235"/>
      <c r="BJ238" s="235"/>
      <c r="BK238" s="235"/>
      <c r="BL238" s="235"/>
      <c r="BM238" s="235"/>
      <c r="BN238" s="235"/>
      <c r="BO238" s="235"/>
      <c r="BP238" s="235"/>
      <c r="BQ238" s="235"/>
      <c r="BR238" s="235"/>
      <c r="BS238" s="235"/>
      <c r="BT238" s="235"/>
      <c r="BU238" s="235"/>
      <c r="BV238" s="235"/>
      <c r="BW238" s="235"/>
      <c r="BX238" s="235"/>
      <c r="BY238" s="235"/>
      <c r="BZ238" s="235"/>
      <c r="CA238" s="235"/>
      <c r="CB238" s="235"/>
      <c r="CC238" s="235"/>
      <c r="CD238" s="235"/>
      <c r="CE238" s="235"/>
      <c r="CF238" s="235"/>
      <c r="CG238" s="235"/>
      <c r="CH238" s="235"/>
      <c r="CI238" s="235"/>
      <c r="CJ238" s="235"/>
      <c r="CK238" s="235"/>
      <c r="CL238" s="235"/>
      <c r="CM238" s="235"/>
      <c r="CN238" s="235"/>
      <c r="CO238" s="235"/>
      <c r="CP238" s="235"/>
      <c r="CQ238" s="235"/>
      <c r="CR238" s="235"/>
      <c r="CS238" s="235"/>
      <c r="CT238" s="235"/>
      <c r="CU238" s="235"/>
      <c r="CV238" s="235"/>
      <c r="CW238" s="235"/>
      <c r="CX238" s="235"/>
      <c r="CY238" s="235"/>
      <c r="CZ238" s="235"/>
      <c r="DA238" s="235"/>
      <c r="DB238" s="235"/>
      <c r="DC238" s="235"/>
      <c r="DD238" s="235"/>
      <c r="DE238" s="235"/>
      <c r="DF238" s="235"/>
      <c r="DG238" s="235"/>
      <c r="DH238" s="235"/>
      <c r="DI238" s="235"/>
      <c r="DJ238" s="235"/>
      <c r="DK238" s="235"/>
      <c r="DL238" s="235"/>
      <c r="DM238" s="235"/>
      <c r="DN238" s="235"/>
      <c r="DO238" s="235"/>
      <c r="DP238" s="235"/>
      <c r="DQ238" s="235"/>
      <c r="DR238" s="235"/>
      <c r="DS238" s="235"/>
      <c r="DT238" s="235"/>
      <c r="DU238" s="235"/>
      <c r="DV238" s="235"/>
      <c r="DW238" s="235"/>
      <c r="DX238" s="235"/>
      <c r="DY238" s="235"/>
      <c r="DZ238" s="235"/>
      <c r="EA238" s="235"/>
    </row>
    <row r="239" spans="3:131" hidden="1">
      <c r="C239" s="226"/>
      <c r="N239" s="235"/>
      <c r="O239" s="235"/>
      <c r="P239" s="235"/>
      <c r="Q239" s="235"/>
      <c r="R239" s="235"/>
      <c r="S239" s="235"/>
      <c r="T239" s="235"/>
      <c r="U239" s="235"/>
      <c r="V239" s="235"/>
      <c r="W239" s="235"/>
      <c r="X239" s="235"/>
      <c r="Y239" s="235"/>
      <c r="Z239" s="235"/>
      <c r="AA239" s="235"/>
      <c r="AB239" s="235"/>
      <c r="AC239" s="235"/>
      <c r="AD239" s="235"/>
      <c r="AE239" s="235"/>
      <c r="AF239" s="235"/>
      <c r="AG239" s="235"/>
      <c r="AH239" s="235"/>
      <c r="AI239" s="235"/>
      <c r="AJ239" s="235"/>
      <c r="AK239" s="235"/>
      <c r="AL239" s="235"/>
      <c r="AM239" s="235"/>
      <c r="AN239" s="235"/>
      <c r="AO239" s="235"/>
      <c r="AP239" s="235"/>
      <c r="AQ239" s="235"/>
      <c r="AR239" s="235"/>
      <c r="AS239" s="235"/>
      <c r="AT239" s="451" t="s">
        <v>446</v>
      </c>
      <c r="AU239" s="235"/>
      <c r="AV239" s="235"/>
      <c r="AW239" s="260"/>
      <c r="AX239" s="260"/>
      <c r="AY239" s="453" t="s">
        <v>858</v>
      </c>
      <c r="AZ239" s="440" t="s">
        <v>672</v>
      </c>
      <c r="BA239" s="259" t="s">
        <v>706</v>
      </c>
      <c r="BB239" s="259" t="s">
        <v>1018</v>
      </c>
      <c r="BC239" s="259" t="s">
        <v>1020</v>
      </c>
      <c r="BD239" s="259" t="s">
        <v>692</v>
      </c>
      <c r="BE239" s="374">
        <f t="shared" si="182"/>
        <v>240</v>
      </c>
      <c r="BF239" s="235"/>
      <c r="BG239" s="235"/>
      <c r="BH239" s="235"/>
      <c r="BI239" s="235"/>
      <c r="BJ239" s="235"/>
      <c r="BK239" s="235"/>
      <c r="BL239" s="235"/>
      <c r="BM239" s="235"/>
      <c r="BN239" s="235"/>
      <c r="BO239" s="235"/>
      <c r="BP239" s="235"/>
      <c r="BQ239" s="235"/>
      <c r="BR239" s="235"/>
      <c r="BS239" s="235"/>
      <c r="BT239" s="235"/>
      <c r="BU239" s="235"/>
      <c r="BV239" s="235"/>
      <c r="BW239" s="235"/>
      <c r="BX239" s="235"/>
      <c r="BY239" s="235"/>
      <c r="BZ239" s="235"/>
      <c r="CA239" s="235"/>
      <c r="CB239" s="235"/>
      <c r="CC239" s="235"/>
      <c r="CD239" s="235"/>
      <c r="CE239" s="235"/>
      <c r="CF239" s="235"/>
      <c r="CG239" s="235"/>
      <c r="CH239" s="235"/>
      <c r="CI239" s="235"/>
      <c r="CJ239" s="235"/>
      <c r="CK239" s="235"/>
      <c r="CL239" s="235"/>
      <c r="CM239" s="235"/>
      <c r="CN239" s="235"/>
      <c r="CO239" s="235"/>
      <c r="CP239" s="235"/>
      <c r="CQ239" s="235"/>
      <c r="CR239" s="235"/>
      <c r="CS239" s="235"/>
      <c r="CT239" s="235"/>
      <c r="CU239" s="235"/>
      <c r="CV239" s="235"/>
      <c r="CW239" s="235"/>
      <c r="CX239" s="235"/>
      <c r="CY239" s="235"/>
      <c r="CZ239" s="235"/>
      <c r="DA239" s="235"/>
      <c r="DB239" s="235"/>
      <c r="DC239" s="235"/>
      <c r="DD239" s="235"/>
      <c r="DE239" s="235"/>
      <c r="DF239" s="235"/>
      <c r="DG239" s="235"/>
      <c r="DH239" s="235"/>
      <c r="DI239" s="235"/>
      <c r="DJ239" s="235"/>
      <c r="DK239" s="235"/>
      <c r="DL239" s="235"/>
      <c r="DM239" s="235"/>
      <c r="DN239" s="235"/>
      <c r="DO239" s="235"/>
      <c r="DP239" s="235"/>
      <c r="DQ239" s="235"/>
      <c r="DR239" s="235"/>
      <c r="DS239" s="235"/>
      <c r="DT239" s="235"/>
      <c r="DU239" s="235"/>
      <c r="DV239" s="235"/>
      <c r="DW239" s="235"/>
      <c r="DX239" s="235"/>
      <c r="DY239" s="235"/>
      <c r="DZ239" s="235"/>
      <c r="EA239" s="235"/>
    </row>
    <row r="240" spans="3:131" hidden="1">
      <c r="C240" s="226"/>
      <c r="N240" s="235"/>
      <c r="O240" s="235"/>
      <c r="P240" s="235"/>
      <c r="Q240" s="235"/>
      <c r="R240" s="235"/>
      <c r="S240" s="235"/>
      <c r="T240" s="235"/>
      <c r="U240" s="235"/>
      <c r="V240" s="235"/>
      <c r="W240" s="235"/>
      <c r="X240" s="235"/>
      <c r="Y240" s="235"/>
      <c r="Z240" s="235"/>
      <c r="AA240" s="235"/>
      <c r="AB240" s="235"/>
      <c r="AC240" s="235"/>
      <c r="AD240" s="235"/>
      <c r="AE240" s="235"/>
      <c r="AF240" s="235"/>
      <c r="AG240" s="235"/>
      <c r="AH240" s="235"/>
      <c r="AI240" s="235"/>
      <c r="AJ240" s="235"/>
      <c r="AK240" s="235"/>
      <c r="AL240" s="235"/>
      <c r="AM240" s="235"/>
      <c r="AN240" s="235"/>
      <c r="AO240" s="235"/>
      <c r="AP240" s="235"/>
      <c r="AQ240" s="235"/>
      <c r="AR240" s="235"/>
      <c r="AS240" s="235"/>
      <c r="AT240" s="451" t="s">
        <v>448</v>
      </c>
      <c r="AU240" s="235"/>
      <c r="AV240" s="235"/>
      <c r="AW240" s="260"/>
      <c r="AX240" s="260"/>
      <c r="AY240" s="453" t="s">
        <v>860</v>
      </c>
      <c r="AZ240" s="440" t="s">
        <v>675</v>
      </c>
      <c r="BA240" s="259" t="s">
        <v>707</v>
      </c>
      <c r="BB240" s="259" t="s">
        <v>1020</v>
      </c>
      <c r="BC240" s="259" t="s">
        <v>1022</v>
      </c>
      <c r="BD240" s="259" t="s">
        <v>694</v>
      </c>
      <c r="BE240" s="374">
        <f t="shared" si="182"/>
        <v>241</v>
      </c>
      <c r="BF240" s="235"/>
      <c r="BG240" s="235"/>
      <c r="BH240" s="235"/>
      <c r="BI240" s="235"/>
      <c r="BJ240" s="235"/>
      <c r="BK240" s="235"/>
      <c r="BL240" s="235"/>
      <c r="BM240" s="235"/>
      <c r="BN240" s="235"/>
      <c r="BO240" s="235"/>
      <c r="BP240" s="235"/>
      <c r="BQ240" s="235"/>
      <c r="BR240" s="235"/>
      <c r="BS240" s="235"/>
      <c r="BT240" s="235"/>
      <c r="BU240" s="235"/>
      <c r="BV240" s="235"/>
      <c r="BW240" s="235"/>
      <c r="BX240" s="235"/>
      <c r="BY240" s="235"/>
      <c r="BZ240" s="235"/>
      <c r="CA240" s="235"/>
      <c r="CB240" s="235"/>
      <c r="CC240" s="235"/>
      <c r="CD240" s="235"/>
      <c r="CE240" s="235"/>
      <c r="CF240" s="235"/>
      <c r="CG240" s="235"/>
      <c r="CH240" s="235"/>
      <c r="CI240" s="235"/>
      <c r="CJ240" s="235"/>
      <c r="CK240" s="235"/>
      <c r="CL240" s="235"/>
      <c r="CM240" s="235"/>
      <c r="CN240" s="235"/>
      <c r="CO240" s="235"/>
      <c r="CP240" s="235"/>
      <c r="CQ240" s="235"/>
      <c r="CR240" s="235"/>
      <c r="CS240" s="235"/>
      <c r="CT240" s="235"/>
      <c r="CU240" s="235"/>
      <c r="CV240" s="235"/>
      <c r="CW240" s="235"/>
      <c r="CX240" s="235"/>
      <c r="CY240" s="235"/>
      <c r="CZ240" s="235"/>
      <c r="DA240" s="235"/>
      <c r="DB240" s="235"/>
      <c r="DC240" s="235"/>
      <c r="DD240" s="235"/>
      <c r="DE240" s="235"/>
      <c r="DF240" s="235"/>
      <c r="DG240" s="235"/>
      <c r="DH240" s="235"/>
      <c r="DI240" s="235"/>
      <c r="DJ240" s="235"/>
      <c r="DK240" s="235"/>
      <c r="DL240" s="235"/>
      <c r="DM240" s="235"/>
      <c r="DN240" s="235"/>
      <c r="DO240" s="235"/>
      <c r="DP240" s="235"/>
      <c r="DQ240" s="235"/>
      <c r="DR240" s="235"/>
      <c r="DS240" s="235"/>
      <c r="DT240" s="235"/>
      <c r="DU240" s="235"/>
      <c r="DV240" s="235"/>
      <c r="DW240" s="235"/>
      <c r="DX240" s="235"/>
      <c r="DY240" s="235"/>
      <c r="DZ240" s="235"/>
      <c r="EA240" s="235"/>
    </row>
    <row r="241" spans="3:131" hidden="1">
      <c r="C241" s="226"/>
      <c r="N241" s="235"/>
      <c r="O241" s="235"/>
      <c r="P241" s="235"/>
      <c r="Q241" s="235"/>
      <c r="R241" s="235"/>
      <c r="S241" s="235"/>
      <c r="T241" s="235"/>
      <c r="U241" s="235"/>
      <c r="V241" s="235"/>
      <c r="W241" s="235"/>
      <c r="X241" s="235"/>
      <c r="Y241" s="235"/>
      <c r="Z241" s="235"/>
      <c r="AA241" s="235"/>
      <c r="AB241" s="235"/>
      <c r="AC241" s="235"/>
      <c r="AD241" s="235"/>
      <c r="AE241" s="235"/>
      <c r="AF241" s="235"/>
      <c r="AG241" s="235"/>
      <c r="AH241" s="235"/>
      <c r="AI241" s="235"/>
      <c r="AJ241" s="235"/>
      <c r="AK241" s="235"/>
      <c r="AL241" s="235"/>
      <c r="AM241" s="235"/>
      <c r="AN241" s="235"/>
      <c r="AO241" s="235"/>
      <c r="AP241" s="235"/>
      <c r="AQ241" s="235"/>
      <c r="AR241" s="235"/>
      <c r="AS241" s="235"/>
      <c r="AT241" s="451" t="s">
        <v>449</v>
      </c>
      <c r="AU241" s="235"/>
      <c r="AV241" s="235"/>
      <c r="AW241" s="260"/>
      <c r="AX241" s="260"/>
      <c r="AY241" s="453" t="s">
        <v>1459</v>
      </c>
      <c r="AZ241" s="440" t="s">
        <v>677</v>
      </c>
      <c r="BA241" s="259" t="s">
        <v>708</v>
      </c>
      <c r="BB241" s="259" t="s">
        <v>1022</v>
      </c>
      <c r="BC241" s="259" t="s">
        <v>1024</v>
      </c>
      <c r="BD241" s="259" t="s">
        <v>695</v>
      </c>
      <c r="BE241" s="374">
        <f t="shared" si="182"/>
        <v>242</v>
      </c>
      <c r="BF241" s="235"/>
      <c r="BG241" s="235"/>
      <c r="BH241" s="235"/>
      <c r="BI241" s="235"/>
      <c r="BJ241" s="235"/>
      <c r="BK241" s="235"/>
      <c r="BL241" s="235"/>
      <c r="BM241" s="235"/>
      <c r="BN241" s="235"/>
      <c r="BO241" s="235"/>
      <c r="BP241" s="235"/>
      <c r="BQ241" s="235"/>
      <c r="BR241" s="235"/>
      <c r="BS241" s="235"/>
      <c r="BT241" s="235"/>
      <c r="BU241" s="235"/>
      <c r="BV241" s="235"/>
      <c r="BW241" s="235"/>
      <c r="BX241" s="235"/>
      <c r="BY241" s="235"/>
      <c r="BZ241" s="235"/>
      <c r="CA241" s="235"/>
      <c r="CB241" s="235"/>
      <c r="CC241" s="235"/>
      <c r="CD241" s="235"/>
      <c r="CE241" s="235"/>
      <c r="CF241" s="235"/>
      <c r="CG241" s="235"/>
      <c r="CH241" s="235"/>
      <c r="CI241" s="235"/>
      <c r="CJ241" s="235"/>
      <c r="CK241" s="235"/>
      <c r="CL241" s="235"/>
      <c r="CM241" s="235"/>
      <c r="CN241" s="235"/>
      <c r="CO241" s="235"/>
      <c r="CP241" s="235"/>
      <c r="CQ241" s="235"/>
      <c r="CR241" s="235"/>
      <c r="CS241" s="235"/>
      <c r="CT241" s="235"/>
      <c r="CU241" s="235"/>
      <c r="CV241" s="235"/>
      <c r="CW241" s="235"/>
      <c r="CX241" s="235"/>
      <c r="CY241" s="235"/>
      <c r="CZ241" s="235"/>
      <c r="DA241" s="235"/>
      <c r="DB241" s="235"/>
      <c r="DC241" s="235"/>
      <c r="DD241" s="235"/>
      <c r="DE241" s="235"/>
      <c r="DF241" s="235"/>
      <c r="DG241" s="235"/>
      <c r="DH241" s="235"/>
      <c r="DI241" s="235"/>
      <c r="DJ241" s="235"/>
      <c r="DK241" s="235"/>
      <c r="DL241" s="235"/>
      <c r="DM241" s="235"/>
      <c r="DN241" s="235"/>
      <c r="DO241" s="235"/>
      <c r="DP241" s="235"/>
      <c r="DQ241" s="235"/>
      <c r="DR241" s="235"/>
      <c r="DS241" s="235"/>
      <c r="DT241" s="235"/>
      <c r="DU241" s="235"/>
      <c r="DV241" s="235"/>
      <c r="DW241" s="235"/>
      <c r="DX241" s="235"/>
      <c r="DY241" s="235"/>
      <c r="DZ241" s="235"/>
      <c r="EA241" s="235"/>
    </row>
    <row r="242" spans="3:131" hidden="1">
      <c r="C242" s="226"/>
      <c r="N242" s="235"/>
      <c r="O242" s="235"/>
      <c r="P242" s="235"/>
      <c r="Q242" s="235"/>
      <c r="R242" s="235"/>
      <c r="S242" s="235"/>
      <c r="T242" s="235"/>
      <c r="U242" s="235"/>
      <c r="V242" s="235"/>
      <c r="W242" s="235"/>
      <c r="X242" s="235"/>
      <c r="Y242" s="235"/>
      <c r="Z242" s="235"/>
      <c r="AA242" s="235"/>
      <c r="AB242" s="235"/>
      <c r="AC242" s="235"/>
      <c r="AD242" s="235"/>
      <c r="AE242" s="235"/>
      <c r="AF242" s="235"/>
      <c r="AG242" s="235"/>
      <c r="AH242" s="235"/>
      <c r="AI242" s="235"/>
      <c r="AJ242" s="235"/>
      <c r="AK242" s="235"/>
      <c r="AL242" s="235"/>
      <c r="AM242" s="235"/>
      <c r="AN242" s="235"/>
      <c r="AO242" s="235"/>
      <c r="AP242" s="235"/>
      <c r="AQ242" s="235"/>
      <c r="AR242" s="235"/>
      <c r="AS242" s="235"/>
      <c r="AT242" s="451" t="s">
        <v>451</v>
      </c>
      <c r="AU242" s="235"/>
      <c r="AV242" s="235"/>
      <c r="AW242" s="260"/>
      <c r="AX242" s="260"/>
      <c r="AY242" s="453" t="s">
        <v>867</v>
      </c>
      <c r="AZ242" s="440" t="s">
        <v>679</v>
      </c>
      <c r="BA242" s="259" t="s">
        <v>710</v>
      </c>
      <c r="BB242" s="259" t="s">
        <v>1024</v>
      </c>
      <c r="BC242" s="259" t="s">
        <v>1028</v>
      </c>
      <c r="BD242" s="259" t="s">
        <v>696</v>
      </c>
      <c r="BE242" s="374">
        <f t="shared" si="182"/>
        <v>243</v>
      </c>
      <c r="BF242" s="235"/>
      <c r="BG242" s="235"/>
      <c r="BH242" s="235"/>
      <c r="BI242" s="235"/>
      <c r="BJ242" s="235"/>
      <c r="BK242" s="235"/>
      <c r="BL242" s="235"/>
      <c r="BM242" s="235"/>
      <c r="BN242" s="235"/>
      <c r="BO242" s="235"/>
      <c r="BP242" s="235"/>
      <c r="BQ242" s="235"/>
      <c r="BR242" s="235"/>
      <c r="BS242" s="235"/>
      <c r="BT242" s="235"/>
      <c r="BU242" s="235"/>
      <c r="BV242" s="235"/>
      <c r="BW242" s="235"/>
      <c r="BX242" s="235"/>
      <c r="BY242" s="235"/>
      <c r="BZ242" s="235"/>
      <c r="CA242" s="235"/>
      <c r="CB242" s="235"/>
      <c r="CC242" s="235"/>
      <c r="CD242" s="235"/>
      <c r="CE242" s="235"/>
      <c r="CF242" s="235"/>
      <c r="CG242" s="235"/>
      <c r="CH242" s="235"/>
      <c r="CI242" s="235"/>
      <c r="CJ242" s="235"/>
      <c r="CK242" s="235"/>
      <c r="CL242" s="235"/>
      <c r="CM242" s="235"/>
      <c r="CN242" s="235"/>
      <c r="CO242" s="235"/>
      <c r="CP242" s="235"/>
      <c r="CQ242" s="235"/>
      <c r="CR242" s="235"/>
      <c r="CS242" s="235"/>
      <c r="CT242" s="235"/>
      <c r="CU242" s="235"/>
      <c r="CV242" s="235"/>
      <c r="CW242" s="235"/>
      <c r="CX242" s="235"/>
      <c r="CY242" s="235"/>
      <c r="CZ242" s="235"/>
      <c r="DA242" s="235"/>
      <c r="DB242" s="235"/>
      <c r="DC242" s="235"/>
      <c r="DD242" s="235"/>
      <c r="DE242" s="235"/>
      <c r="DF242" s="235"/>
      <c r="DG242" s="235"/>
      <c r="DH242" s="235"/>
      <c r="DI242" s="235"/>
      <c r="DJ242" s="235"/>
      <c r="DK242" s="235"/>
      <c r="DL242" s="235"/>
      <c r="DM242" s="235"/>
      <c r="DN242" s="235"/>
      <c r="DO242" s="235"/>
      <c r="DP242" s="235"/>
      <c r="DQ242" s="235"/>
      <c r="DR242" s="235"/>
      <c r="DS242" s="235"/>
      <c r="DT242" s="235"/>
      <c r="DU242" s="235"/>
      <c r="DV242" s="235"/>
      <c r="DW242" s="235"/>
      <c r="DX242" s="235"/>
      <c r="DY242" s="235"/>
      <c r="DZ242" s="235"/>
      <c r="EA242" s="235"/>
    </row>
    <row r="243" spans="3:131" hidden="1">
      <c r="C243" s="226"/>
      <c r="N243" s="235"/>
      <c r="O243" s="235"/>
      <c r="P243" s="235"/>
      <c r="Q243" s="235"/>
      <c r="R243" s="235"/>
      <c r="S243" s="235"/>
      <c r="T243" s="235"/>
      <c r="U243" s="235"/>
      <c r="V243" s="235"/>
      <c r="W243" s="235"/>
      <c r="X243" s="235"/>
      <c r="Y243" s="235"/>
      <c r="Z243" s="235"/>
      <c r="AA243" s="235"/>
      <c r="AB243" s="235"/>
      <c r="AC243" s="235"/>
      <c r="AD243" s="235"/>
      <c r="AE243" s="235"/>
      <c r="AF243" s="235"/>
      <c r="AG243" s="235"/>
      <c r="AH243" s="235"/>
      <c r="AI243" s="235"/>
      <c r="AJ243" s="235"/>
      <c r="AK243" s="235"/>
      <c r="AL243" s="235"/>
      <c r="AM243" s="235"/>
      <c r="AN243" s="235"/>
      <c r="AO243" s="235"/>
      <c r="AP243" s="235"/>
      <c r="AQ243" s="235"/>
      <c r="AR243" s="235"/>
      <c r="AS243" s="235"/>
      <c r="AT243" s="451" t="s">
        <v>453</v>
      </c>
      <c r="AU243" s="235"/>
      <c r="AV243" s="235"/>
      <c r="AW243" s="260"/>
      <c r="AX243" s="260"/>
      <c r="AY243" s="453" t="s">
        <v>870</v>
      </c>
      <c r="AZ243" s="440" t="s">
        <v>680</v>
      </c>
      <c r="BA243" s="259" t="s">
        <v>711</v>
      </c>
      <c r="BB243" s="259" t="s">
        <v>1028</v>
      </c>
      <c r="BC243" s="259" t="s">
        <v>1030</v>
      </c>
      <c r="BD243" s="259" t="s">
        <v>697</v>
      </c>
      <c r="BE243" s="374">
        <f t="shared" si="182"/>
        <v>244</v>
      </c>
      <c r="BF243" s="235"/>
      <c r="BG243" s="235"/>
      <c r="BH243" s="235"/>
      <c r="BI243" s="235"/>
      <c r="BJ243" s="235"/>
      <c r="BK243" s="235"/>
      <c r="BL243" s="235"/>
      <c r="BM243" s="235"/>
      <c r="BN243" s="235"/>
      <c r="BO243" s="235"/>
      <c r="BP243" s="235"/>
      <c r="BQ243" s="235"/>
      <c r="BR243" s="235"/>
      <c r="BS243" s="235"/>
      <c r="BT243" s="235"/>
      <c r="BU243" s="235"/>
      <c r="BV243" s="235"/>
      <c r="BW243" s="235"/>
      <c r="BX243" s="235"/>
      <c r="BY243" s="235"/>
      <c r="BZ243" s="235"/>
      <c r="CA243" s="235"/>
      <c r="CB243" s="235"/>
      <c r="CC243" s="235"/>
      <c r="CD243" s="235"/>
      <c r="CE243" s="235"/>
      <c r="CF243" s="235"/>
      <c r="CG243" s="235"/>
      <c r="CH243" s="235"/>
      <c r="CI243" s="235"/>
      <c r="CJ243" s="235"/>
      <c r="CK243" s="235"/>
      <c r="CL243" s="235"/>
      <c r="CM243" s="235"/>
      <c r="CN243" s="235"/>
      <c r="CO243" s="235"/>
      <c r="CP243" s="235"/>
      <c r="CQ243" s="235"/>
      <c r="CR243" s="235"/>
      <c r="CS243" s="235"/>
      <c r="CT243" s="235"/>
      <c r="CU243" s="235"/>
      <c r="CV243" s="235"/>
      <c r="CW243" s="235"/>
      <c r="CX243" s="235"/>
      <c r="CY243" s="235"/>
      <c r="CZ243" s="235"/>
      <c r="DA243" s="235"/>
      <c r="DB243" s="235"/>
      <c r="DC243" s="235"/>
      <c r="DD243" s="235"/>
      <c r="DE243" s="235"/>
      <c r="DF243" s="235"/>
      <c r="DG243" s="235"/>
      <c r="DH243" s="235"/>
      <c r="DI243" s="235"/>
      <c r="DJ243" s="235"/>
      <c r="DK243" s="235"/>
      <c r="DL243" s="235"/>
      <c r="DM243" s="235"/>
      <c r="DN243" s="235"/>
      <c r="DO243" s="235"/>
      <c r="DP243" s="235"/>
      <c r="DQ243" s="235"/>
      <c r="DR243" s="235"/>
      <c r="DS243" s="235"/>
      <c r="DT243" s="235"/>
      <c r="DU243" s="235"/>
      <c r="DV243" s="235"/>
      <c r="DW243" s="235"/>
      <c r="DX243" s="235"/>
      <c r="DY243" s="235"/>
      <c r="DZ243" s="235"/>
      <c r="EA243" s="235"/>
    </row>
    <row r="244" spans="3:131" hidden="1">
      <c r="C244" s="226"/>
      <c r="N244" s="235"/>
      <c r="O244" s="235"/>
      <c r="P244" s="235"/>
      <c r="Q244" s="235"/>
      <c r="R244" s="235"/>
      <c r="S244" s="235"/>
      <c r="T244" s="235"/>
      <c r="U244" s="235"/>
      <c r="V244" s="235"/>
      <c r="W244" s="235"/>
      <c r="X244" s="235"/>
      <c r="Y244" s="235"/>
      <c r="Z244" s="235"/>
      <c r="AA244" s="235"/>
      <c r="AB244" s="235"/>
      <c r="AC244" s="235"/>
      <c r="AD244" s="235"/>
      <c r="AE244" s="235"/>
      <c r="AF244" s="235"/>
      <c r="AG244" s="235"/>
      <c r="AH244" s="235"/>
      <c r="AI244" s="235"/>
      <c r="AJ244" s="235"/>
      <c r="AK244" s="235"/>
      <c r="AL244" s="235"/>
      <c r="AM244" s="235"/>
      <c r="AN244" s="235"/>
      <c r="AO244" s="235"/>
      <c r="AP244" s="235"/>
      <c r="AQ244" s="235"/>
      <c r="AR244" s="235"/>
      <c r="AS244" s="235"/>
      <c r="AT244" s="451" t="s">
        <v>455</v>
      </c>
      <c r="AU244" s="235"/>
      <c r="AV244" s="235"/>
      <c r="AW244" s="260"/>
      <c r="AX244" s="260"/>
      <c r="AY244" s="453" t="s">
        <v>874</v>
      </c>
      <c r="AZ244" s="440" t="s">
        <v>681</v>
      </c>
      <c r="BA244" s="259" t="s">
        <v>712</v>
      </c>
      <c r="BB244" s="259" t="s">
        <v>1030</v>
      </c>
      <c r="BC244" s="259" t="s">
        <v>1033</v>
      </c>
      <c r="BD244" s="259" t="s">
        <v>699</v>
      </c>
      <c r="BE244" s="374">
        <f t="shared" si="182"/>
        <v>245</v>
      </c>
      <c r="BF244" s="235"/>
      <c r="BG244" s="235"/>
      <c r="BH244" s="235"/>
      <c r="BI244" s="235"/>
      <c r="BJ244" s="235"/>
      <c r="BK244" s="235"/>
      <c r="BL244" s="235"/>
      <c r="BM244" s="235"/>
      <c r="BN244" s="235"/>
      <c r="BO244" s="235"/>
      <c r="BP244" s="235"/>
      <c r="BQ244" s="235"/>
      <c r="BR244" s="235"/>
      <c r="BS244" s="235"/>
      <c r="BT244" s="235"/>
      <c r="BU244" s="235"/>
      <c r="BV244" s="235"/>
      <c r="BW244" s="235"/>
      <c r="BX244" s="235"/>
      <c r="BY244" s="235"/>
      <c r="BZ244" s="235"/>
      <c r="CA244" s="235"/>
      <c r="CB244" s="235"/>
      <c r="CC244" s="235"/>
      <c r="CD244" s="235"/>
      <c r="CE244" s="235"/>
      <c r="CF244" s="235"/>
      <c r="CG244" s="235"/>
      <c r="CH244" s="235"/>
      <c r="CI244" s="235"/>
      <c r="CJ244" s="235"/>
      <c r="CK244" s="235"/>
      <c r="CL244" s="235"/>
      <c r="CM244" s="235"/>
      <c r="CN244" s="235"/>
      <c r="CO244" s="235"/>
      <c r="CP244" s="235"/>
      <c r="CQ244" s="235"/>
      <c r="CR244" s="235"/>
      <c r="CS244" s="235"/>
      <c r="CT244" s="235"/>
      <c r="CU244" s="235"/>
      <c r="CV244" s="235"/>
      <c r="CW244" s="235"/>
      <c r="CX244" s="235"/>
      <c r="CY244" s="235"/>
      <c r="CZ244" s="235"/>
      <c r="DA244" s="235"/>
      <c r="DB244" s="235"/>
      <c r="DC244" s="235"/>
      <c r="DD244" s="235"/>
      <c r="DE244" s="235"/>
      <c r="DF244" s="235"/>
      <c r="DG244" s="235"/>
      <c r="DH244" s="235"/>
      <c r="DI244" s="235"/>
      <c r="DJ244" s="235"/>
      <c r="DK244" s="235"/>
      <c r="DL244" s="235"/>
      <c r="DM244" s="235"/>
      <c r="DN244" s="235"/>
      <c r="DO244" s="235"/>
      <c r="DP244" s="235"/>
      <c r="DQ244" s="235"/>
      <c r="DR244" s="235"/>
      <c r="DS244" s="235"/>
      <c r="DT244" s="235"/>
      <c r="DU244" s="235"/>
      <c r="DV244" s="235"/>
      <c r="DW244" s="235"/>
      <c r="DX244" s="235"/>
      <c r="DY244" s="235"/>
      <c r="DZ244" s="235"/>
      <c r="EA244" s="235"/>
    </row>
    <row r="245" spans="3:131" hidden="1">
      <c r="C245" s="226"/>
      <c r="N245" s="235"/>
      <c r="O245" s="235"/>
      <c r="P245" s="235"/>
      <c r="Q245" s="235"/>
      <c r="R245" s="235"/>
      <c r="S245" s="235"/>
      <c r="T245" s="235"/>
      <c r="U245" s="235"/>
      <c r="V245" s="235"/>
      <c r="W245" s="235"/>
      <c r="X245" s="235"/>
      <c r="Y245" s="235"/>
      <c r="Z245" s="235"/>
      <c r="AA245" s="235"/>
      <c r="AB245" s="235"/>
      <c r="AC245" s="235"/>
      <c r="AD245" s="235"/>
      <c r="AE245" s="235"/>
      <c r="AF245" s="235"/>
      <c r="AG245" s="235"/>
      <c r="AH245" s="235"/>
      <c r="AI245" s="235"/>
      <c r="AJ245" s="235"/>
      <c r="AK245" s="235"/>
      <c r="AL245" s="235"/>
      <c r="AM245" s="235"/>
      <c r="AN245" s="235"/>
      <c r="AO245" s="235"/>
      <c r="AP245" s="235"/>
      <c r="AQ245" s="235"/>
      <c r="AR245" s="235"/>
      <c r="AS245" s="235"/>
      <c r="AT245" s="451" t="s">
        <v>457</v>
      </c>
      <c r="AU245" s="235"/>
      <c r="AV245" s="235"/>
      <c r="AW245" s="260"/>
      <c r="AX245" s="260"/>
      <c r="AY245" s="453" t="s">
        <v>875</v>
      </c>
      <c r="AZ245" s="440" t="s">
        <v>682</v>
      </c>
      <c r="BA245" s="259" t="s">
        <v>713</v>
      </c>
      <c r="BB245" s="259" t="s">
        <v>1033</v>
      </c>
      <c r="BC245" s="259" t="s">
        <v>1038</v>
      </c>
      <c r="BD245" s="259" t="s">
        <v>700</v>
      </c>
      <c r="BE245" s="374">
        <f t="shared" si="182"/>
        <v>246</v>
      </c>
      <c r="BF245" s="235"/>
      <c r="BG245" s="235"/>
      <c r="BH245" s="235"/>
      <c r="BI245" s="235"/>
      <c r="BJ245" s="235"/>
      <c r="BK245" s="235"/>
      <c r="BL245" s="235"/>
      <c r="BM245" s="235"/>
      <c r="BN245" s="235"/>
      <c r="BO245" s="235"/>
      <c r="BP245" s="235"/>
      <c r="BQ245" s="235"/>
      <c r="BR245" s="235"/>
      <c r="BS245" s="235"/>
      <c r="BT245" s="235"/>
      <c r="BU245" s="235"/>
      <c r="BV245" s="235"/>
      <c r="BW245" s="235"/>
      <c r="BX245" s="235"/>
      <c r="BY245" s="235"/>
      <c r="BZ245" s="235"/>
      <c r="CA245" s="235"/>
      <c r="CB245" s="235"/>
      <c r="CC245" s="235"/>
      <c r="CD245" s="235"/>
      <c r="CE245" s="235"/>
      <c r="CF245" s="235"/>
      <c r="CG245" s="235"/>
      <c r="CH245" s="235"/>
      <c r="CI245" s="235"/>
      <c r="CJ245" s="235"/>
      <c r="CK245" s="235"/>
      <c r="CL245" s="235"/>
      <c r="CM245" s="235"/>
      <c r="CN245" s="235"/>
      <c r="CO245" s="235"/>
      <c r="CP245" s="235"/>
      <c r="CQ245" s="235"/>
      <c r="CR245" s="235"/>
      <c r="CS245" s="235"/>
      <c r="CT245" s="235"/>
      <c r="CU245" s="235"/>
      <c r="CV245" s="235"/>
      <c r="CW245" s="235"/>
      <c r="CX245" s="235"/>
      <c r="CY245" s="235"/>
      <c r="CZ245" s="235"/>
      <c r="DA245" s="235"/>
      <c r="DB245" s="235"/>
      <c r="DC245" s="235"/>
      <c r="DD245" s="235"/>
      <c r="DE245" s="235"/>
      <c r="DF245" s="235"/>
      <c r="DG245" s="235"/>
      <c r="DH245" s="235"/>
      <c r="DI245" s="235"/>
      <c r="DJ245" s="235"/>
      <c r="DK245" s="235"/>
      <c r="DL245" s="235"/>
      <c r="DM245" s="235"/>
      <c r="DN245" s="235"/>
      <c r="DO245" s="235"/>
      <c r="DP245" s="235"/>
      <c r="DQ245" s="235"/>
      <c r="DR245" s="235"/>
      <c r="DS245" s="235"/>
      <c r="DT245" s="235"/>
      <c r="DU245" s="235"/>
      <c r="DV245" s="235"/>
      <c r="DW245" s="235"/>
      <c r="DX245" s="235"/>
      <c r="DY245" s="235"/>
      <c r="DZ245" s="235"/>
      <c r="EA245" s="235"/>
    </row>
    <row r="246" spans="3:131" hidden="1">
      <c r="C246" s="226"/>
      <c r="N246" s="235"/>
      <c r="O246" s="235"/>
      <c r="P246" s="235"/>
      <c r="Q246" s="235"/>
      <c r="R246" s="235"/>
      <c r="S246" s="235"/>
      <c r="T246" s="235"/>
      <c r="U246" s="235"/>
      <c r="V246" s="235"/>
      <c r="W246" s="235"/>
      <c r="X246" s="235"/>
      <c r="Y246" s="235"/>
      <c r="Z246" s="235"/>
      <c r="AA246" s="235"/>
      <c r="AB246" s="235"/>
      <c r="AC246" s="235"/>
      <c r="AD246" s="235"/>
      <c r="AE246" s="235"/>
      <c r="AF246" s="235"/>
      <c r="AG246" s="235"/>
      <c r="AH246" s="235"/>
      <c r="AI246" s="235"/>
      <c r="AJ246" s="235"/>
      <c r="AK246" s="235"/>
      <c r="AL246" s="235"/>
      <c r="AM246" s="235"/>
      <c r="AN246" s="235"/>
      <c r="AO246" s="235"/>
      <c r="AP246" s="235"/>
      <c r="AQ246" s="235"/>
      <c r="AR246" s="235"/>
      <c r="AS246" s="235"/>
      <c r="AT246" s="451" t="s">
        <v>459</v>
      </c>
      <c r="AU246" s="235"/>
      <c r="AV246" s="235"/>
      <c r="AW246" s="260"/>
      <c r="AX246" s="260"/>
      <c r="AY246" s="453" t="s">
        <v>876</v>
      </c>
      <c r="AZ246" s="440" t="s">
        <v>684</v>
      </c>
      <c r="BA246" s="259" t="s">
        <v>714</v>
      </c>
      <c r="BB246" s="259" t="s">
        <v>1038</v>
      </c>
      <c r="BC246" s="259" t="s">
        <v>417</v>
      </c>
      <c r="BD246" s="259" t="s">
        <v>701</v>
      </c>
      <c r="BE246" s="374">
        <f t="shared" si="182"/>
        <v>247</v>
      </c>
      <c r="BF246" s="235"/>
      <c r="BG246" s="235"/>
      <c r="BH246" s="235"/>
      <c r="BI246" s="235"/>
      <c r="BJ246" s="235"/>
      <c r="BK246" s="235"/>
      <c r="BL246" s="235"/>
      <c r="BM246" s="235"/>
      <c r="BN246" s="235"/>
      <c r="BO246" s="235"/>
      <c r="BP246" s="235"/>
      <c r="BQ246" s="235"/>
      <c r="BR246" s="235"/>
      <c r="BS246" s="235"/>
      <c r="BT246" s="235"/>
      <c r="BU246" s="235"/>
      <c r="BV246" s="235"/>
      <c r="BW246" s="235"/>
      <c r="BX246" s="235"/>
      <c r="BY246" s="235"/>
      <c r="BZ246" s="235"/>
      <c r="CA246" s="235"/>
      <c r="CB246" s="235"/>
      <c r="CC246" s="235"/>
      <c r="CD246" s="235"/>
      <c r="CE246" s="235"/>
      <c r="CF246" s="235"/>
      <c r="CG246" s="235"/>
      <c r="CH246" s="235"/>
      <c r="CI246" s="235"/>
      <c r="CJ246" s="235"/>
      <c r="CK246" s="235"/>
      <c r="CL246" s="235"/>
      <c r="CM246" s="235"/>
      <c r="CN246" s="235"/>
      <c r="CO246" s="235"/>
      <c r="CP246" s="235"/>
      <c r="CQ246" s="235"/>
      <c r="CR246" s="235"/>
      <c r="CS246" s="235"/>
      <c r="CT246" s="235"/>
      <c r="CU246" s="235"/>
      <c r="CV246" s="235"/>
      <c r="CW246" s="235"/>
      <c r="CX246" s="235"/>
      <c r="CY246" s="235"/>
      <c r="CZ246" s="235"/>
      <c r="DA246" s="235"/>
      <c r="DB246" s="235"/>
      <c r="DC246" s="235"/>
      <c r="DD246" s="235"/>
      <c r="DE246" s="235"/>
      <c r="DF246" s="235"/>
      <c r="DG246" s="235"/>
      <c r="DH246" s="235"/>
      <c r="DI246" s="235"/>
      <c r="DJ246" s="235"/>
      <c r="DK246" s="235"/>
      <c r="DL246" s="235"/>
      <c r="DM246" s="235"/>
      <c r="DN246" s="235"/>
      <c r="DO246" s="235"/>
      <c r="DP246" s="235"/>
      <c r="DQ246" s="235"/>
      <c r="DR246" s="235"/>
      <c r="DS246" s="235"/>
      <c r="DT246" s="235"/>
      <c r="DU246" s="235"/>
      <c r="DV246" s="235"/>
      <c r="DW246" s="235"/>
      <c r="DX246" s="235"/>
      <c r="DY246" s="235"/>
      <c r="DZ246" s="235"/>
      <c r="EA246" s="235"/>
    </row>
    <row r="247" spans="3:131" hidden="1">
      <c r="C247" s="226"/>
      <c r="N247" s="235"/>
      <c r="O247" s="235"/>
      <c r="P247" s="235"/>
      <c r="Q247" s="235"/>
      <c r="R247" s="235"/>
      <c r="S247" s="235"/>
      <c r="T247" s="235"/>
      <c r="U247" s="235"/>
      <c r="V247" s="235"/>
      <c r="W247" s="235"/>
      <c r="X247" s="235"/>
      <c r="Y247" s="235"/>
      <c r="Z247" s="235"/>
      <c r="AA247" s="235"/>
      <c r="AB247" s="235"/>
      <c r="AC247" s="235"/>
      <c r="AD247" s="235"/>
      <c r="AE247" s="235"/>
      <c r="AF247" s="235"/>
      <c r="AG247" s="235"/>
      <c r="AH247" s="235"/>
      <c r="AI247" s="235"/>
      <c r="AJ247" s="235"/>
      <c r="AK247" s="235"/>
      <c r="AL247" s="235"/>
      <c r="AM247" s="235"/>
      <c r="AN247" s="235"/>
      <c r="AO247" s="235"/>
      <c r="AP247" s="235"/>
      <c r="AQ247" s="235"/>
      <c r="AR247" s="235"/>
      <c r="AS247" s="235"/>
      <c r="AT247" s="451" t="s">
        <v>461</v>
      </c>
      <c r="AU247" s="235"/>
      <c r="AV247" s="235"/>
      <c r="AW247" s="260"/>
      <c r="AX247" s="260"/>
      <c r="AY247" s="453" t="s">
        <v>879</v>
      </c>
      <c r="AZ247" s="440" t="s">
        <v>686</v>
      </c>
      <c r="BA247" s="259" t="s">
        <v>715</v>
      </c>
      <c r="BB247" s="259" t="s">
        <v>417</v>
      </c>
      <c r="BC247" s="259" t="s">
        <v>1047</v>
      </c>
      <c r="BD247" s="259" t="s">
        <v>703</v>
      </c>
      <c r="BE247" s="374">
        <f t="shared" si="182"/>
        <v>248</v>
      </c>
      <c r="BF247" s="235"/>
      <c r="BG247" s="235"/>
      <c r="BH247" s="235"/>
      <c r="BI247" s="235"/>
      <c r="BJ247" s="235"/>
      <c r="BK247" s="235"/>
      <c r="BL247" s="235"/>
      <c r="BM247" s="235"/>
      <c r="BN247" s="235"/>
      <c r="BO247" s="235"/>
      <c r="BP247" s="235"/>
      <c r="BQ247" s="235"/>
      <c r="BR247" s="235"/>
      <c r="BS247" s="235"/>
      <c r="BT247" s="235"/>
      <c r="BU247" s="235"/>
      <c r="BV247" s="235"/>
      <c r="BW247" s="235"/>
      <c r="BX247" s="235"/>
      <c r="BY247" s="235"/>
      <c r="BZ247" s="235"/>
      <c r="CA247" s="235"/>
      <c r="CB247" s="235"/>
      <c r="CC247" s="235"/>
      <c r="CD247" s="235"/>
      <c r="CE247" s="235"/>
      <c r="CF247" s="235"/>
      <c r="CG247" s="235"/>
      <c r="CH247" s="235"/>
      <c r="CI247" s="235"/>
      <c r="CJ247" s="235"/>
      <c r="CK247" s="235"/>
      <c r="CL247" s="235"/>
      <c r="CM247" s="235"/>
      <c r="CN247" s="235"/>
      <c r="CO247" s="235"/>
      <c r="CP247" s="235"/>
      <c r="CQ247" s="235"/>
      <c r="CR247" s="235"/>
      <c r="CS247" s="235"/>
      <c r="CT247" s="235"/>
      <c r="CU247" s="235"/>
      <c r="CV247" s="235"/>
      <c r="CW247" s="235"/>
      <c r="CX247" s="235"/>
      <c r="CY247" s="235"/>
      <c r="CZ247" s="235"/>
      <c r="DA247" s="235"/>
      <c r="DB247" s="235"/>
      <c r="DC247" s="235"/>
      <c r="DD247" s="235"/>
      <c r="DE247" s="235"/>
      <c r="DF247" s="235"/>
      <c r="DG247" s="235"/>
      <c r="DH247" s="235"/>
      <c r="DI247" s="235"/>
      <c r="DJ247" s="235"/>
      <c r="DK247" s="235"/>
      <c r="DL247" s="235"/>
      <c r="DM247" s="235"/>
      <c r="DN247" s="235"/>
      <c r="DO247" s="235"/>
      <c r="DP247" s="235"/>
      <c r="DQ247" s="235"/>
      <c r="DR247" s="235"/>
      <c r="DS247" s="235"/>
      <c r="DT247" s="235"/>
      <c r="DU247" s="235"/>
      <c r="DV247" s="235"/>
      <c r="DW247" s="235"/>
      <c r="DX247" s="235"/>
      <c r="DY247" s="235"/>
      <c r="DZ247" s="235"/>
      <c r="EA247" s="235"/>
    </row>
    <row r="248" spans="3:131" hidden="1">
      <c r="C248" s="226"/>
      <c r="N248" s="235"/>
      <c r="O248" s="235"/>
      <c r="P248" s="235"/>
      <c r="Q248" s="235"/>
      <c r="R248" s="235"/>
      <c r="S248" s="235"/>
      <c r="T248" s="235"/>
      <c r="U248" s="235"/>
      <c r="V248" s="235"/>
      <c r="W248" s="235"/>
      <c r="X248" s="235"/>
      <c r="Y248" s="235"/>
      <c r="Z248" s="235"/>
      <c r="AA248" s="235"/>
      <c r="AB248" s="235"/>
      <c r="AC248" s="235"/>
      <c r="AD248" s="235"/>
      <c r="AE248" s="235"/>
      <c r="AF248" s="235"/>
      <c r="AG248" s="235"/>
      <c r="AH248" s="235"/>
      <c r="AI248" s="235"/>
      <c r="AJ248" s="235"/>
      <c r="AK248" s="235"/>
      <c r="AL248" s="235"/>
      <c r="AM248" s="235"/>
      <c r="AN248" s="235"/>
      <c r="AO248" s="235"/>
      <c r="AP248" s="235"/>
      <c r="AQ248" s="235"/>
      <c r="AR248" s="235"/>
      <c r="AS248" s="235"/>
      <c r="AT248" s="451" t="s">
        <v>463</v>
      </c>
      <c r="AU248" s="235"/>
      <c r="AV248" s="235"/>
      <c r="AW248" s="260"/>
      <c r="AX248" s="260"/>
      <c r="AY248" s="453" t="s">
        <v>884</v>
      </c>
      <c r="AZ248" s="440" t="s">
        <v>687</v>
      </c>
      <c r="BA248" s="259" t="s">
        <v>718</v>
      </c>
      <c r="BB248" s="259" t="s">
        <v>1047</v>
      </c>
      <c r="BC248" s="259" t="s">
        <v>1056</v>
      </c>
      <c r="BD248" s="259" t="s">
        <v>704</v>
      </c>
      <c r="BE248" s="374" t="e">
        <f t="shared" si="182"/>
        <v>#N/A</v>
      </c>
      <c r="BF248" s="235"/>
      <c r="BG248" s="235"/>
      <c r="BH248" s="235"/>
      <c r="BI248" s="235"/>
      <c r="BJ248" s="235"/>
      <c r="BK248" s="235"/>
      <c r="BL248" s="235"/>
      <c r="BM248" s="235"/>
      <c r="BN248" s="235"/>
      <c r="BO248" s="235"/>
      <c r="BP248" s="235"/>
      <c r="BQ248" s="235"/>
      <c r="BR248" s="235"/>
      <c r="BS248" s="235"/>
      <c r="BT248" s="235"/>
      <c r="BU248" s="235"/>
      <c r="BV248" s="235"/>
      <c r="BW248" s="235"/>
      <c r="BX248" s="235"/>
      <c r="BY248" s="235"/>
      <c r="BZ248" s="235"/>
      <c r="CA248" s="235"/>
      <c r="CB248" s="235"/>
      <c r="CC248" s="235"/>
      <c r="CD248" s="235"/>
      <c r="CE248" s="235"/>
      <c r="CF248" s="235"/>
      <c r="CG248" s="235"/>
      <c r="CH248" s="235"/>
      <c r="CI248" s="235"/>
      <c r="CJ248" s="235"/>
      <c r="CK248" s="235"/>
      <c r="CL248" s="235"/>
      <c r="CM248" s="235"/>
      <c r="CN248" s="235"/>
      <c r="CO248" s="235"/>
      <c r="CP248" s="235"/>
      <c r="CQ248" s="235"/>
      <c r="CR248" s="235"/>
      <c r="CS248" s="235"/>
      <c r="CT248" s="235"/>
      <c r="CU248" s="235"/>
      <c r="CV248" s="235"/>
      <c r="CW248" s="235"/>
      <c r="CX248" s="235"/>
      <c r="CY248" s="235"/>
      <c r="CZ248" s="235"/>
      <c r="DA248" s="235"/>
      <c r="DB248" s="235"/>
      <c r="DC248" s="235"/>
      <c r="DD248" s="235"/>
      <c r="DE248" s="235"/>
      <c r="DF248" s="235"/>
      <c r="DG248" s="235"/>
      <c r="DH248" s="235"/>
      <c r="DI248" s="235"/>
      <c r="DJ248" s="235"/>
      <c r="DK248" s="235"/>
      <c r="DL248" s="235"/>
      <c r="DM248" s="235"/>
      <c r="DN248" s="235"/>
      <c r="DO248" s="235"/>
      <c r="DP248" s="235"/>
      <c r="DQ248" s="235"/>
      <c r="DR248" s="235"/>
      <c r="DS248" s="235"/>
      <c r="DT248" s="235"/>
      <c r="DU248" s="235"/>
      <c r="DV248" s="235"/>
      <c r="DW248" s="235"/>
      <c r="DX248" s="235"/>
      <c r="DY248" s="235"/>
      <c r="DZ248" s="235"/>
      <c r="EA248" s="235"/>
    </row>
    <row r="249" spans="3:131" hidden="1">
      <c r="C249" s="226"/>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c r="AI249" s="235"/>
      <c r="AJ249" s="235"/>
      <c r="AK249" s="235"/>
      <c r="AL249" s="235"/>
      <c r="AM249" s="235"/>
      <c r="AN249" s="235"/>
      <c r="AO249" s="235"/>
      <c r="AP249" s="235"/>
      <c r="AQ249" s="235"/>
      <c r="AR249" s="235"/>
      <c r="AS249" s="235"/>
      <c r="AT249" s="451" t="s">
        <v>465</v>
      </c>
      <c r="AU249" s="235"/>
      <c r="AV249" s="235"/>
      <c r="AW249" s="260"/>
      <c r="AX249" s="260"/>
      <c r="AY249" s="453" t="s">
        <v>885</v>
      </c>
      <c r="AZ249" s="440" t="s">
        <v>692</v>
      </c>
      <c r="BA249" s="259" t="s">
        <v>720</v>
      </c>
      <c r="BB249" s="259" t="s">
        <v>1056</v>
      </c>
      <c r="BC249" s="259" t="s">
        <v>1062</v>
      </c>
      <c r="BD249" s="259" t="s">
        <v>706</v>
      </c>
      <c r="BE249" s="374">
        <f t="shared" si="182"/>
        <v>249</v>
      </c>
      <c r="BF249" s="235"/>
      <c r="BG249" s="235"/>
      <c r="BH249" s="235"/>
      <c r="BI249" s="235"/>
      <c r="BJ249" s="235"/>
      <c r="BK249" s="235"/>
      <c r="BL249" s="235"/>
      <c r="BM249" s="235"/>
      <c r="BN249" s="235"/>
      <c r="BO249" s="235"/>
      <c r="BP249" s="235"/>
      <c r="BQ249" s="235"/>
      <c r="BR249" s="235"/>
      <c r="BS249" s="235"/>
      <c r="BT249" s="235"/>
      <c r="BU249" s="235"/>
      <c r="BV249" s="235"/>
      <c r="BW249" s="235"/>
      <c r="BX249" s="235"/>
      <c r="BY249" s="235"/>
      <c r="BZ249" s="235"/>
      <c r="CA249" s="235"/>
      <c r="CB249" s="235"/>
      <c r="CC249" s="235"/>
      <c r="CD249" s="235"/>
      <c r="CE249" s="235"/>
      <c r="CF249" s="235"/>
      <c r="CG249" s="235"/>
      <c r="CH249" s="235"/>
      <c r="CI249" s="235"/>
      <c r="CJ249" s="235"/>
      <c r="CK249" s="235"/>
      <c r="CL249" s="235"/>
      <c r="CM249" s="235"/>
      <c r="CN249" s="235"/>
      <c r="CO249" s="235"/>
      <c r="CP249" s="235"/>
      <c r="CQ249" s="235"/>
      <c r="CR249" s="235"/>
      <c r="CS249" s="235"/>
      <c r="CT249" s="235"/>
      <c r="CU249" s="235"/>
      <c r="CV249" s="235"/>
      <c r="CW249" s="235"/>
      <c r="CX249" s="235"/>
      <c r="CY249" s="235"/>
      <c r="CZ249" s="235"/>
      <c r="DA249" s="235"/>
      <c r="DB249" s="235"/>
      <c r="DC249" s="235"/>
      <c r="DD249" s="235"/>
      <c r="DE249" s="235"/>
      <c r="DF249" s="235"/>
      <c r="DG249" s="235"/>
      <c r="DH249" s="235"/>
      <c r="DI249" s="235"/>
      <c r="DJ249" s="235"/>
      <c r="DK249" s="235"/>
      <c r="DL249" s="235"/>
      <c r="DM249" s="235"/>
      <c r="DN249" s="235"/>
      <c r="DO249" s="235"/>
      <c r="DP249" s="235"/>
      <c r="DQ249" s="235"/>
      <c r="DR249" s="235"/>
      <c r="DS249" s="235"/>
      <c r="DT249" s="235"/>
      <c r="DU249" s="235"/>
      <c r="DV249" s="235"/>
      <c r="DW249" s="235"/>
      <c r="DX249" s="235"/>
      <c r="DY249" s="235"/>
      <c r="DZ249" s="235"/>
      <c r="EA249" s="235"/>
    </row>
    <row r="250" spans="3:131" hidden="1">
      <c r="C250" s="226"/>
      <c r="N250" s="235"/>
      <c r="O250" s="235"/>
      <c r="P250" s="235"/>
      <c r="Q250" s="235"/>
      <c r="R250" s="235"/>
      <c r="S250" s="235"/>
      <c r="T250" s="235"/>
      <c r="U250" s="235"/>
      <c r="V250" s="235"/>
      <c r="W250" s="235"/>
      <c r="X250" s="235"/>
      <c r="Y250" s="235"/>
      <c r="Z250" s="235"/>
      <c r="AA250" s="235"/>
      <c r="AB250" s="235"/>
      <c r="AC250" s="235"/>
      <c r="AD250" s="235"/>
      <c r="AE250" s="235"/>
      <c r="AF250" s="235"/>
      <c r="AG250" s="235"/>
      <c r="AH250" s="235"/>
      <c r="AI250" s="235"/>
      <c r="AJ250" s="235"/>
      <c r="AK250" s="235"/>
      <c r="AL250" s="235"/>
      <c r="AM250" s="235"/>
      <c r="AN250" s="235"/>
      <c r="AO250" s="235"/>
      <c r="AP250" s="235"/>
      <c r="AQ250" s="235"/>
      <c r="AR250" s="235"/>
      <c r="AS250" s="235"/>
      <c r="AT250" s="451" t="s">
        <v>467</v>
      </c>
      <c r="AU250" s="235"/>
      <c r="AV250" s="235"/>
      <c r="AW250" s="260"/>
      <c r="AX250" s="260"/>
      <c r="AY250" s="453" t="s">
        <v>887</v>
      </c>
      <c r="AZ250" s="440" t="s">
        <v>694</v>
      </c>
      <c r="BA250" s="259" t="s">
        <v>721</v>
      </c>
      <c r="BB250" s="259" t="s">
        <v>1062</v>
      </c>
      <c r="BC250" s="259" t="s">
        <v>1063</v>
      </c>
      <c r="BD250" s="259" t="s">
        <v>707</v>
      </c>
      <c r="BE250" s="374" t="e">
        <f t="shared" si="182"/>
        <v>#N/A</v>
      </c>
      <c r="BF250" s="235"/>
      <c r="BG250" s="235"/>
      <c r="BH250" s="235"/>
      <c r="BI250" s="235"/>
      <c r="BJ250" s="235"/>
      <c r="BK250" s="235"/>
      <c r="BL250" s="235"/>
      <c r="BM250" s="235"/>
      <c r="BN250" s="235"/>
      <c r="BO250" s="235"/>
      <c r="BP250" s="235"/>
      <c r="BQ250" s="235"/>
      <c r="BR250" s="235"/>
      <c r="BS250" s="235"/>
      <c r="BT250" s="235"/>
      <c r="BU250" s="235"/>
      <c r="BV250" s="235"/>
      <c r="BW250" s="235"/>
      <c r="BX250" s="235"/>
      <c r="BY250" s="235"/>
      <c r="BZ250" s="235"/>
      <c r="CA250" s="235"/>
      <c r="CB250" s="235"/>
      <c r="CC250" s="235"/>
      <c r="CD250" s="235"/>
      <c r="CE250" s="235"/>
      <c r="CF250" s="235"/>
      <c r="CG250" s="235"/>
      <c r="CH250" s="235"/>
      <c r="CI250" s="235"/>
      <c r="CJ250" s="235"/>
      <c r="CK250" s="235"/>
      <c r="CL250" s="235"/>
      <c r="CM250" s="235"/>
      <c r="CN250" s="235"/>
      <c r="CO250" s="235"/>
      <c r="CP250" s="235"/>
      <c r="CQ250" s="235"/>
      <c r="CR250" s="235"/>
      <c r="CS250" s="235"/>
      <c r="CT250" s="235"/>
      <c r="CU250" s="235"/>
      <c r="CV250" s="235"/>
      <c r="CW250" s="235"/>
      <c r="CX250" s="235"/>
      <c r="CY250" s="235"/>
      <c r="CZ250" s="235"/>
      <c r="DA250" s="235"/>
      <c r="DB250" s="235"/>
      <c r="DC250" s="235"/>
      <c r="DD250" s="235"/>
      <c r="DE250" s="235"/>
      <c r="DF250" s="235"/>
      <c r="DG250" s="235"/>
      <c r="DH250" s="235"/>
      <c r="DI250" s="235"/>
      <c r="DJ250" s="235"/>
      <c r="DK250" s="235"/>
      <c r="DL250" s="235"/>
      <c r="DM250" s="235"/>
      <c r="DN250" s="235"/>
      <c r="DO250" s="235"/>
      <c r="DP250" s="235"/>
      <c r="DQ250" s="235"/>
      <c r="DR250" s="235"/>
      <c r="DS250" s="235"/>
      <c r="DT250" s="235"/>
      <c r="DU250" s="235"/>
      <c r="DV250" s="235"/>
      <c r="DW250" s="235"/>
      <c r="DX250" s="235"/>
      <c r="DY250" s="235"/>
      <c r="DZ250" s="235"/>
      <c r="EA250" s="235"/>
    </row>
    <row r="251" spans="3:131" hidden="1">
      <c r="C251" s="226"/>
      <c r="N251" s="235"/>
      <c r="O251" s="235"/>
      <c r="P251" s="235"/>
      <c r="Q251" s="235"/>
      <c r="R251" s="235"/>
      <c r="S251" s="235"/>
      <c r="T251" s="235"/>
      <c r="U251" s="235"/>
      <c r="V251" s="235"/>
      <c r="W251" s="235"/>
      <c r="X251" s="235"/>
      <c r="Y251" s="235"/>
      <c r="Z251" s="235"/>
      <c r="AA251" s="235"/>
      <c r="AB251" s="235"/>
      <c r="AC251" s="235"/>
      <c r="AD251" s="235"/>
      <c r="AE251" s="235"/>
      <c r="AF251" s="235"/>
      <c r="AG251" s="235"/>
      <c r="AH251" s="235"/>
      <c r="AI251" s="235"/>
      <c r="AJ251" s="235"/>
      <c r="AK251" s="235"/>
      <c r="AL251" s="235"/>
      <c r="AM251" s="235"/>
      <c r="AN251" s="235"/>
      <c r="AO251" s="235"/>
      <c r="AP251" s="235"/>
      <c r="AQ251" s="235"/>
      <c r="AR251" s="235"/>
      <c r="AS251" s="235"/>
      <c r="AT251" s="451" t="s">
        <v>469</v>
      </c>
      <c r="AU251" s="235"/>
      <c r="AV251" s="235"/>
      <c r="AW251" s="260"/>
      <c r="AX251" s="260"/>
      <c r="AY251" s="453" t="s">
        <v>888</v>
      </c>
      <c r="AZ251" s="440" t="s">
        <v>695</v>
      </c>
      <c r="BA251" s="259" t="s">
        <v>722</v>
      </c>
      <c r="BB251" s="259" t="s">
        <v>1063</v>
      </c>
      <c r="BC251" s="259" t="s">
        <v>1065</v>
      </c>
      <c r="BD251" s="259" t="s">
        <v>708</v>
      </c>
      <c r="BE251" s="374" t="e">
        <f t="shared" si="182"/>
        <v>#N/A</v>
      </c>
      <c r="BF251" s="235"/>
      <c r="BG251" s="235"/>
      <c r="BH251" s="235"/>
      <c r="BI251" s="235"/>
      <c r="BJ251" s="235"/>
      <c r="BK251" s="235"/>
      <c r="BL251" s="235"/>
      <c r="BM251" s="235"/>
      <c r="BN251" s="235"/>
      <c r="BO251" s="235"/>
      <c r="BP251" s="235"/>
      <c r="BQ251" s="235"/>
      <c r="BR251" s="235"/>
      <c r="BS251" s="235"/>
      <c r="BT251" s="235"/>
      <c r="BU251" s="235"/>
      <c r="BV251" s="235"/>
      <c r="BW251" s="235"/>
      <c r="BX251" s="235"/>
      <c r="BY251" s="235"/>
      <c r="BZ251" s="235"/>
      <c r="CA251" s="235"/>
      <c r="CB251" s="235"/>
      <c r="CC251" s="235"/>
      <c r="CD251" s="235"/>
      <c r="CE251" s="235"/>
      <c r="CF251" s="235"/>
      <c r="CG251" s="235"/>
      <c r="CH251" s="235"/>
      <c r="CI251" s="235"/>
      <c r="CJ251" s="235"/>
      <c r="CK251" s="235"/>
      <c r="CL251" s="235"/>
      <c r="CM251" s="235"/>
      <c r="CN251" s="235"/>
      <c r="CO251" s="235"/>
      <c r="CP251" s="235"/>
      <c r="CQ251" s="235"/>
      <c r="CR251" s="235"/>
      <c r="CS251" s="235"/>
      <c r="CT251" s="235"/>
      <c r="CU251" s="235"/>
      <c r="CV251" s="235"/>
      <c r="CW251" s="235"/>
      <c r="CX251" s="235"/>
      <c r="CY251" s="235"/>
      <c r="CZ251" s="235"/>
      <c r="DA251" s="235"/>
      <c r="DB251" s="235"/>
      <c r="DC251" s="235"/>
      <c r="DD251" s="235"/>
      <c r="DE251" s="235"/>
      <c r="DF251" s="235"/>
      <c r="DG251" s="235"/>
      <c r="DH251" s="235"/>
      <c r="DI251" s="235"/>
      <c r="DJ251" s="235"/>
      <c r="DK251" s="235"/>
      <c r="DL251" s="235"/>
      <c r="DM251" s="235"/>
      <c r="DN251" s="235"/>
      <c r="DO251" s="235"/>
      <c r="DP251" s="235"/>
      <c r="DQ251" s="235"/>
      <c r="DR251" s="235"/>
      <c r="DS251" s="235"/>
      <c r="DT251" s="235"/>
      <c r="DU251" s="235"/>
      <c r="DV251" s="235"/>
      <c r="DW251" s="235"/>
      <c r="DX251" s="235"/>
      <c r="DY251" s="235"/>
      <c r="DZ251" s="235"/>
      <c r="EA251" s="235"/>
    </row>
    <row r="252" spans="3:131" hidden="1">
      <c r="C252" s="226"/>
      <c r="N252" s="235"/>
      <c r="O252" s="235"/>
      <c r="P252" s="235"/>
      <c r="Q252" s="235"/>
      <c r="R252" s="235"/>
      <c r="S252" s="235"/>
      <c r="T252" s="235"/>
      <c r="U252" s="235"/>
      <c r="V252" s="235"/>
      <c r="W252" s="235"/>
      <c r="X252" s="235"/>
      <c r="Y252" s="235"/>
      <c r="Z252" s="235"/>
      <c r="AA252" s="235"/>
      <c r="AB252" s="235"/>
      <c r="AC252" s="235"/>
      <c r="AD252" s="235"/>
      <c r="AE252" s="235"/>
      <c r="AF252" s="235"/>
      <c r="AG252" s="235"/>
      <c r="AH252" s="235"/>
      <c r="AI252" s="235"/>
      <c r="AJ252" s="235"/>
      <c r="AK252" s="235"/>
      <c r="AL252" s="235"/>
      <c r="AM252" s="235"/>
      <c r="AN252" s="235"/>
      <c r="AO252" s="235"/>
      <c r="AP252" s="235"/>
      <c r="AQ252" s="235"/>
      <c r="AR252" s="235"/>
      <c r="AS252" s="235"/>
      <c r="AT252" s="451" t="s">
        <v>470</v>
      </c>
      <c r="AU252" s="235"/>
      <c r="AV252" s="235"/>
      <c r="AW252" s="260"/>
      <c r="AX252" s="260"/>
      <c r="AY252" s="453" t="s">
        <v>892</v>
      </c>
      <c r="AZ252" s="440" t="s">
        <v>696</v>
      </c>
      <c r="BA252" s="259" t="s">
        <v>724</v>
      </c>
      <c r="BB252" s="259" t="s">
        <v>1065</v>
      </c>
      <c r="BC252" s="259" t="s">
        <v>1070</v>
      </c>
      <c r="BD252" s="259" t="s">
        <v>710</v>
      </c>
      <c r="BE252" s="374">
        <f t="shared" si="182"/>
        <v>250</v>
      </c>
      <c r="BF252" s="235"/>
      <c r="BG252" s="235"/>
      <c r="BH252" s="235"/>
      <c r="BI252" s="235"/>
      <c r="BJ252" s="235"/>
      <c r="BK252" s="235"/>
      <c r="BL252" s="235"/>
      <c r="BM252" s="235"/>
      <c r="BN252" s="235"/>
      <c r="BO252" s="235"/>
      <c r="BP252" s="235"/>
      <c r="BQ252" s="235"/>
      <c r="BR252" s="235"/>
      <c r="BS252" s="235"/>
      <c r="BT252" s="235"/>
      <c r="BU252" s="235"/>
      <c r="BV252" s="235"/>
      <c r="BW252" s="235"/>
      <c r="BX252" s="235"/>
      <c r="BY252" s="235"/>
      <c r="BZ252" s="235"/>
      <c r="CA252" s="235"/>
      <c r="CB252" s="235"/>
      <c r="CC252" s="235"/>
      <c r="CD252" s="235"/>
      <c r="CE252" s="235"/>
      <c r="CF252" s="235"/>
      <c r="CG252" s="235"/>
      <c r="CH252" s="235"/>
      <c r="CI252" s="235"/>
      <c r="CJ252" s="235"/>
      <c r="CK252" s="235"/>
      <c r="CL252" s="235"/>
      <c r="CM252" s="235"/>
      <c r="CN252" s="235"/>
      <c r="CO252" s="235"/>
      <c r="CP252" s="235"/>
      <c r="CQ252" s="235"/>
      <c r="CR252" s="235"/>
      <c r="CS252" s="235"/>
      <c r="CT252" s="235"/>
      <c r="CU252" s="235"/>
      <c r="CV252" s="235"/>
      <c r="CW252" s="235"/>
      <c r="CX252" s="235"/>
      <c r="CY252" s="235"/>
      <c r="CZ252" s="235"/>
      <c r="DA252" s="235"/>
      <c r="DB252" s="235"/>
      <c r="DC252" s="235"/>
      <c r="DD252" s="235"/>
      <c r="DE252" s="235"/>
      <c r="DF252" s="235"/>
      <c r="DG252" s="235"/>
      <c r="DH252" s="235"/>
      <c r="DI252" s="235"/>
      <c r="DJ252" s="235"/>
      <c r="DK252" s="235"/>
      <c r="DL252" s="235"/>
      <c r="DM252" s="235"/>
      <c r="DN252" s="235"/>
      <c r="DO252" s="235"/>
      <c r="DP252" s="235"/>
      <c r="DQ252" s="235"/>
      <c r="DR252" s="235"/>
      <c r="DS252" s="235"/>
      <c r="DT252" s="235"/>
      <c r="DU252" s="235"/>
      <c r="DV252" s="235"/>
      <c r="DW252" s="235"/>
      <c r="DX252" s="235"/>
      <c r="DY252" s="235"/>
      <c r="DZ252" s="235"/>
      <c r="EA252" s="235"/>
    </row>
    <row r="253" spans="3:131" hidden="1">
      <c r="C253" s="226"/>
      <c r="N253" s="235"/>
      <c r="O253" s="235"/>
      <c r="P253" s="235"/>
      <c r="Q253" s="235"/>
      <c r="R253" s="235"/>
      <c r="S253" s="235"/>
      <c r="T253" s="235"/>
      <c r="U253" s="235"/>
      <c r="V253" s="235"/>
      <c r="W253" s="235"/>
      <c r="X253" s="235"/>
      <c r="Y253" s="235"/>
      <c r="Z253" s="235"/>
      <c r="AA253" s="235"/>
      <c r="AB253" s="235"/>
      <c r="AC253" s="235"/>
      <c r="AD253" s="235"/>
      <c r="AE253" s="235"/>
      <c r="AF253" s="235"/>
      <c r="AG253" s="235"/>
      <c r="AH253" s="235"/>
      <c r="AI253" s="235"/>
      <c r="AJ253" s="235"/>
      <c r="AK253" s="235"/>
      <c r="AL253" s="235"/>
      <c r="AM253" s="235"/>
      <c r="AN253" s="235"/>
      <c r="AO253" s="235"/>
      <c r="AP253" s="235"/>
      <c r="AQ253" s="235"/>
      <c r="AR253" s="235"/>
      <c r="AS253" s="235"/>
      <c r="AT253" s="451" t="s">
        <v>472</v>
      </c>
      <c r="AU253" s="235"/>
      <c r="AV253" s="235"/>
      <c r="AW253" s="260"/>
      <c r="AX253" s="260"/>
      <c r="AY253" s="453" t="s">
        <v>893</v>
      </c>
      <c r="AZ253" s="440" t="s">
        <v>697</v>
      </c>
      <c r="BA253" s="259" t="s">
        <v>726</v>
      </c>
      <c r="BB253" s="259" t="s">
        <v>1070</v>
      </c>
      <c r="BC253" s="259" t="s">
        <v>1072</v>
      </c>
      <c r="BD253" s="259" t="s">
        <v>711</v>
      </c>
      <c r="BE253" s="374">
        <f t="shared" si="182"/>
        <v>251</v>
      </c>
      <c r="BF253" s="235"/>
      <c r="BG253" s="235"/>
      <c r="BH253" s="235"/>
      <c r="BI253" s="235"/>
      <c r="BJ253" s="235"/>
      <c r="BK253" s="235"/>
      <c r="BL253" s="235"/>
      <c r="BM253" s="235"/>
      <c r="BN253" s="235"/>
      <c r="BO253" s="235"/>
      <c r="BP253" s="235"/>
      <c r="BQ253" s="235"/>
      <c r="BR253" s="235"/>
      <c r="BS253" s="235"/>
      <c r="BT253" s="235"/>
      <c r="BU253" s="235"/>
      <c r="BV253" s="235"/>
      <c r="BW253" s="235"/>
      <c r="BX253" s="235"/>
      <c r="BY253" s="235"/>
      <c r="BZ253" s="235"/>
      <c r="CA253" s="235"/>
      <c r="CB253" s="235"/>
      <c r="CC253" s="235"/>
      <c r="CD253" s="235"/>
      <c r="CE253" s="235"/>
      <c r="CF253" s="235"/>
      <c r="CG253" s="235"/>
      <c r="CH253" s="235"/>
      <c r="CI253" s="235"/>
      <c r="CJ253" s="235"/>
      <c r="CK253" s="235"/>
      <c r="CL253" s="235"/>
      <c r="CM253" s="235"/>
      <c r="CN253" s="235"/>
      <c r="CO253" s="235"/>
      <c r="CP253" s="235"/>
      <c r="CQ253" s="235"/>
      <c r="CR253" s="235"/>
      <c r="CS253" s="235"/>
      <c r="CT253" s="235"/>
      <c r="CU253" s="235"/>
      <c r="CV253" s="235"/>
      <c r="CW253" s="235"/>
      <c r="CX253" s="235"/>
      <c r="CY253" s="235"/>
      <c r="CZ253" s="235"/>
      <c r="DA253" s="235"/>
      <c r="DB253" s="235"/>
      <c r="DC253" s="235"/>
      <c r="DD253" s="235"/>
      <c r="DE253" s="235"/>
      <c r="DF253" s="235"/>
      <c r="DG253" s="235"/>
      <c r="DH253" s="235"/>
      <c r="DI253" s="235"/>
      <c r="DJ253" s="235"/>
      <c r="DK253" s="235"/>
      <c r="DL253" s="235"/>
      <c r="DM253" s="235"/>
      <c r="DN253" s="235"/>
      <c r="DO253" s="235"/>
      <c r="DP253" s="235"/>
      <c r="DQ253" s="235"/>
      <c r="DR253" s="235"/>
      <c r="DS253" s="235"/>
      <c r="DT253" s="235"/>
      <c r="DU253" s="235"/>
      <c r="DV253" s="235"/>
      <c r="DW253" s="235"/>
      <c r="DX253" s="235"/>
      <c r="DY253" s="235"/>
      <c r="DZ253" s="235"/>
      <c r="EA253" s="235"/>
    </row>
    <row r="254" spans="3:131" hidden="1">
      <c r="C254" s="226"/>
      <c r="N254" s="235"/>
      <c r="O254" s="235"/>
      <c r="P254" s="235"/>
      <c r="Q254" s="235"/>
      <c r="R254" s="235"/>
      <c r="S254" s="235"/>
      <c r="T254" s="235"/>
      <c r="U254" s="235"/>
      <c r="V254" s="235"/>
      <c r="W254" s="235"/>
      <c r="X254" s="235"/>
      <c r="Y254" s="235"/>
      <c r="Z254" s="235"/>
      <c r="AA254" s="235"/>
      <c r="AB254" s="235"/>
      <c r="AC254" s="235"/>
      <c r="AD254" s="235"/>
      <c r="AE254" s="235"/>
      <c r="AF254" s="235"/>
      <c r="AG254" s="235"/>
      <c r="AH254" s="235"/>
      <c r="AI254" s="235"/>
      <c r="AJ254" s="235"/>
      <c r="AK254" s="235"/>
      <c r="AL254" s="235"/>
      <c r="AM254" s="235"/>
      <c r="AN254" s="235"/>
      <c r="AO254" s="235"/>
      <c r="AP254" s="235"/>
      <c r="AQ254" s="235"/>
      <c r="AR254" s="235"/>
      <c r="AS254" s="235"/>
      <c r="AT254" s="451" t="s">
        <v>474</v>
      </c>
      <c r="AU254" s="235"/>
      <c r="AV254" s="235"/>
      <c r="AW254" s="260"/>
      <c r="AX254" s="260"/>
      <c r="AY254" s="453" t="s">
        <v>895</v>
      </c>
      <c r="AZ254" s="440" t="s">
        <v>699</v>
      </c>
      <c r="BA254" s="259" t="s">
        <v>727</v>
      </c>
      <c r="BB254" s="259" t="s">
        <v>1072</v>
      </c>
      <c r="BC254" s="259" t="s">
        <v>1077</v>
      </c>
      <c r="BD254" s="259" t="s">
        <v>712</v>
      </c>
      <c r="BE254" s="374">
        <f t="shared" si="182"/>
        <v>252</v>
      </c>
      <c r="BF254" s="235"/>
      <c r="BG254" s="235"/>
      <c r="BH254" s="235"/>
      <c r="BI254" s="235"/>
      <c r="BJ254" s="235"/>
      <c r="BK254" s="235"/>
      <c r="BL254" s="235"/>
      <c r="BM254" s="235"/>
      <c r="BN254" s="235"/>
      <c r="BO254" s="235"/>
      <c r="BP254" s="235"/>
      <c r="BQ254" s="235"/>
      <c r="BR254" s="235"/>
      <c r="BS254" s="235"/>
      <c r="BT254" s="235"/>
      <c r="BU254" s="235"/>
      <c r="BV254" s="235"/>
      <c r="BW254" s="235"/>
      <c r="BX254" s="235"/>
      <c r="BY254" s="235"/>
      <c r="BZ254" s="235"/>
      <c r="CA254" s="235"/>
      <c r="CB254" s="235"/>
      <c r="CC254" s="235"/>
      <c r="CD254" s="235"/>
      <c r="CE254" s="235"/>
      <c r="CF254" s="235"/>
      <c r="CG254" s="235"/>
      <c r="CH254" s="235"/>
      <c r="CI254" s="235"/>
      <c r="CJ254" s="235"/>
      <c r="CK254" s="235"/>
      <c r="CL254" s="235"/>
      <c r="CM254" s="235"/>
      <c r="CN254" s="235"/>
      <c r="CO254" s="235"/>
      <c r="CP254" s="235"/>
      <c r="CQ254" s="235"/>
      <c r="CR254" s="235"/>
      <c r="CS254" s="235"/>
      <c r="CT254" s="235"/>
      <c r="CU254" s="235"/>
      <c r="CV254" s="235"/>
      <c r="CW254" s="235"/>
      <c r="CX254" s="235"/>
      <c r="CY254" s="235"/>
      <c r="CZ254" s="235"/>
      <c r="DA254" s="235"/>
      <c r="DB254" s="235"/>
      <c r="DC254" s="235"/>
      <c r="DD254" s="235"/>
      <c r="DE254" s="235"/>
      <c r="DF254" s="235"/>
      <c r="DG254" s="235"/>
      <c r="DH254" s="235"/>
      <c r="DI254" s="235"/>
      <c r="DJ254" s="235"/>
      <c r="DK254" s="235"/>
      <c r="DL254" s="235"/>
      <c r="DM254" s="235"/>
      <c r="DN254" s="235"/>
      <c r="DO254" s="235"/>
      <c r="DP254" s="235"/>
      <c r="DQ254" s="235"/>
      <c r="DR254" s="235"/>
      <c r="DS254" s="235"/>
      <c r="DT254" s="235"/>
      <c r="DU254" s="235"/>
      <c r="DV254" s="235"/>
      <c r="DW254" s="235"/>
      <c r="DX254" s="235"/>
      <c r="DY254" s="235"/>
      <c r="DZ254" s="235"/>
      <c r="EA254" s="235"/>
    </row>
    <row r="255" spans="3:131" hidden="1">
      <c r="C255" s="226"/>
      <c r="N255" s="235"/>
      <c r="O255" s="235"/>
      <c r="P255" s="235"/>
      <c r="Q255" s="235"/>
      <c r="R255" s="235"/>
      <c r="S255" s="235"/>
      <c r="T255" s="235"/>
      <c r="U255" s="235"/>
      <c r="V255" s="235"/>
      <c r="W255" s="235"/>
      <c r="X255" s="235"/>
      <c r="Y255" s="235"/>
      <c r="Z255" s="235"/>
      <c r="AA255" s="235"/>
      <c r="AB255" s="235"/>
      <c r="AC255" s="235"/>
      <c r="AD255" s="235"/>
      <c r="AE255" s="235"/>
      <c r="AF255" s="235"/>
      <c r="AG255" s="235"/>
      <c r="AH255" s="235"/>
      <c r="AI255" s="235"/>
      <c r="AJ255" s="235"/>
      <c r="AK255" s="235"/>
      <c r="AL255" s="235"/>
      <c r="AM255" s="235"/>
      <c r="AN255" s="235"/>
      <c r="AO255" s="235"/>
      <c r="AP255" s="235"/>
      <c r="AQ255" s="235"/>
      <c r="AR255" s="235"/>
      <c r="AS255" s="235"/>
      <c r="AT255" s="451" t="s">
        <v>476</v>
      </c>
      <c r="AU255" s="235"/>
      <c r="AV255" s="235"/>
      <c r="AW255" s="260"/>
      <c r="AX255" s="260"/>
      <c r="AY255" s="453" t="s">
        <v>367</v>
      </c>
      <c r="AZ255" s="440" t="s">
        <v>700</v>
      </c>
      <c r="BA255" s="259" t="s">
        <v>728</v>
      </c>
      <c r="BB255" s="259" t="s">
        <v>1077</v>
      </c>
      <c r="BC255" s="259" t="s">
        <v>1085</v>
      </c>
      <c r="BD255" s="259" t="s">
        <v>713</v>
      </c>
      <c r="BE255" s="374">
        <f t="shared" si="182"/>
        <v>253</v>
      </c>
      <c r="BF255" s="235"/>
      <c r="BG255" s="235"/>
      <c r="BH255" s="235"/>
      <c r="BI255" s="235"/>
      <c r="BJ255" s="235"/>
      <c r="BK255" s="235"/>
      <c r="BL255" s="235"/>
      <c r="BM255" s="235"/>
      <c r="BN255" s="235"/>
      <c r="BO255" s="235"/>
      <c r="BP255" s="235"/>
      <c r="BQ255" s="235"/>
      <c r="BR255" s="235"/>
      <c r="BS255" s="235"/>
      <c r="BT255" s="235"/>
      <c r="BU255" s="235"/>
      <c r="BV255" s="235"/>
      <c r="BW255" s="235"/>
      <c r="BX255" s="235"/>
      <c r="BY255" s="235"/>
      <c r="BZ255" s="235"/>
      <c r="CA255" s="235"/>
      <c r="CB255" s="235"/>
      <c r="CC255" s="235"/>
      <c r="CD255" s="235"/>
      <c r="CE255" s="235"/>
      <c r="CF255" s="235"/>
      <c r="CG255" s="235"/>
      <c r="CH255" s="235"/>
      <c r="CI255" s="235"/>
      <c r="CJ255" s="235"/>
      <c r="CK255" s="235"/>
      <c r="CL255" s="235"/>
      <c r="CM255" s="235"/>
      <c r="CN255" s="235"/>
      <c r="CO255" s="235"/>
      <c r="CP255" s="235"/>
      <c r="CQ255" s="235"/>
      <c r="CR255" s="235"/>
      <c r="CS255" s="235"/>
      <c r="CT255" s="235"/>
      <c r="CU255" s="235"/>
      <c r="CV255" s="235"/>
      <c r="CW255" s="235"/>
      <c r="CX255" s="235"/>
      <c r="CY255" s="235"/>
      <c r="CZ255" s="235"/>
      <c r="DA255" s="235"/>
      <c r="DB255" s="235"/>
      <c r="DC255" s="235"/>
      <c r="DD255" s="235"/>
      <c r="DE255" s="235"/>
      <c r="DF255" s="235"/>
      <c r="DG255" s="235"/>
      <c r="DH255" s="235"/>
      <c r="DI255" s="235"/>
      <c r="DJ255" s="235"/>
      <c r="DK255" s="235"/>
      <c r="DL255" s="235"/>
      <c r="DM255" s="235"/>
      <c r="DN255" s="235"/>
      <c r="DO255" s="235"/>
      <c r="DP255" s="235"/>
      <c r="DQ255" s="235"/>
      <c r="DR255" s="235"/>
      <c r="DS255" s="235"/>
      <c r="DT255" s="235"/>
      <c r="DU255" s="235"/>
      <c r="DV255" s="235"/>
      <c r="DW255" s="235"/>
      <c r="DX255" s="235"/>
      <c r="DY255" s="235"/>
      <c r="DZ255" s="235"/>
      <c r="EA255" s="235"/>
    </row>
    <row r="256" spans="3:131" hidden="1">
      <c r="C256" s="226"/>
      <c r="N256" s="235"/>
      <c r="O256" s="235"/>
      <c r="P256" s="235"/>
      <c r="Q256" s="235"/>
      <c r="R256" s="235"/>
      <c r="S256" s="235"/>
      <c r="T256" s="235"/>
      <c r="U256" s="235"/>
      <c r="V256" s="235"/>
      <c r="W256" s="235"/>
      <c r="X256" s="235"/>
      <c r="Y256" s="235"/>
      <c r="Z256" s="235"/>
      <c r="AA256" s="235"/>
      <c r="AB256" s="235"/>
      <c r="AC256" s="235"/>
      <c r="AD256" s="235"/>
      <c r="AE256" s="235"/>
      <c r="AF256" s="235"/>
      <c r="AG256" s="235"/>
      <c r="AH256" s="235"/>
      <c r="AI256" s="235"/>
      <c r="AJ256" s="235"/>
      <c r="AK256" s="235"/>
      <c r="AL256" s="235"/>
      <c r="AM256" s="235"/>
      <c r="AN256" s="235"/>
      <c r="AO256" s="235"/>
      <c r="AP256" s="235"/>
      <c r="AQ256" s="235"/>
      <c r="AR256" s="235"/>
      <c r="AS256" s="235"/>
      <c r="AT256" s="451" t="s">
        <v>478</v>
      </c>
      <c r="AU256" s="235"/>
      <c r="AV256" s="235"/>
      <c r="AW256" s="260"/>
      <c r="AX256" s="260"/>
      <c r="AY256" s="453" t="s">
        <v>896</v>
      </c>
      <c r="AZ256" s="440" t="s">
        <v>701</v>
      </c>
      <c r="BA256" s="259" t="s">
        <v>731</v>
      </c>
      <c r="BB256" s="259" t="s">
        <v>1085</v>
      </c>
      <c r="BC256" s="259" t="s">
        <v>436</v>
      </c>
      <c r="BD256" s="259" t="s">
        <v>714</v>
      </c>
      <c r="BE256" s="374">
        <f t="shared" si="182"/>
        <v>254</v>
      </c>
      <c r="BF256" s="235"/>
      <c r="BG256" s="235"/>
      <c r="BH256" s="235"/>
      <c r="BI256" s="235"/>
      <c r="BJ256" s="235"/>
      <c r="BK256" s="235"/>
      <c r="BL256" s="235"/>
      <c r="BM256" s="235"/>
      <c r="BN256" s="235"/>
      <c r="BO256" s="235"/>
      <c r="BP256" s="235"/>
      <c r="BQ256" s="235"/>
      <c r="BR256" s="235"/>
      <c r="BS256" s="235"/>
      <c r="BT256" s="235"/>
      <c r="BU256" s="235"/>
      <c r="BV256" s="235"/>
      <c r="BW256" s="235"/>
      <c r="BX256" s="235"/>
      <c r="BY256" s="235"/>
      <c r="BZ256" s="235"/>
      <c r="CA256" s="235"/>
      <c r="CB256" s="235"/>
      <c r="CC256" s="235"/>
      <c r="CD256" s="235"/>
      <c r="CE256" s="235"/>
      <c r="CF256" s="235"/>
      <c r="CG256" s="235"/>
      <c r="CH256" s="235"/>
      <c r="CI256" s="235"/>
      <c r="CJ256" s="235"/>
      <c r="CK256" s="235"/>
      <c r="CL256" s="235"/>
      <c r="CM256" s="235"/>
      <c r="CN256" s="235"/>
      <c r="CO256" s="235"/>
      <c r="CP256" s="235"/>
      <c r="CQ256" s="235"/>
      <c r="CR256" s="235"/>
      <c r="CS256" s="235"/>
      <c r="CT256" s="235"/>
      <c r="CU256" s="235"/>
      <c r="CV256" s="235"/>
      <c r="CW256" s="235"/>
      <c r="CX256" s="235"/>
      <c r="CY256" s="235"/>
      <c r="CZ256" s="235"/>
      <c r="DA256" s="235"/>
      <c r="DB256" s="235"/>
      <c r="DC256" s="235"/>
      <c r="DD256" s="235"/>
      <c r="DE256" s="235"/>
      <c r="DF256" s="235"/>
      <c r="DG256" s="235"/>
      <c r="DH256" s="235"/>
      <c r="DI256" s="235"/>
      <c r="DJ256" s="235"/>
      <c r="DK256" s="235"/>
      <c r="DL256" s="235"/>
      <c r="DM256" s="235"/>
      <c r="DN256" s="235"/>
      <c r="DO256" s="235"/>
      <c r="DP256" s="235"/>
      <c r="DQ256" s="235"/>
      <c r="DR256" s="235"/>
      <c r="DS256" s="235"/>
      <c r="DT256" s="235"/>
      <c r="DU256" s="235"/>
      <c r="DV256" s="235"/>
      <c r="DW256" s="235"/>
      <c r="DX256" s="235"/>
      <c r="DY256" s="235"/>
      <c r="DZ256" s="235"/>
      <c r="EA256" s="235"/>
    </row>
    <row r="257" spans="3:131" hidden="1">
      <c r="C257" s="226"/>
      <c r="N257" s="235"/>
      <c r="O257" s="235"/>
      <c r="P257" s="235"/>
      <c r="Q257" s="235"/>
      <c r="R257" s="235"/>
      <c r="S257" s="235"/>
      <c r="T257" s="235"/>
      <c r="U257" s="235"/>
      <c r="V257" s="235"/>
      <c r="W257" s="235"/>
      <c r="X257" s="235"/>
      <c r="Y257" s="235"/>
      <c r="Z257" s="235"/>
      <c r="AA257" s="235"/>
      <c r="AB257" s="235"/>
      <c r="AC257" s="235"/>
      <c r="AD257" s="235"/>
      <c r="AE257" s="235"/>
      <c r="AF257" s="235"/>
      <c r="AG257" s="235"/>
      <c r="AH257" s="235"/>
      <c r="AI257" s="235"/>
      <c r="AJ257" s="235"/>
      <c r="AK257" s="235"/>
      <c r="AL257" s="235"/>
      <c r="AM257" s="235"/>
      <c r="AN257" s="235"/>
      <c r="AO257" s="235"/>
      <c r="AP257" s="235"/>
      <c r="AQ257" s="235"/>
      <c r="AR257" s="235"/>
      <c r="AS257" s="235"/>
      <c r="AT257" s="451" t="s">
        <v>480</v>
      </c>
      <c r="AU257" s="235"/>
      <c r="AV257" s="235"/>
      <c r="AW257" s="260"/>
      <c r="AX257" s="260"/>
      <c r="AY257" s="453" t="s">
        <v>899</v>
      </c>
      <c r="AZ257" s="440" t="s">
        <v>703</v>
      </c>
      <c r="BA257" s="259" t="s">
        <v>1452</v>
      </c>
      <c r="BB257" s="259" t="s">
        <v>436</v>
      </c>
      <c r="BC257" s="259" t="s">
        <v>1096</v>
      </c>
      <c r="BD257" s="259" t="s">
        <v>715</v>
      </c>
      <c r="BE257" s="374">
        <f t="shared" si="182"/>
        <v>255</v>
      </c>
      <c r="BF257" s="235"/>
      <c r="BG257" s="235"/>
      <c r="BH257" s="235"/>
      <c r="BI257" s="235"/>
      <c r="BJ257" s="235"/>
      <c r="BK257" s="235"/>
      <c r="BL257" s="235"/>
      <c r="BM257" s="235"/>
      <c r="BN257" s="235"/>
      <c r="BO257" s="235"/>
      <c r="BP257" s="235"/>
      <c r="BQ257" s="235"/>
      <c r="BR257" s="235"/>
      <c r="BS257" s="235"/>
      <c r="BT257" s="235"/>
      <c r="BU257" s="235"/>
      <c r="BV257" s="235"/>
      <c r="BW257" s="235"/>
      <c r="BX257" s="235"/>
      <c r="BY257" s="235"/>
      <c r="BZ257" s="235"/>
      <c r="CA257" s="235"/>
      <c r="CB257" s="235"/>
      <c r="CC257" s="235"/>
      <c r="CD257" s="235"/>
      <c r="CE257" s="235"/>
      <c r="CF257" s="235"/>
      <c r="CG257" s="235"/>
      <c r="CH257" s="235"/>
      <c r="CI257" s="235"/>
      <c r="CJ257" s="235"/>
      <c r="CK257" s="235"/>
      <c r="CL257" s="235"/>
      <c r="CM257" s="235"/>
      <c r="CN257" s="235"/>
      <c r="CO257" s="235"/>
      <c r="CP257" s="235"/>
      <c r="CQ257" s="235"/>
      <c r="CR257" s="235"/>
      <c r="CS257" s="235"/>
      <c r="CT257" s="235"/>
      <c r="CU257" s="235"/>
      <c r="CV257" s="235"/>
      <c r="CW257" s="235"/>
      <c r="CX257" s="235"/>
      <c r="CY257" s="235"/>
      <c r="CZ257" s="235"/>
      <c r="DA257" s="235"/>
      <c r="DB257" s="235"/>
      <c r="DC257" s="235"/>
      <c r="DD257" s="235"/>
      <c r="DE257" s="235"/>
      <c r="DF257" s="235"/>
      <c r="DG257" s="235"/>
      <c r="DH257" s="235"/>
      <c r="DI257" s="235"/>
      <c r="DJ257" s="235"/>
      <c r="DK257" s="235"/>
      <c r="DL257" s="235"/>
      <c r="DM257" s="235"/>
      <c r="DN257" s="235"/>
      <c r="DO257" s="235"/>
      <c r="DP257" s="235"/>
      <c r="DQ257" s="235"/>
      <c r="DR257" s="235"/>
      <c r="DS257" s="235"/>
      <c r="DT257" s="235"/>
      <c r="DU257" s="235"/>
      <c r="DV257" s="235"/>
      <c r="DW257" s="235"/>
      <c r="DX257" s="235"/>
      <c r="DY257" s="235"/>
      <c r="DZ257" s="235"/>
      <c r="EA257" s="235"/>
    </row>
    <row r="258" spans="3:131" hidden="1">
      <c r="C258" s="226"/>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451" t="s">
        <v>482</v>
      </c>
      <c r="AU258" s="235"/>
      <c r="AV258" s="235"/>
      <c r="AW258" s="260"/>
      <c r="AX258" s="260"/>
      <c r="AY258" s="453" t="s">
        <v>911</v>
      </c>
      <c r="AZ258" s="440" t="s">
        <v>706</v>
      </c>
      <c r="BA258" s="259" t="s">
        <v>737</v>
      </c>
      <c r="BB258" s="259" t="s">
        <v>1096</v>
      </c>
      <c r="BC258" s="259" t="s">
        <v>1098</v>
      </c>
      <c r="BD258" s="259" t="s">
        <v>718</v>
      </c>
      <c r="BE258" s="374">
        <f t="shared" si="182"/>
        <v>256</v>
      </c>
      <c r="BF258" s="235"/>
      <c r="BG258" s="235"/>
      <c r="BH258" s="235"/>
      <c r="BI258" s="235"/>
      <c r="BJ258" s="235"/>
      <c r="BK258" s="235"/>
      <c r="BL258" s="235"/>
      <c r="BM258" s="235"/>
      <c r="BN258" s="235"/>
      <c r="BO258" s="235"/>
      <c r="BP258" s="235"/>
      <c r="BQ258" s="235"/>
      <c r="BR258" s="235"/>
      <c r="BS258" s="235"/>
      <c r="BT258" s="235"/>
      <c r="BU258" s="235"/>
      <c r="BV258" s="235"/>
      <c r="BW258" s="235"/>
      <c r="BX258" s="235"/>
      <c r="BY258" s="235"/>
      <c r="BZ258" s="235"/>
      <c r="CA258" s="235"/>
      <c r="CB258" s="235"/>
      <c r="CC258" s="235"/>
      <c r="CD258" s="235"/>
      <c r="CE258" s="235"/>
      <c r="CF258" s="235"/>
      <c r="CG258" s="235"/>
      <c r="CH258" s="235"/>
      <c r="CI258" s="235"/>
      <c r="CJ258" s="235"/>
      <c r="CK258" s="235"/>
      <c r="CL258" s="235"/>
      <c r="CM258" s="235"/>
      <c r="CN258" s="235"/>
      <c r="CO258" s="235"/>
      <c r="CP258" s="235"/>
      <c r="CQ258" s="235"/>
      <c r="CR258" s="235"/>
      <c r="CS258" s="235"/>
      <c r="CT258" s="235"/>
      <c r="CU258" s="235"/>
      <c r="CV258" s="235"/>
      <c r="CW258" s="235"/>
      <c r="CX258" s="235"/>
      <c r="CY258" s="235"/>
      <c r="CZ258" s="235"/>
      <c r="DA258" s="235"/>
      <c r="DB258" s="235"/>
      <c r="DC258" s="235"/>
      <c r="DD258" s="235"/>
      <c r="DE258" s="235"/>
      <c r="DF258" s="235"/>
      <c r="DG258" s="235"/>
      <c r="DH258" s="235"/>
      <c r="DI258" s="235"/>
      <c r="DJ258" s="235"/>
      <c r="DK258" s="235"/>
      <c r="DL258" s="235"/>
      <c r="DM258" s="235"/>
      <c r="DN258" s="235"/>
      <c r="DO258" s="235"/>
      <c r="DP258" s="235"/>
      <c r="DQ258" s="235"/>
      <c r="DR258" s="235"/>
      <c r="DS258" s="235"/>
      <c r="DT258" s="235"/>
      <c r="DU258" s="235"/>
      <c r="DV258" s="235"/>
      <c r="DW258" s="235"/>
      <c r="DX258" s="235"/>
      <c r="DY258" s="235"/>
      <c r="DZ258" s="235"/>
      <c r="EA258" s="235"/>
    </row>
    <row r="259" spans="3:131" hidden="1">
      <c r="C259" s="226"/>
      <c r="N259" s="235"/>
      <c r="O259" s="235"/>
      <c r="P259" s="235"/>
      <c r="Q259" s="235"/>
      <c r="R259" s="235"/>
      <c r="S259" s="235"/>
      <c r="T259" s="235"/>
      <c r="U259" s="235"/>
      <c r="V259" s="235"/>
      <c r="W259" s="235"/>
      <c r="X259" s="235"/>
      <c r="Y259" s="235"/>
      <c r="Z259" s="235"/>
      <c r="AA259" s="235"/>
      <c r="AB259" s="235"/>
      <c r="AC259" s="235"/>
      <c r="AD259" s="235"/>
      <c r="AE259" s="235"/>
      <c r="AF259" s="235"/>
      <c r="AG259" s="235"/>
      <c r="AH259" s="235"/>
      <c r="AI259" s="235"/>
      <c r="AJ259" s="235"/>
      <c r="AK259" s="235"/>
      <c r="AL259" s="235"/>
      <c r="AM259" s="235"/>
      <c r="AN259" s="235"/>
      <c r="AO259" s="235"/>
      <c r="AP259" s="235"/>
      <c r="AQ259" s="235"/>
      <c r="AR259" s="235"/>
      <c r="AS259" s="235"/>
      <c r="AT259" s="451" t="s">
        <v>484</v>
      </c>
      <c r="AU259" s="235"/>
      <c r="AV259" s="235"/>
      <c r="AW259" s="260"/>
      <c r="AX259" s="260"/>
      <c r="AY259" s="453" t="s">
        <v>912</v>
      </c>
      <c r="AZ259" s="440" t="s">
        <v>710</v>
      </c>
      <c r="BA259" s="259" t="s">
        <v>739</v>
      </c>
      <c r="BB259" s="259" t="s">
        <v>1098</v>
      </c>
      <c r="BC259" s="259" t="s">
        <v>438</v>
      </c>
      <c r="BD259" s="259" t="s">
        <v>720</v>
      </c>
      <c r="BE259" s="374">
        <f t="shared" si="182"/>
        <v>257</v>
      </c>
      <c r="BF259" s="235"/>
      <c r="BG259" s="235"/>
      <c r="BH259" s="235"/>
      <c r="BI259" s="235"/>
      <c r="BJ259" s="235"/>
      <c r="BK259" s="235"/>
      <c r="BL259" s="235"/>
      <c r="BM259" s="235"/>
      <c r="BN259" s="235"/>
      <c r="BO259" s="235"/>
      <c r="BP259" s="235"/>
      <c r="BQ259" s="235"/>
      <c r="BR259" s="235"/>
      <c r="BS259" s="235"/>
      <c r="BT259" s="235"/>
      <c r="BU259" s="235"/>
      <c r="BV259" s="235"/>
      <c r="BW259" s="235"/>
      <c r="BX259" s="235"/>
      <c r="BY259" s="235"/>
      <c r="BZ259" s="235"/>
      <c r="CA259" s="235"/>
      <c r="CB259" s="235"/>
      <c r="CC259" s="235"/>
      <c r="CD259" s="235"/>
      <c r="CE259" s="235"/>
      <c r="CF259" s="235"/>
      <c r="CG259" s="235"/>
      <c r="CH259" s="235"/>
      <c r="CI259" s="235"/>
      <c r="CJ259" s="235"/>
      <c r="CK259" s="235"/>
      <c r="CL259" s="235"/>
      <c r="CM259" s="235"/>
      <c r="CN259" s="235"/>
      <c r="CO259" s="235"/>
      <c r="CP259" s="235"/>
      <c r="CQ259" s="235"/>
      <c r="CR259" s="235"/>
      <c r="CS259" s="235"/>
      <c r="CT259" s="235"/>
      <c r="CU259" s="235"/>
      <c r="CV259" s="235"/>
      <c r="CW259" s="235"/>
      <c r="CX259" s="235"/>
      <c r="CY259" s="235"/>
      <c r="CZ259" s="235"/>
      <c r="DA259" s="235"/>
      <c r="DB259" s="235"/>
      <c r="DC259" s="235"/>
      <c r="DD259" s="235"/>
      <c r="DE259" s="235"/>
      <c r="DF259" s="235"/>
      <c r="DG259" s="235"/>
      <c r="DH259" s="235"/>
      <c r="DI259" s="235"/>
      <c r="DJ259" s="235"/>
      <c r="DK259" s="235"/>
      <c r="DL259" s="235"/>
      <c r="DM259" s="235"/>
      <c r="DN259" s="235"/>
      <c r="DO259" s="235"/>
      <c r="DP259" s="235"/>
      <c r="DQ259" s="235"/>
      <c r="DR259" s="235"/>
      <c r="DS259" s="235"/>
      <c r="DT259" s="235"/>
      <c r="DU259" s="235"/>
      <c r="DV259" s="235"/>
      <c r="DW259" s="235"/>
      <c r="DX259" s="235"/>
      <c r="DY259" s="235"/>
      <c r="DZ259" s="235"/>
      <c r="EA259" s="235"/>
    </row>
    <row r="260" spans="3:131" hidden="1">
      <c r="C260" s="226"/>
      <c r="N260" s="235"/>
      <c r="O260" s="235"/>
      <c r="P260" s="235"/>
      <c r="Q260" s="235"/>
      <c r="R260" s="235"/>
      <c r="S260" s="235"/>
      <c r="T260" s="235"/>
      <c r="U260" s="235"/>
      <c r="V260" s="235"/>
      <c r="W260" s="235"/>
      <c r="X260" s="235"/>
      <c r="Y260" s="235"/>
      <c r="Z260" s="235"/>
      <c r="AA260" s="235"/>
      <c r="AB260" s="235"/>
      <c r="AC260" s="235"/>
      <c r="AD260" s="235"/>
      <c r="AE260" s="235"/>
      <c r="AF260" s="235"/>
      <c r="AG260" s="235"/>
      <c r="AH260" s="235"/>
      <c r="AI260" s="235"/>
      <c r="AJ260" s="235"/>
      <c r="AK260" s="235"/>
      <c r="AL260" s="235"/>
      <c r="AM260" s="235"/>
      <c r="AN260" s="235"/>
      <c r="AO260" s="235"/>
      <c r="AP260" s="235"/>
      <c r="AQ260" s="235"/>
      <c r="AR260" s="235"/>
      <c r="AS260" s="235"/>
      <c r="AT260" s="451" t="s">
        <v>486</v>
      </c>
      <c r="AU260" s="235"/>
      <c r="AV260" s="235"/>
      <c r="AW260" s="260"/>
      <c r="AX260" s="260"/>
      <c r="AY260" s="453" t="s">
        <v>919</v>
      </c>
      <c r="AZ260" s="440" t="s">
        <v>711</v>
      </c>
      <c r="BA260" s="259" t="s">
        <v>740</v>
      </c>
      <c r="BB260" s="259" t="s">
        <v>438</v>
      </c>
      <c r="BC260" s="259" t="s">
        <v>1099</v>
      </c>
      <c r="BD260" s="259" t="s">
        <v>721</v>
      </c>
      <c r="BE260" s="374" t="e">
        <f t="shared" si="182"/>
        <v>#N/A</v>
      </c>
      <c r="BF260" s="235"/>
      <c r="BG260" s="235"/>
      <c r="BH260" s="235"/>
      <c r="BI260" s="235"/>
      <c r="BJ260" s="235"/>
      <c r="BK260" s="235"/>
      <c r="BL260" s="235"/>
      <c r="BM260" s="235"/>
      <c r="BN260" s="235"/>
      <c r="BO260" s="235"/>
      <c r="BP260" s="235"/>
      <c r="BQ260" s="235"/>
      <c r="BR260" s="235"/>
      <c r="BS260" s="235"/>
      <c r="BT260" s="235"/>
      <c r="BU260" s="235"/>
      <c r="BV260" s="235"/>
      <c r="BW260" s="235"/>
      <c r="BX260" s="235"/>
      <c r="BY260" s="235"/>
      <c r="BZ260" s="235"/>
      <c r="CA260" s="235"/>
      <c r="CB260" s="235"/>
      <c r="CC260" s="235"/>
      <c r="CD260" s="235"/>
      <c r="CE260" s="235"/>
      <c r="CF260" s="235"/>
      <c r="CG260" s="235"/>
      <c r="CH260" s="235"/>
      <c r="CI260" s="235"/>
      <c r="CJ260" s="235"/>
      <c r="CK260" s="235"/>
      <c r="CL260" s="235"/>
      <c r="CM260" s="235"/>
      <c r="CN260" s="235"/>
      <c r="CO260" s="235"/>
      <c r="CP260" s="235"/>
      <c r="CQ260" s="235"/>
      <c r="CR260" s="235"/>
      <c r="CS260" s="235"/>
      <c r="CT260" s="235"/>
      <c r="CU260" s="235"/>
      <c r="CV260" s="235"/>
      <c r="CW260" s="235"/>
      <c r="CX260" s="235"/>
      <c r="CY260" s="235"/>
      <c r="CZ260" s="235"/>
      <c r="DA260" s="235"/>
      <c r="DB260" s="235"/>
      <c r="DC260" s="235"/>
      <c r="DD260" s="235"/>
      <c r="DE260" s="235"/>
      <c r="DF260" s="235"/>
      <c r="DG260" s="235"/>
      <c r="DH260" s="235"/>
      <c r="DI260" s="235"/>
      <c r="DJ260" s="235"/>
      <c r="DK260" s="235"/>
      <c r="DL260" s="235"/>
      <c r="DM260" s="235"/>
      <c r="DN260" s="235"/>
      <c r="DO260" s="235"/>
      <c r="DP260" s="235"/>
      <c r="DQ260" s="235"/>
      <c r="DR260" s="235"/>
      <c r="DS260" s="235"/>
      <c r="DT260" s="235"/>
      <c r="DU260" s="235"/>
      <c r="DV260" s="235"/>
      <c r="DW260" s="235"/>
      <c r="DX260" s="235"/>
      <c r="DY260" s="235"/>
      <c r="DZ260" s="235"/>
      <c r="EA260" s="235"/>
    </row>
    <row r="261" spans="3:131" hidden="1">
      <c r="C261" s="226"/>
      <c r="N261" s="235"/>
      <c r="O261" s="235"/>
      <c r="P261" s="235"/>
      <c r="Q261" s="235"/>
      <c r="R261" s="235"/>
      <c r="S261" s="235"/>
      <c r="T261" s="235"/>
      <c r="U261" s="235"/>
      <c r="V261" s="235"/>
      <c r="W261" s="235"/>
      <c r="X261" s="235"/>
      <c r="Y261" s="235"/>
      <c r="Z261" s="235"/>
      <c r="AA261" s="235"/>
      <c r="AB261" s="235"/>
      <c r="AC261" s="235"/>
      <c r="AD261" s="235"/>
      <c r="AE261" s="235"/>
      <c r="AF261" s="235"/>
      <c r="AG261" s="235"/>
      <c r="AH261" s="235"/>
      <c r="AI261" s="235"/>
      <c r="AJ261" s="235"/>
      <c r="AK261" s="235"/>
      <c r="AL261" s="235"/>
      <c r="AM261" s="235"/>
      <c r="AN261" s="235"/>
      <c r="AO261" s="235"/>
      <c r="AP261" s="235"/>
      <c r="AQ261" s="235"/>
      <c r="AR261" s="235"/>
      <c r="AS261" s="235"/>
      <c r="AT261" s="451" t="s">
        <v>487</v>
      </c>
      <c r="AU261" s="235"/>
      <c r="AV261" s="235"/>
      <c r="AW261" s="260"/>
      <c r="AX261" s="260"/>
      <c r="AY261" s="453" t="s">
        <v>923</v>
      </c>
      <c r="AZ261" s="440" t="s">
        <v>712</v>
      </c>
      <c r="BA261" s="259" t="s">
        <v>741</v>
      </c>
      <c r="BB261" s="259" t="s">
        <v>1099</v>
      </c>
      <c r="BC261" s="259" t="s">
        <v>1100</v>
      </c>
      <c r="BD261" s="259" t="s">
        <v>722</v>
      </c>
      <c r="BE261" s="374">
        <f t="shared" si="182"/>
        <v>258</v>
      </c>
      <c r="BF261" s="235"/>
      <c r="BG261" s="235"/>
      <c r="BH261" s="235"/>
      <c r="BI261" s="235"/>
      <c r="BJ261" s="235"/>
      <c r="BK261" s="235"/>
      <c r="BL261" s="235"/>
      <c r="BM261" s="235"/>
      <c r="BN261" s="235"/>
      <c r="BO261" s="235"/>
      <c r="BP261" s="235"/>
      <c r="BQ261" s="235"/>
      <c r="BR261" s="235"/>
      <c r="BS261" s="235"/>
      <c r="BT261" s="235"/>
      <c r="BU261" s="235"/>
      <c r="BV261" s="235"/>
      <c r="BW261" s="235"/>
      <c r="BX261" s="235"/>
      <c r="BY261" s="235"/>
      <c r="BZ261" s="235"/>
      <c r="CA261" s="235"/>
      <c r="CB261" s="235"/>
      <c r="CC261" s="235"/>
      <c r="CD261" s="235"/>
      <c r="CE261" s="235"/>
      <c r="CF261" s="235"/>
      <c r="CG261" s="235"/>
      <c r="CH261" s="235"/>
      <c r="CI261" s="235"/>
      <c r="CJ261" s="235"/>
      <c r="CK261" s="235"/>
      <c r="CL261" s="235"/>
      <c r="CM261" s="235"/>
      <c r="CN261" s="235"/>
      <c r="CO261" s="235"/>
      <c r="CP261" s="235"/>
      <c r="CQ261" s="235"/>
      <c r="CR261" s="235"/>
      <c r="CS261" s="235"/>
      <c r="CT261" s="235"/>
      <c r="CU261" s="235"/>
      <c r="CV261" s="235"/>
      <c r="CW261" s="235"/>
      <c r="CX261" s="235"/>
      <c r="CY261" s="235"/>
      <c r="CZ261" s="235"/>
      <c r="DA261" s="235"/>
      <c r="DB261" s="235"/>
      <c r="DC261" s="235"/>
      <c r="DD261" s="235"/>
      <c r="DE261" s="235"/>
      <c r="DF261" s="235"/>
      <c r="DG261" s="235"/>
      <c r="DH261" s="235"/>
      <c r="DI261" s="235"/>
      <c r="DJ261" s="235"/>
      <c r="DK261" s="235"/>
      <c r="DL261" s="235"/>
      <c r="DM261" s="235"/>
      <c r="DN261" s="235"/>
      <c r="DO261" s="235"/>
      <c r="DP261" s="235"/>
      <c r="DQ261" s="235"/>
      <c r="DR261" s="235"/>
      <c r="DS261" s="235"/>
      <c r="DT261" s="235"/>
      <c r="DU261" s="235"/>
      <c r="DV261" s="235"/>
      <c r="DW261" s="235"/>
      <c r="DX261" s="235"/>
      <c r="DY261" s="235"/>
      <c r="DZ261" s="235"/>
      <c r="EA261" s="235"/>
    </row>
    <row r="262" spans="3:131" hidden="1">
      <c r="C262" s="226"/>
      <c r="N262" s="235"/>
      <c r="O262" s="235"/>
      <c r="P262" s="235"/>
      <c r="Q262" s="235"/>
      <c r="R262" s="235"/>
      <c r="S262" s="235"/>
      <c r="T262" s="235"/>
      <c r="U262" s="235"/>
      <c r="V262" s="235"/>
      <c r="W262" s="235"/>
      <c r="X262" s="235"/>
      <c r="Y262" s="235"/>
      <c r="Z262" s="235"/>
      <c r="AA262" s="235"/>
      <c r="AB262" s="235"/>
      <c r="AC262" s="235"/>
      <c r="AD262" s="235"/>
      <c r="AE262" s="235"/>
      <c r="AF262" s="235"/>
      <c r="AG262" s="235"/>
      <c r="AH262" s="235"/>
      <c r="AI262" s="235"/>
      <c r="AJ262" s="235"/>
      <c r="AK262" s="235"/>
      <c r="AL262" s="235"/>
      <c r="AM262" s="235"/>
      <c r="AN262" s="235"/>
      <c r="AO262" s="235"/>
      <c r="AP262" s="235"/>
      <c r="AQ262" s="235"/>
      <c r="AR262" s="235"/>
      <c r="AS262" s="235"/>
      <c r="AT262" s="451" t="s">
        <v>489</v>
      </c>
      <c r="AU262" s="235"/>
      <c r="AV262" s="235"/>
      <c r="AW262" s="260"/>
      <c r="AX262" s="260"/>
      <c r="AY262" s="453" t="s">
        <v>925</v>
      </c>
      <c r="AZ262" s="440" t="s">
        <v>713</v>
      </c>
      <c r="BA262" s="259" t="s">
        <v>742</v>
      </c>
      <c r="BB262" s="259" t="s">
        <v>1100</v>
      </c>
      <c r="BC262" s="259" t="s">
        <v>1101</v>
      </c>
      <c r="BD262" s="259" t="s">
        <v>724</v>
      </c>
      <c r="BE262" s="374">
        <f t="shared" si="182"/>
        <v>259</v>
      </c>
      <c r="BF262" s="235"/>
      <c r="BG262" s="235"/>
      <c r="BH262" s="235"/>
      <c r="BI262" s="235"/>
      <c r="BJ262" s="235"/>
      <c r="BK262" s="235"/>
      <c r="BL262" s="235"/>
      <c r="BM262" s="235"/>
      <c r="BN262" s="235"/>
      <c r="BO262" s="235"/>
      <c r="BP262" s="235"/>
      <c r="BQ262" s="235"/>
      <c r="BR262" s="235"/>
      <c r="BS262" s="235"/>
      <c r="BT262" s="235"/>
      <c r="BU262" s="235"/>
      <c r="BV262" s="235"/>
      <c r="BW262" s="235"/>
      <c r="BX262" s="235"/>
      <c r="BY262" s="235"/>
      <c r="BZ262" s="235"/>
      <c r="CA262" s="235"/>
      <c r="CB262" s="235"/>
      <c r="CC262" s="235"/>
      <c r="CD262" s="235"/>
      <c r="CE262" s="235"/>
      <c r="CF262" s="235"/>
      <c r="CG262" s="235"/>
      <c r="CH262" s="235"/>
      <c r="CI262" s="235"/>
      <c r="CJ262" s="235"/>
      <c r="CK262" s="235"/>
      <c r="CL262" s="235"/>
      <c r="CM262" s="235"/>
      <c r="CN262" s="235"/>
      <c r="CO262" s="235"/>
      <c r="CP262" s="235"/>
      <c r="CQ262" s="235"/>
      <c r="CR262" s="235"/>
      <c r="CS262" s="235"/>
      <c r="CT262" s="235"/>
      <c r="CU262" s="235"/>
      <c r="CV262" s="235"/>
      <c r="CW262" s="235"/>
      <c r="CX262" s="235"/>
      <c r="CY262" s="235"/>
      <c r="CZ262" s="235"/>
      <c r="DA262" s="235"/>
      <c r="DB262" s="235"/>
      <c r="DC262" s="235"/>
      <c r="DD262" s="235"/>
      <c r="DE262" s="235"/>
      <c r="DF262" s="235"/>
      <c r="DG262" s="235"/>
      <c r="DH262" s="235"/>
      <c r="DI262" s="235"/>
      <c r="DJ262" s="235"/>
      <c r="DK262" s="235"/>
      <c r="DL262" s="235"/>
      <c r="DM262" s="235"/>
      <c r="DN262" s="235"/>
      <c r="DO262" s="235"/>
      <c r="DP262" s="235"/>
      <c r="DQ262" s="235"/>
      <c r="DR262" s="235"/>
      <c r="DS262" s="235"/>
      <c r="DT262" s="235"/>
      <c r="DU262" s="235"/>
      <c r="DV262" s="235"/>
      <c r="DW262" s="235"/>
      <c r="DX262" s="235"/>
      <c r="DY262" s="235"/>
      <c r="DZ262" s="235"/>
      <c r="EA262" s="235"/>
    </row>
    <row r="263" spans="3:131" hidden="1">
      <c r="C263" s="226"/>
      <c r="N263" s="235"/>
      <c r="O263" s="235"/>
      <c r="P263" s="235"/>
      <c r="Q263" s="235"/>
      <c r="R263" s="235"/>
      <c r="S263" s="235"/>
      <c r="T263" s="235"/>
      <c r="U263" s="235"/>
      <c r="V263" s="235"/>
      <c r="W263" s="235"/>
      <c r="X263" s="235"/>
      <c r="Y263" s="235"/>
      <c r="Z263" s="235"/>
      <c r="AA263" s="235"/>
      <c r="AB263" s="235"/>
      <c r="AC263" s="235"/>
      <c r="AD263" s="235"/>
      <c r="AE263" s="235"/>
      <c r="AF263" s="235"/>
      <c r="AG263" s="235"/>
      <c r="AH263" s="235"/>
      <c r="AI263" s="235"/>
      <c r="AJ263" s="235"/>
      <c r="AK263" s="235"/>
      <c r="AL263" s="235"/>
      <c r="AM263" s="235"/>
      <c r="AN263" s="235"/>
      <c r="AO263" s="235"/>
      <c r="AP263" s="235"/>
      <c r="AQ263" s="235"/>
      <c r="AR263" s="235"/>
      <c r="AS263" s="235"/>
      <c r="AT263" s="451" t="s">
        <v>491</v>
      </c>
      <c r="AU263" s="235"/>
      <c r="AV263" s="235"/>
      <c r="AW263" s="260"/>
      <c r="AX263" s="260"/>
      <c r="AY263" s="453" t="s">
        <v>931</v>
      </c>
      <c r="AZ263" s="440" t="s">
        <v>714</v>
      </c>
      <c r="BA263" s="259" t="s">
        <v>743</v>
      </c>
      <c r="BB263" s="259" t="s">
        <v>1101</v>
      </c>
      <c r="BC263" s="259" t="s">
        <v>1103</v>
      </c>
      <c r="BD263" s="259" t="s">
        <v>726</v>
      </c>
      <c r="BE263" s="374">
        <f t="shared" si="182"/>
        <v>260</v>
      </c>
      <c r="BF263" s="235"/>
      <c r="BG263" s="235"/>
      <c r="BH263" s="235"/>
      <c r="BI263" s="235"/>
      <c r="BJ263" s="235"/>
      <c r="BK263" s="235"/>
      <c r="BL263" s="235"/>
      <c r="BM263" s="235"/>
      <c r="BN263" s="235"/>
      <c r="BO263" s="235"/>
      <c r="BP263" s="235"/>
      <c r="BQ263" s="235"/>
      <c r="BR263" s="235"/>
      <c r="BS263" s="235"/>
      <c r="BT263" s="235"/>
      <c r="BU263" s="235"/>
      <c r="BV263" s="235"/>
      <c r="BW263" s="235"/>
      <c r="BX263" s="235"/>
      <c r="BY263" s="235"/>
      <c r="BZ263" s="235"/>
      <c r="CA263" s="235"/>
      <c r="CB263" s="235"/>
      <c r="CC263" s="235"/>
      <c r="CD263" s="235"/>
      <c r="CE263" s="235"/>
      <c r="CF263" s="235"/>
      <c r="CG263" s="235"/>
      <c r="CH263" s="235"/>
      <c r="CI263" s="235"/>
      <c r="CJ263" s="235"/>
      <c r="CK263" s="235"/>
      <c r="CL263" s="235"/>
      <c r="CM263" s="235"/>
      <c r="CN263" s="235"/>
      <c r="CO263" s="235"/>
      <c r="CP263" s="235"/>
      <c r="CQ263" s="235"/>
      <c r="CR263" s="235"/>
      <c r="CS263" s="235"/>
      <c r="CT263" s="235"/>
      <c r="CU263" s="235"/>
      <c r="CV263" s="235"/>
      <c r="CW263" s="235"/>
      <c r="CX263" s="235"/>
      <c r="CY263" s="235"/>
      <c r="CZ263" s="235"/>
      <c r="DA263" s="235"/>
      <c r="DB263" s="235"/>
      <c r="DC263" s="235"/>
      <c r="DD263" s="235"/>
      <c r="DE263" s="235"/>
      <c r="DF263" s="235"/>
      <c r="DG263" s="235"/>
      <c r="DH263" s="235"/>
      <c r="DI263" s="235"/>
      <c r="DJ263" s="235"/>
      <c r="DK263" s="235"/>
      <c r="DL263" s="235"/>
      <c r="DM263" s="235"/>
      <c r="DN263" s="235"/>
      <c r="DO263" s="235"/>
      <c r="DP263" s="235"/>
      <c r="DQ263" s="235"/>
      <c r="DR263" s="235"/>
      <c r="DS263" s="235"/>
      <c r="DT263" s="235"/>
      <c r="DU263" s="235"/>
      <c r="DV263" s="235"/>
      <c r="DW263" s="235"/>
      <c r="DX263" s="235"/>
      <c r="DY263" s="235"/>
      <c r="DZ263" s="235"/>
      <c r="EA263" s="235"/>
    </row>
    <row r="264" spans="3:131" ht="15" hidden="1" customHeight="1">
      <c r="C264" s="226"/>
      <c r="N264" s="235"/>
      <c r="O264" s="235"/>
      <c r="P264" s="235"/>
      <c r="Q264" s="235"/>
      <c r="R264" s="235"/>
      <c r="S264" s="235"/>
      <c r="T264" s="235"/>
      <c r="U264" s="235"/>
      <c r="V264" s="235"/>
      <c r="W264" s="235"/>
      <c r="X264" s="235"/>
      <c r="Y264" s="235"/>
      <c r="Z264" s="235"/>
      <c r="AA264" s="235"/>
      <c r="AB264" s="235"/>
      <c r="AC264" s="235"/>
      <c r="AD264" s="235"/>
      <c r="AE264" s="235"/>
      <c r="AF264" s="235"/>
      <c r="AG264" s="235"/>
      <c r="AH264" s="235"/>
      <c r="AI264" s="235"/>
      <c r="AJ264" s="235"/>
      <c r="AK264" s="235"/>
      <c r="AL264" s="235"/>
      <c r="AM264" s="235"/>
      <c r="AN264" s="235"/>
      <c r="AO264" s="235"/>
      <c r="AP264" s="235"/>
      <c r="AQ264" s="235"/>
      <c r="AR264" s="235"/>
      <c r="AS264" s="235"/>
      <c r="AT264" s="451" t="s">
        <v>493</v>
      </c>
      <c r="AU264" s="235"/>
      <c r="AV264" s="235"/>
      <c r="AW264" s="260"/>
      <c r="AX264" s="260"/>
      <c r="AY264" s="453" t="s">
        <v>932</v>
      </c>
      <c r="AZ264" s="440" t="s">
        <v>715</v>
      </c>
      <c r="BA264" s="259" t="s">
        <v>745</v>
      </c>
      <c r="BB264" s="259" t="s">
        <v>1103</v>
      </c>
      <c r="BC264" s="259" t="s">
        <v>1105</v>
      </c>
      <c r="BD264" s="259" t="s">
        <v>727</v>
      </c>
      <c r="BE264" s="374">
        <f t="shared" si="182"/>
        <v>261</v>
      </c>
      <c r="BF264" s="235"/>
      <c r="BG264" s="235"/>
      <c r="BH264" s="235"/>
      <c r="BI264" s="235"/>
      <c r="BJ264" s="235"/>
      <c r="BK264" s="235"/>
      <c r="BL264" s="235"/>
      <c r="BM264" s="235"/>
      <c r="BN264" s="235"/>
      <c r="BO264" s="235"/>
      <c r="BP264" s="235"/>
      <c r="BQ264" s="235"/>
      <c r="BR264" s="235"/>
      <c r="BS264" s="235"/>
      <c r="BT264" s="235"/>
      <c r="BU264" s="235"/>
      <c r="BV264" s="235"/>
      <c r="BW264" s="235"/>
      <c r="BX264" s="235"/>
      <c r="BY264" s="235"/>
      <c r="BZ264" s="235"/>
      <c r="CA264" s="235"/>
      <c r="CB264" s="235"/>
      <c r="CC264" s="235"/>
      <c r="CD264" s="235"/>
      <c r="CE264" s="235"/>
      <c r="CF264" s="235"/>
      <c r="CG264" s="235"/>
      <c r="CH264" s="235"/>
      <c r="CI264" s="235"/>
      <c r="CJ264" s="235"/>
      <c r="CK264" s="235"/>
      <c r="CL264" s="235"/>
      <c r="CM264" s="235"/>
      <c r="CN264" s="235"/>
      <c r="CO264" s="235"/>
      <c r="CP264" s="235"/>
      <c r="CQ264" s="235"/>
      <c r="CR264" s="235"/>
      <c r="CS264" s="235"/>
      <c r="CT264" s="235"/>
      <c r="CU264" s="235"/>
      <c r="CV264" s="235"/>
      <c r="CW264" s="235"/>
      <c r="CX264" s="235"/>
      <c r="CY264" s="235"/>
      <c r="CZ264" s="235"/>
      <c r="DA264" s="235"/>
      <c r="DB264" s="235"/>
      <c r="DC264" s="235"/>
      <c r="DD264" s="235"/>
      <c r="DE264" s="235"/>
      <c r="DF264" s="235"/>
      <c r="DG264" s="235"/>
      <c r="DH264" s="235"/>
      <c r="DI264" s="235"/>
      <c r="DJ264" s="235"/>
      <c r="DK264" s="235"/>
      <c r="DL264" s="235"/>
      <c r="DM264" s="235"/>
      <c r="DN264" s="235"/>
      <c r="DO264" s="235"/>
      <c r="DP264" s="235"/>
      <c r="DQ264" s="235"/>
      <c r="DR264" s="235"/>
      <c r="DS264" s="235"/>
      <c r="DT264" s="235"/>
      <c r="DU264" s="235"/>
      <c r="DV264" s="235"/>
      <c r="DW264" s="235"/>
      <c r="DX264" s="235"/>
      <c r="DY264" s="235"/>
      <c r="DZ264" s="235"/>
      <c r="EA264" s="235"/>
    </row>
    <row r="265" spans="3:131" hidden="1">
      <c r="C265" s="226"/>
      <c r="N265" s="235"/>
      <c r="O265" s="235"/>
      <c r="P265" s="235"/>
      <c r="Q265" s="235"/>
      <c r="R265" s="235"/>
      <c r="S265" s="235"/>
      <c r="T265" s="235"/>
      <c r="U265" s="235"/>
      <c r="V265" s="235"/>
      <c r="W265" s="235"/>
      <c r="X265" s="235"/>
      <c r="Y265" s="235"/>
      <c r="Z265" s="235"/>
      <c r="AA265" s="235"/>
      <c r="AB265" s="235"/>
      <c r="AC265" s="235"/>
      <c r="AD265" s="235"/>
      <c r="AE265" s="235"/>
      <c r="AF265" s="235"/>
      <c r="AG265" s="235"/>
      <c r="AH265" s="235"/>
      <c r="AI265" s="235"/>
      <c r="AJ265" s="235"/>
      <c r="AK265" s="235"/>
      <c r="AL265" s="235"/>
      <c r="AM265" s="235"/>
      <c r="AN265" s="235"/>
      <c r="AO265" s="235"/>
      <c r="AP265" s="235"/>
      <c r="AQ265" s="235"/>
      <c r="AR265" s="235"/>
      <c r="AS265" s="235"/>
      <c r="AT265" s="451" t="s">
        <v>495</v>
      </c>
      <c r="AU265" s="235"/>
      <c r="AV265" s="235"/>
      <c r="AW265" s="260"/>
      <c r="AX265" s="260"/>
      <c r="AY265" s="453" t="s">
        <v>935</v>
      </c>
      <c r="AZ265" s="440" t="s">
        <v>718</v>
      </c>
      <c r="BA265" s="259" t="s">
        <v>746</v>
      </c>
      <c r="BB265" s="259" t="s">
        <v>1105</v>
      </c>
      <c r="BC265" s="259" t="s">
        <v>1113</v>
      </c>
      <c r="BD265" s="259" t="s">
        <v>728</v>
      </c>
      <c r="BE265" s="374">
        <f t="shared" si="182"/>
        <v>262</v>
      </c>
      <c r="BF265" s="235"/>
      <c r="BG265" s="235"/>
      <c r="BH265" s="235"/>
      <c r="BI265" s="235"/>
      <c r="BJ265" s="235"/>
      <c r="BK265" s="235"/>
      <c r="BL265" s="235"/>
      <c r="BM265" s="235"/>
      <c r="BN265" s="235"/>
      <c r="BO265" s="235"/>
      <c r="BP265" s="235"/>
      <c r="BQ265" s="235"/>
      <c r="BR265" s="235"/>
      <c r="BS265" s="235"/>
      <c r="BT265" s="235"/>
      <c r="BU265" s="235"/>
      <c r="BV265" s="235"/>
      <c r="BW265" s="235"/>
      <c r="BX265" s="235"/>
      <c r="BY265" s="235"/>
      <c r="BZ265" s="235"/>
      <c r="CA265" s="235"/>
      <c r="CB265" s="235"/>
      <c r="CC265" s="235"/>
      <c r="CD265" s="235"/>
      <c r="CE265" s="235"/>
      <c r="CF265" s="235"/>
      <c r="CG265" s="235"/>
      <c r="CH265" s="235"/>
      <c r="CI265" s="235"/>
      <c r="CJ265" s="235"/>
      <c r="CK265" s="235"/>
      <c r="CL265" s="235"/>
      <c r="CM265" s="235"/>
      <c r="CN265" s="235"/>
      <c r="CO265" s="235"/>
      <c r="CP265" s="235"/>
      <c r="CQ265" s="235"/>
      <c r="CR265" s="235"/>
      <c r="CS265" s="235"/>
      <c r="CT265" s="235"/>
      <c r="CU265" s="235"/>
      <c r="CV265" s="235"/>
      <c r="CW265" s="235"/>
      <c r="CX265" s="235"/>
      <c r="CY265" s="235"/>
      <c r="CZ265" s="235"/>
      <c r="DA265" s="235"/>
      <c r="DB265" s="235"/>
      <c r="DC265" s="235"/>
      <c r="DD265" s="235"/>
      <c r="DE265" s="235"/>
      <c r="DF265" s="235"/>
      <c r="DG265" s="235"/>
      <c r="DH265" s="235"/>
      <c r="DI265" s="235"/>
      <c r="DJ265" s="235"/>
      <c r="DK265" s="235"/>
      <c r="DL265" s="235"/>
      <c r="DM265" s="235"/>
      <c r="DN265" s="235"/>
      <c r="DO265" s="235"/>
      <c r="DP265" s="235"/>
      <c r="DQ265" s="235"/>
      <c r="DR265" s="235"/>
      <c r="DS265" s="235"/>
      <c r="DT265" s="235"/>
      <c r="DU265" s="235"/>
      <c r="DV265" s="235"/>
      <c r="DW265" s="235"/>
      <c r="DX265" s="235"/>
      <c r="DY265" s="235"/>
      <c r="DZ265" s="235"/>
      <c r="EA265" s="235"/>
    </row>
    <row r="266" spans="3:131">
      <c r="C266" s="226"/>
      <c r="N266" s="235"/>
      <c r="O266" s="235"/>
      <c r="P266" s="235"/>
      <c r="Q266" s="235"/>
      <c r="R266" s="235"/>
      <c r="S266" s="235"/>
      <c r="T266" s="235"/>
      <c r="U266" s="235"/>
      <c r="V266" s="235"/>
      <c r="W266" s="235"/>
      <c r="X266" s="235"/>
      <c r="Y266" s="235"/>
      <c r="Z266" s="235"/>
      <c r="AA266" s="235"/>
      <c r="AB266" s="235"/>
      <c r="AC266" s="235"/>
      <c r="AD266" s="235"/>
      <c r="AE266" s="235"/>
      <c r="AF266" s="235"/>
      <c r="AG266" s="235"/>
      <c r="AH266" s="235"/>
      <c r="AI266" s="235"/>
      <c r="AJ266" s="235"/>
      <c r="AK266" s="235"/>
      <c r="AL266" s="235"/>
      <c r="AM266" s="235"/>
      <c r="AN266" s="235"/>
      <c r="AO266" s="235"/>
      <c r="AP266" s="235"/>
      <c r="AQ266" s="235"/>
      <c r="AR266" s="235"/>
      <c r="AS266" s="235"/>
      <c r="AT266" s="451" t="s">
        <v>497</v>
      </c>
      <c r="AU266" s="235"/>
      <c r="AV266" s="235"/>
      <c r="AW266" s="260"/>
      <c r="AX266" s="260"/>
      <c r="AY266" s="453" t="s">
        <v>938</v>
      </c>
      <c r="AZ266" s="440" t="s">
        <v>720</v>
      </c>
      <c r="BA266" s="259" t="s">
        <v>747</v>
      </c>
      <c r="BB266" s="259" t="s">
        <v>1113</v>
      </c>
      <c r="BC266" s="259" t="s">
        <v>1119</v>
      </c>
      <c r="BD266" s="259" t="s">
        <v>729</v>
      </c>
      <c r="BE266" s="374">
        <f t="shared" si="182"/>
        <v>263</v>
      </c>
      <c r="BF266" s="235"/>
      <c r="BG266" s="235"/>
      <c r="BH266" s="235"/>
      <c r="BI266" s="235"/>
      <c r="BJ266" s="235"/>
      <c r="BK266" s="235"/>
      <c r="BL266" s="235"/>
      <c r="BM266" s="235"/>
      <c r="BN266" s="235"/>
      <c r="BO266" s="235"/>
      <c r="BP266" s="235"/>
      <c r="BQ266" s="235"/>
      <c r="BR266" s="235"/>
      <c r="BS266" s="235"/>
      <c r="BT266" s="235"/>
      <c r="BU266" s="235"/>
      <c r="BV266" s="235"/>
      <c r="BW266" s="235"/>
      <c r="BX266" s="235"/>
      <c r="BY266" s="235"/>
      <c r="BZ266" s="235"/>
      <c r="CA266" s="235"/>
      <c r="CB266" s="235"/>
      <c r="CC266" s="235"/>
      <c r="CD266" s="235"/>
      <c r="CE266" s="235"/>
      <c r="CF266" s="235"/>
      <c r="CG266" s="235"/>
      <c r="CH266" s="235"/>
      <c r="CI266" s="235"/>
      <c r="CJ266" s="235"/>
      <c r="CK266" s="235"/>
      <c r="CL266" s="235"/>
      <c r="CM266" s="235"/>
      <c r="CN266" s="235"/>
      <c r="CO266" s="235"/>
      <c r="CP266" s="235"/>
      <c r="CQ266" s="235"/>
      <c r="CR266" s="235"/>
      <c r="CS266" s="235"/>
      <c r="CT266" s="235"/>
      <c r="CU266" s="235"/>
      <c r="CV266" s="235"/>
      <c r="CW266" s="235"/>
      <c r="CX266" s="235"/>
      <c r="CY266" s="235"/>
      <c r="CZ266" s="235"/>
      <c r="DA266" s="235"/>
      <c r="DB266" s="235"/>
      <c r="DC266" s="235"/>
      <c r="DD266" s="235"/>
      <c r="DE266" s="235"/>
      <c r="DF266" s="235"/>
      <c r="DG266" s="235"/>
      <c r="DH266" s="235"/>
      <c r="DI266" s="235"/>
      <c r="DJ266" s="235"/>
      <c r="DK266" s="235"/>
      <c r="DL266" s="235"/>
      <c r="DM266" s="235"/>
      <c r="DN266" s="235"/>
      <c r="DO266" s="235"/>
      <c r="DP266" s="235"/>
      <c r="DQ266" s="235"/>
      <c r="DR266" s="235"/>
      <c r="DS266" s="235"/>
      <c r="DT266" s="235"/>
      <c r="DU266" s="235"/>
      <c r="DV266" s="235"/>
      <c r="DW266" s="235"/>
      <c r="DX266" s="235"/>
      <c r="DY266" s="235"/>
      <c r="DZ266" s="235"/>
      <c r="EA266" s="235"/>
    </row>
    <row r="267" spans="3:131">
      <c r="C267" s="226"/>
      <c r="N267" s="235"/>
      <c r="O267" s="235"/>
      <c r="P267" s="235"/>
      <c r="Q267" s="235"/>
      <c r="R267" s="235"/>
      <c r="S267" s="235"/>
      <c r="T267" s="235"/>
      <c r="U267" s="235"/>
      <c r="V267" s="235"/>
      <c r="W267" s="235"/>
      <c r="X267" s="235"/>
      <c r="Y267" s="235"/>
      <c r="Z267" s="235"/>
      <c r="AA267" s="235"/>
      <c r="AB267" s="235"/>
      <c r="AC267" s="235"/>
      <c r="AD267" s="235"/>
      <c r="AE267" s="235"/>
      <c r="AF267" s="235"/>
      <c r="AG267" s="235"/>
      <c r="AH267" s="235"/>
      <c r="AI267" s="235"/>
      <c r="AJ267" s="235"/>
      <c r="AK267" s="235"/>
      <c r="AL267" s="235"/>
      <c r="AM267" s="235"/>
      <c r="AN267" s="235"/>
      <c r="AO267" s="235"/>
      <c r="AP267" s="235"/>
      <c r="AQ267" s="235"/>
      <c r="AR267" s="235"/>
      <c r="AS267" s="235"/>
      <c r="AT267" s="451"/>
      <c r="AU267" s="235"/>
      <c r="AV267" s="235"/>
      <c r="AW267" s="260"/>
      <c r="AX267" s="260"/>
      <c r="AY267" s="453" t="s">
        <v>940</v>
      </c>
      <c r="AZ267" s="440" t="s">
        <v>722</v>
      </c>
      <c r="BA267" s="259" t="s">
        <v>749</v>
      </c>
      <c r="BB267" s="259" t="s">
        <v>1119</v>
      </c>
      <c r="BC267" s="259" t="s">
        <v>1120</v>
      </c>
      <c r="BD267" s="259" t="s">
        <v>731</v>
      </c>
      <c r="BE267" s="374">
        <f t="shared" si="182"/>
        <v>264</v>
      </c>
      <c r="BF267" s="235"/>
      <c r="BG267" s="235"/>
      <c r="BH267" s="235"/>
      <c r="BI267" s="235"/>
      <c r="BJ267" s="235"/>
      <c r="BK267" s="235"/>
      <c r="BL267" s="235"/>
      <c r="BM267" s="235"/>
      <c r="BN267" s="235"/>
      <c r="BO267" s="235"/>
      <c r="BP267" s="235"/>
      <c r="BQ267" s="235"/>
      <c r="BR267" s="235"/>
      <c r="BS267" s="235"/>
      <c r="BT267" s="235"/>
      <c r="BU267" s="235"/>
      <c r="BV267" s="235"/>
      <c r="BW267" s="235"/>
      <c r="BX267" s="235"/>
      <c r="BY267" s="235"/>
      <c r="BZ267" s="235"/>
      <c r="CA267" s="235"/>
      <c r="CB267" s="235"/>
      <c r="CC267" s="235"/>
      <c r="CD267" s="235"/>
      <c r="CE267" s="235"/>
      <c r="CF267" s="235"/>
      <c r="CG267" s="235"/>
      <c r="CH267" s="235"/>
      <c r="CI267" s="235"/>
      <c r="CJ267" s="235"/>
      <c r="CK267" s="235"/>
      <c r="CL267" s="235"/>
      <c r="CM267" s="235"/>
      <c r="CN267" s="235"/>
      <c r="CO267" s="235"/>
      <c r="CP267" s="235"/>
      <c r="CQ267" s="235"/>
      <c r="CR267" s="235"/>
      <c r="CS267" s="235"/>
      <c r="CT267" s="235"/>
      <c r="CU267" s="235"/>
      <c r="CV267" s="235"/>
      <c r="CW267" s="235"/>
      <c r="CX267" s="235"/>
      <c r="CY267" s="235"/>
      <c r="CZ267" s="235"/>
      <c r="DA267" s="235"/>
      <c r="DB267" s="235"/>
      <c r="DC267" s="235"/>
      <c r="DD267" s="235"/>
      <c r="DE267" s="235"/>
      <c r="DF267" s="235"/>
      <c r="DG267" s="235"/>
      <c r="DH267" s="235"/>
      <c r="DI267" s="235"/>
      <c r="DJ267" s="235"/>
      <c r="DK267" s="235"/>
      <c r="DL267" s="235"/>
      <c r="DM267" s="235"/>
      <c r="DN267" s="235"/>
      <c r="DO267" s="235"/>
      <c r="DP267" s="235"/>
      <c r="DQ267" s="235"/>
      <c r="DR267" s="235"/>
      <c r="DS267" s="235"/>
      <c r="DT267" s="235"/>
      <c r="DU267" s="235"/>
      <c r="DV267" s="235"/>
      <c r="DW267" s="235"/>
      <c r="DX267" s="235"/>
      <c r="DY267" s="235"/>
      <c r="DZ267" s="235"/>
      <c r="EA267" s="235"/>
    </row>
    <row r="268" spans="3:131">
      <c r="C268" s="226"/>
      <c r="N268" s="235"/>
      <c r="O268" s="235"/>
      <c r="P268" s="235"/>
      <c r="Q268" s="235"/>
      <c r="R268" s="235"/>
      <c r="S268" s="235"/>
      <c r="T268" s="235"/>
      <c r="U268" s="235"/>
      <c r="V268" s="235"/>
      <c r="W268" s="235"/>
      <c r="X268" s="235"/>
      <c r="Y268" s="235"/>
      <c r="Z268" s="235"/>
      <c r="AA268" s="235"/>
      <c r="AB268" s="235"/>
      <c r="AC268" s="235"/>
      <c r="AD268" s="235"/>
      <c r="AE268" s="235"/>
      <c r="AF268" s="235"/>
      <c r="AG268" s="235"/>
      <c r="AH268" s="235"/>
      <c r="AI268" s="235"/>
      <c r="AJ268" s="235"/>
      <c r="AK268" s="235"/>
      <c r="AL268" s="235"/>
      <c r="AM268" s="235"/>
      <c r="AN268" s="235"/>
      <c r="AO268" s="235"/>
      <c r="AP268" s="235"/>
      <c r="AQ268" s="235"/>
      <c r="AR268" s="235"/>
      <c r="AS268" s="235"/>
      <c r="AT268" s="451"/>
      <c r="AU268" s="235"/>
      <c r="AV268" s="235"/>
      <c r="AW268" s="260"/>
      <c r="AX268" s="260"/>
      <c r="AY268" s="453" t="s">
        <v>942</v>
      </c>
      <c r="AZ268" s="440" t="s">
        <v>724</v>
      </c>
      <c r="BA268" s="259" t="s">
        <v>750</v>
      </c>
      <c r="BB268" s="259" t="s">
        <v>1120</v>
      </c>
      <c r="BC268" s="259" t="s">
        <v>449</v>
      </c>
      <c r="BD268" s="259" t="s">
        <v>1452</v>
      </c>
      <c r="BE268" s="374">
        <f t="shared" si="182"/>
        <v>265</v>
      </c>
      <c r="BF268" s="235"/>
      <c r="BG268" s="235"/>
      <c r="BH268" s="235"/>
      <c r="BI268" s="235"/>
      <c r="BJ268" s="235"/>
      <c r="BK268" s="235"/>
      <c r="BL268" s="235"/>
      <c r="BM268" s="235"/>
      <c r="BN268" s="235"/>
      <c r="BO268" s="235"/>
      <c r="BP268" s="235"/>
      <c r="BQ268" s="235"/>
      <c r="BR268" s="235"/>
      <c r="BS268" s="235"/>
      <c r="BT268" s="235"/>
      <c r="BU268" s="235"/>
      <c r="BV268" s="235"/>
      <c r="BW268" s="235"/>
      <c r="BX268" s="235"/>
      <c r="BY268" s="235"/>
      <c r="BZ268" s="235"/>
      <c r="CA268" s="235"/>
      <c r="CB268" s="235"/>
      <c r="CC268" s="235"/>
      <c r="CD268" s="235"/>
      <c r="CE268" s="235"/>
      <c r="CF268" s="235"/>
      <c r="CG268" s="235"/>
      <c r="CH268" s="235"/>
      <c r="CI268" s="235"/>
      <c r="CJ268" s="235"/>
      <c r="CK268" s="235"/>
      <c r="CL268" s="235"/>
      <c r="CM268" s="235"/>
      <c r="CN268" s="235"/>
      <c r="CO268" s="235"/>
      <c r="CP268" s="235"/>
      <c r="CQ268" s="235"/>
      <c r="CR268" s="235"/>
      <c r="CS268" s="235"/>
      <c r="CT268" s="235"/>
      <c r="CU268" s="235"/>
      <c r="CV268" s="235"/>
      <c r="CW268" s="235"/>
      <c r="CX268" s="235"/>
      <c r="CY268" s="235"/>
      <c r="CZ268" s="235"/>
      <c r="DA268" s="235"/>
      <c r="DB268" s="235"/>
      <c r="DC268" s="235"/>
      <c r="DD268" s="235"/>
      <c r="DE268" s="235"/>
      <c r="DF268" s="235"/>
      <c r="DG268" s="235"/>
      <c r="DH268" s="235"/>
      <c r="DI268" s="235"/>
      <c r="DJ268" s="235"/>
      <c r="DK268" s="235"/>
      <c r="DL268" s="235"/>
      <c r="DM268" s="235"/>
      <c r="DN268" s="235"/>
      <c r="DO268" s="235"/>
      <c r="DP268" s="235"/>
      <c r="DQ268" s="235"/>
      <c r="DR268" s="235"/>
      <c r="DS268" s="235"/>
      <c r="DT268" s="235"/>
      <c r="DU268" s="235"/>
      <c r="DV268" s="235"/>
      <c r="DW268" s="235"/>
      <c r="DX268" s="235"/>
      <c r="DY268" s="235"/>
      <c r="DZ268" s="235"/>
      <c r="EA268" s="235"/>
    </row>
    <row r="269" spans="3:131">
      <c r="C269" s="226"/>
      <c r="N269" s="235"/>
      <c r="O269" s="235"/>
      <c r="P269" s="235"/>
      <c r="Q269" s="235"/>
      <c r="R269" s="235"/>
      <c r="S269" s="235"/>
      <c r="T269" s="235"/>
      <c r="U269" s="235"/>
      <c r="V269" s="235"/>
      <c r="W269" s="235"/>
      <c r="X269" s="235"/>
      <c r="Y269" s="235"/>
      <c r="Z269" s="235"/>
      <c r="AA269" s="235"/>
      <c r="AB269" s="235"/>
      <c r="AC269" s="235"/>
      <c r="AD269" s="235"/>
      <c r="AE269" s="235"/>
      <c r="AF269" s="235"/>
      <c r="AG269" s="235"/>
      <c r="AH269" s="235"/>
      <c r="AI269" s="235"/>
      <c r="AJ269" s="235"/>
      <c r="AK269" s="235"/>
      <c r="AL269" s="235"/>
      <c r="AM269" s="235"/>
      <c r="AN269" s="235"/>
      <c r="AO269" s="235"/>
      <c r="AP269" s="235"/>
      <c r="AQ269" s="235"/>
      <c r="AR269" s="235"/>
      <c r="AS269" s="235"/>
      <c r="AT269" s="451"/>
      <c r="AU269" s="235"/>
      <c r="AV269" s="235"/>
      <c r="AW269" s="260"/>
      <c r="AX269" s="260"/>
      <c r="AY269" s="453" t="s">
        <v>945</v>
      </c>
      <c r="AZ269" s="440" t="s">
        <v>726</v>
      </c>
      <c r="BA269" s="259" t="s">
        <v>751</v>
      </c>
      <c r="BB269" s="259" t="s">
        <v>449</v>
      </c>
      <c r="BC269" s="259" t="s">
        <v>1468</v>
      </c>
      <c r="BD269" s="259" t="s">
        <v>1453</v>
      </c>
      <c r="BE269" s="374" t="e">
        <f t="shared" si="182"/>
        <v>#N/A</v>
      </c>
      <c r="BF269" s="235"/>
      <c r="BG269" s="235"/>
      <c r="BH269" s="235"/>
      <c r="BI269" s="235"/>
      <c r="BJ269" s="235"/>
      <c r="BK269" s="235"/>
      <c r="BL269" s="235"/>
      <c r="BM269" s="235"/>
      <c r="BN269" s="235"/>
      <c r="BO269" s="235"/>
      <c r="BP269" s="235"/>
      <c r="BQ269" s="235"/>
      <c r="BR269" s="235"/>
      <c r="BS269" s="235"/>
      <c r="BT269" s="235"/>
      <c r="BU269" s="235"/>
      <c r="BV269" s="235"/>
      <c r="BW269" s="235"/>
      <c r="BX269" s="235"/>
      <c r="BY269" s="235"/>
      <c r="BZ269" s="235"/>
      <c r="CA269" s="235"/>
      <c r="CB269" s="235"/>
      <c r="CC269" s="235"/>
      <c r="CD269" s="235"/>
      <c r="CE269" s="235"/>
      <c r="CF269" s="235"/>
      <c r="CG269" s="235"/>
      <c r="CH269" s="235"/>
      <c r="CI269" s="235"/>
      <c r="CJ269" s="235"/>
      <c r="CK269" s="235"/>
      <c r="CL269" s="235"/>
      <c r="CM269" s="235"/>
      <c r="CN269" s="235"/>
      <c r="CO269" s="235"/>
      <c r="CP269" s="235"/>
      <c r="CQ269" s="235"/>
      <c r="CR269" s="235"/>
      <c r="CS269" s="235"/>
      <c r="CT269" s="235"/>
      <c r="CU269" s="235"/>
      <c r="CV269" s="235"/>
      <c r="CW269" s="235"/>
      <c r="CX269" s="235"/>
      <c r="CY269" s="235"/>
      <c r="CZ269" s="235"/>
      <c r="DA269" s="235"/>
      <c r="DB269" s="235"/>
      <c r="DC269" s="235"/>
      <c r="DD269" s="235"/>
      <c r="DE269" s="235"/>
      <c r="DF269" s="235"/>
      <c r="DG269" s="235"/>
      <c r="DH269" s="235"/>
      <c r="DI269" s="235"/>
      <c r="DJ269" s="235"/>
      <c r="DK269" s="235"/>
      <c r="DL269" s="235"/>
      <c r="DM269" s="235"/>
      <c r="DN269" s="235"/>
      <c r="DO269" s="235"/>
      <c r="DP269" s="235"/>
      <c r="DQ269" s="235"/>
      <c r="DR269" s="235"/>
      <c r="DS269" s="235"/>
      <c r="DT269" s="235"/>
      <c r="DU269" s="235"/>
      <c r="DV269" s="235"/>
      <c r="DW269" s="235"/>
      <c r="DX269" s="235"/>
      <c r="DY269" s="235"/>
      <c r="DZ269" s="235"/>
      <c r="EA269" s="235"/>
    </row>
    <row r="270" spans="3:131">
      <c r="C270" s="226"/>
      <c r="N270" s="235"/>
      <c r="O270" s="235"/>
      <c r="P270" s="235"/>
      <c r="Q270" s="235"/>
      <c r="R270" s="235"/>
      <c r="S270" s="235"/>
      <c r="T270" s="235"/>
      <c r="U270" s="235"/>
      <c r="V270" s="235"/>
      <c r="W270" s="235"/>
      <c r="X270" s="235"/>
      <c r="Y270" s="235"/>
      <c r="Z270" s="235"/>
      <c r="AA270" s="235"/>
      <c r="AB270" s="235"/>
      <c r="AC270" s="235"/>
      <c r="AD270" s="235"/>
      <c r="AE270" s="235"/>
      <c r="AF270" s="235"/>
      <c r="AG270" s="235"/>
      <c r="AH270" s="235"/>
      <c r="AI270" s="235"/>
      <c r="AJ270" s="235"/>
      <c r="AK270" s="235"/>
      <c r="AL270" s="235"/>
      <c r="AM270" s="235"/>
      <c r="AN270" s="235"/>
      <c r="AO270" s="235"/>
      <c r="AP270" s="235"/>
      <c r="AQ270" s="235"/>
      <c r="AR270" s="235"/>
      <c r="AS270" s="235"/>
      <c r="AT270" s="451"/>
      <c r="AU270" s="235"/>
      <c r="AV270" s="235"/>
      <c r="AW270" s="260"/>
      <c r="AX270" s="260"/>
      <c r="AY270" s="453" t="s">
        <v>946</v>
      </c>
      <c r="AZ270" s="440" t="s">
        <v>727</v>
      </c>
      <c r="BA270" s="259" t="s">
        <v>752</v>
      </c>
      <c r="BB270" s="259" t="s">
        <v>1468</v>
      </c>
      <c r="BC270" s="259" t="s">
        <v>1127</v>
      </c>
      <c r="BD270" s="259" t="s">
        <v>737</v>
      </c>
      <c r="BE270" s="374">
        <f t="shared" si="182"/>
        <v>266</v>
      </c>
      <c r="BF270" s="235"/>
      <c r="BG270" s="235"/>
      <c r="BH270" s="235"/>
      <c r="BI270" s="235"/>
      <c r="BJ270" s="235"/>
      <c r="BK270" s="235"/>
      <c r="BL270" s="235"/>
      <c r="BM270" s="235"/>
      <c r="BN270" s="235"/>
      <c r="BO270" s="235"/>
      <c r="BP270" s="235"/>
      <c r="BQ270" s="235"/>
      <c r="BR270" s="235"/>
      <c r="BS270" s="235"/>
      <c r="BT270" s="235"/>
      <c r="BU270" s="235"/>
      <c r="BV270" s="235"/>
      <c r="BW270" s="235"/>
      <c r="BX270" s="235"/>
      <c r="BY270" s="235"/>
      <c r="BZ270" s="235"/>
      <c r="CA270" s="235"/>
      <c r="CB270" s="235"/>
      <c r="CC270" s="235"/>
      <c r="CD270" s="235"/>
      <c r="CE270" s="235"/>
      <c r="CF270" s="235"/>
      <c r="CG270" s="235"/>
      <c r="CH270" s="235"/>
      <c r="CI270" s="235"/>
      <c r="CJ270" s="235"/>
      <c r="CK270" s="235"/>
      <c r="CL270" s="235"/>
      <c r="CM270" s="235"/>
      <c r="CN270" s="235"/>
      <c r="CO270" s="235"/>
      <c r="CP270" s="235"/>
      <c r="CQ270" s="235"/>
      <c r="CR270" s="235"/>
      <c r="CS270" s="235"/>
      <c r="CT270" s="235"/>
      <c r="CU270" s="235"/>
      <c r="CV270" s="235"/>
      <c r="CW270" s="235"/>
      <c r="CX270" s="235"/>
      <c r="CY270" s="235"/>
      <c r="CZ270" s="235"/>
      <c r="DA270" s="235"/>
      <c r="DB270" s="235"/>
      <c r="DC270" s="235"/>
      <c r="DD270" s="235"/>
      <c r="DE270" s="235"/>
      <c r="DF270" s="235"/>
      <c r="DG270" s="235"/>
      <c r="DH270" s="235"/>
      <c r="DI270" s="235"/>
      <c r="DJ270" s="235"/>
      <c r="DK270" s="235"/>
      <c r="DL270" s="235"/>
      <c r="DM270" s="235"/>
      <c r="DN270" s="235"/>
      <c r="DO270" s="235"/>
      <c r="DP270" s="235"/>
      <c r="DQ270" s="235"/>
      <c r="DR270" s="235"/>
      <c r="DS270" s="235"/>
      <c r="DT270" s="235"/>
      <c r="DU270" s="235"/>
      <c r="DV270" s="235"/>
      <c r="DW270" s="235"/>
      <c r="DX270" s="235"/>
      <c r="DY270" s="235"/>
      <c r="DZ270" s="235"/>
      <c r="EA270" s="235"/>
    </row>
    <row r="271" spans="3:131">
      <c r="C271" s="226"/>
      <c r="N271" s="235"/>
      <c r="O271" s="235"/>
      <c r="P271" s="235"/>
      <c r="Q271" s="235"/>
      <c r="R271" s="235"/>
      <c r="S271" s="235"/>
      <c r="T271" s="235"/>
      <c r="U271" s="235"/>
      <c r="V271" s="235"/>
      <c r="W271" s="235"/>
      <c r="X271" s="235"/>
      <c r="Y271" s="235"/>
      <c r="Z271" s="235"/>
      <c r="AA271" s="235"/>
      <c r="AB271" s="235"/>
      <c r="AC271" s="235"/>
      <c r="AD271" s="235"/>
      <c r="AE271" s="235"/>
      <c r="AF271" s="235"/>
      <c r="AG271" s="235"/>
      <c r="AH271" s="235"/>
      <c r="AI271" s="235"/>
      <c r="AJ271" s="235"/>
      <c r="AK271" s="235"/>
      <c r="AL271" s="235"/>
      <c r="AM271" s="235"/>
      <c r="AN271" s="235"/>
      <c r="AO271" s="235"/>
      <c r="AP271" s="235"/>
      <c r="AQ271" s="235"/>
      <c r="AR271" s="235"/>
      <c r="AS271" s="235"/>
      <c r="AT271" s="451"/>
      <c r="AU271" s="235"/>
      <c r="AV271" s="235"/>
      <c r="AW271" s="260"/>
      <c r="AX271" s="260"/>
      <c r="AY271" s="453" t="s">
        <v>947</v>
      </c>
      <c r="AZ271" s="440" t="s">
        <v>728</v>
      </c>
      <c r="BA271" s="259" t="s">
        <v>759</v>
      </c>
      <c r="BB271" s="259" t="s">
        <v>1127</v>
      </c>
      <c r="BC271" s="259" t="s">
        <v>461</v>
      </c>
      <c r="BD271" s="259" t="s">
        <v>739</v>
      </c>
      <c r="BE271" s="374">
        <f t="shared" si="182"/>
        <v>267</v>
      </c>
      <c r="BF271" s="235"/>
      <c r="BG271" s="235"/>
      <c r="BH271" s="235"/>
      <c r="BI271" s="235"/>
      <c r="BJ271" s="235"/>
      <c r="BK271" s="235"/>
      <c r="BL271" s="235"/>
      <c r="BM271" s="235"/>
      <c r="BN271" s="235"/>
      <c r="BO271" s="235"/>
      <c r="BP271" s="235"/>
      <c r="BQ271" s="235"/>
      <c r="BR271" s="235"/>
      <c r="BS271" s="235"/>
      <c r="BT271" s="235"/>
      <c r="BU271" s="235"/>
      <c r="BV271" s="235"/>
      <c r="BW271" s="235"/>
      <c r="BX271" s="235"/>
      <c r="BY271" s="235"/>
      <c r="BZ271" s="235"/>
      <c r="CA271" s="235"/>
      <c r="CB271" s="235"/>
      <c r="CC271" s="235"/>
      <c r="CD271" s="235"/>
      <c r="CE271" s="235"/>
      <c r="CF271" s="235"/>
      <c r="CG271" s="235"/>
      <c r="CH271" s="235"/>
      <c r="CI271" s="235"/>
      <c r="CJ271" s="235"/>
      <c r="CK271" s="235"/>
      <c r="CL271" s="235"/>
      <c r="CM271" s="235"/>
      <c r="CN271" s="235"/>
      <c r="CO271" s="235"/>
      <c r="CP271" s="235"/>
      <c r="CQ271" s="235"/>
      <c r="CR271" s="235"/>
      <c r="CS271" s="235"/>
      <c r="CT271" s="235"/>
      <c r="CU271" s="235"/>
      <c r="CV271" s="235"/>
      <c r="CW271" s="235"/>
      <c r="CX271" s="235"/>
      <c r="CY271" s="235"/>
      <c r="CZ271" s="235"/>
      <c r="DA271" s="235"/>
      <c r="DB271" s="235"/>
      <c r="DC271" s="235"/>
      <c r="DD271" s="235"/>
      <c r="DE271" s="235"/>
      <c r="DF271" s="235"/>
      <c r="DG271" s="235"/>
      <c r="DH271" s="235"/>
      <c r="DI271" s="235"/>
      <c r="DJ271" s="235"/>
      <c r="DK271" s="235"/>
      <c r="DL271" s="235"/>
      <c r="DM271" s="235"/>
      <c r="DN271" s="235"/>
      <c r="DO271" s="235"/>
      <c r="DP271" s="235"/>
      <c r="DQ271" s="235"/>
      <c r="DR271" s="235"/>
      <c r="DS271" s="235"/>
      <c r="DT271" s="235"/>
      <c r="DU271" s="235"/>
      <c r="DV271" s="235"/>
      <c r="DW271" s="235"/>
      <c r="DX271" s="235"/>
      <c r="DY271" s="235"/>
      <c r="DZ271" s="235"/>
      <c r="EA271" s="235"/>
    </row>
    <row r="272" spans="3:131">
      <c r="C272" s="226"/>
      <c r="N272" s="235"/>
      <c r="O272" s="235"/>
      <c r="P272" s="235"/>
      <c r="Q272" s="235"/>
      <c r="R272" s="235"/>
      <c r="S272" s="235"/>
      <c r="T272" s="235"/>
      <c r="U272" s="235"/>
      <c r="V272" s="235"/>
      <c r="W272" s="235"/>
      <c r="X272" s="235"/>
      <c r="Y272" s="235"/>
      <c r="Z272" s="235"/>
      <c r="AA272" s="235"/>
      <c r="AB272" s="235"/>
      <c r="AC272" s="235"/>
      <c r="AD272" s="235"/>
      <c r="AE272" s="235"/>
      <c r="AF272" s="235"/>
      <c r="AG272" s="235"/>
      <c r="AH272" s="235"/>
      <c r="AI272" s="235"/>
      <c r="AJ272" s="235"/>
      <c r="AK272" s="235"/>
      <c r="AL272" s="235"/>
      <c r="AM272" s="235"/>
      <c r="AN272" s="235"/>
      <c r="AO272" s="235"/>
      <c r="AP272" s="235"/>
      <c r="AQ272" s="235"/>
      <c r="AR272" s="235"/>
      <c r="AS272" s="235"/>
      <c r="AT272" s="235"/>
      <c r="AU272" s="235"/>
      <c r="AV272" s="235"/>
      <c r="AW272" s="260"/>
      <c r="AX272" s="260"/>
      <c r="AY272" s="453" t="s">
        <v>1462</v>
      </c>
      <c r="AZ272" s="440" t="s">
        <v>729</v>
      </c>
      <c r="BA272" s="259" t="s">
        <v>306</v>
      </c>
      <c r="BB272" s="259" t="s">
        <v>461</v>
      </c>
      <c r="BC272" s="259" t="s">
        <v>1134</v>
      </c>
      <c r="BD272" s="259" t="s">
        <v>740</v>
      </c>
      <c r="BE272" s="374">
        <f t="shared" si="182"/>
        <v>268</v>
      </c>
      <c r="BF272" s="235"/>
      <c r="BG272" s="235"/>
      <c r="BH272" s="235"/>
      <c r="BI272" s="235"/>
      <c r="BJ272" s="235"/>
      <c r="BK272" s="235"/>
      <c r="BL272" s="235"/>
      <c r="BM272" s="235"/>
      <c r="BN272" s="235"/>
      <c r="BO272" s="235"/>
      <c r="BP272" s="235"/>
      <c r="BQ272" s="235"/>
      <c r="BR272" s="235"/>
      <c r="BS272" s="235"/>
      <c r="BT272" s="235"/>
      <c r="BU272" s="235"/>
      <c r="BV272" s="235"/>
      <c r="BW272" s="235"/>
      <c r="BX272" s="235"/>
      <c r="BY272" s="235"/>
      <c r="BZ272" s="235"/>
      <c r="CA272" s="235"/>
      <c r="CB272" s="235"/>
      <c r="CC272" s="235"/>
      <c r="CD272" s="235"/>
      <c r="CE272" s="235"/>
      <c r="CF272" s="235"/>
      <c r="CG272" s="235"/>
      <c r="CH272" s="235"/>
      <c r="CI272" s="235"/>
      <c r="CJ272" s="235"/>
      <c r="CK272" s="235"/>
      <c r="CL272" s="235"/>
      <c r="CM272" s="235"/>
      <c r="CN272" s="235"/>
      <c r="CO272" s="235"/>
      <c r="CP272" s="235"/>
      <c r="CQ272" s="235"/>
      <c r="CR272" s="235"/>
      <c r="CS272" s="235"/>
      <c r="CT272" s="235"/>
      <c r="CU272" s="235"/>
      <c r="CV272" s="235"/>
      <c r="CW272" s="235"/>
      <c r="CX272" s="235"/>
      <c r="CY272" s="235"/>
      <c r="CZ272" s="235"/>
      <c r="DA272" s="235"/>
      <c r="DB272" s="235"/>
      <c r="DC272" s="235"/>
      <c r="DD272" s="235"/>
      <c r="DE272" s="235"/>
      <c r="DF272" s="235"/>
      <c r="DG272" s="235"/>
      <c r="DH272" s="235"/>
      <c r="DI272" s="235"/>
      <c r="DJ272" s="235"/>
      <c r="DK272" s="235"/>
      <c r="DL272" s="235"/>
      <c r="DM272" s="235"/>
      <c r="DN272" s="235"/>
      <c r="DO272" s="235"/>
      <c r="DP272" s="235"/>
      <c r="DQ272" s="235"/>
      <c r="DR272" s="235"/>
      <c r="DS272" s="235"/>
      <c r="DT272" s="235"/>
      <c r="DU272" s="235"/>
      <c r="DV272" s="235"/>
      <c r="DW272" s="235"/>
      <c r="DX272" s="235"/>
      <c r="DY272" s="235"/>
      <c r="DZ272" s="235"/>
      <c r="EA272" s="235"/>
    </row>
    <row r="273" spans="3:131" ht="23.25">
      <c r="C273" s="226"/>
      <c r="N273" s="235"/>
      <c r="O273" s="235"/>
      <c r="P273" s="235"/>
      <c r="Q273" s="235"/>
      <c r="R273" s="235"/>
      <c r="S273" s="235"/>
      <c r="T273" s="235"/>
      <c r="U273" s="235"/>
      <c r="V273" s="235"/>
      <c r="W273" s="235"/>
      <c r="X273" s="235"/>
      <c r="Y273" s="235"/>
      <c r="Z273" s="235"/>
      <c r="AA273" s="235"/>
      <c r="AB273" s="235"/>
      <c r="AC273" s="235"/>
      <c r="AD273" s="235"/>
      <c r="AE273" s="235"/>
      <c r="AF273" s="235"/>
      <c r="AG273" s="235"/>
      <c r="AH273" s="235"/>
      <c r="AI273" s="235"/>
      <c r="AJ273" s="235"/>
      <c r="AK273" s="235"/>
      <c r="AL273" s="235"/>
      <c r="AM273" s="235"/>
      <c r="AN273" s="235"/>
      <c r="AO273" s="235"/>
      <c r="AP273" s="235"/>
      <c r="AQ273" s="235"/>
      <c r="AR273" s="235"/>
      <c r="AS273" s="235"/>
      <c r="AT273" s="235"/>
      <c r="AU273" s="235"/>
      <c r="AV273" s="235"/>
      <c r="AW273" s="260"/>
      <c r="AX273" s="260"/>
      <c r="AY273" s="453" t="s">
        <v>958</v>
      </c>
      <c r="AZ273" s="440" t="s">
        <v>731</v>
      </c>
      <c r="BA273" s="259" t="s">
        <v>762</v>
      </c>
      <c r="BB273" s="259" t="s">
        <v>1134</v>
      </c>
      <c r="BC273" s="259" t="s">
        <v>1139</v>
      </c>
      <c r="BD273" s="259" t="s">
        <v>741</v>
      </c>
      <c r="BE273" s="374">
        <f t="shared" si="182"/>
        <v>269</v>
      </c>
      <c r="BF273" s="235"/>
      <c r="BG273" s="235"/>
      <c r="BH273" s="235"/>
      <c r="BI273" s="235"/>
      <c r="BJ273" s="235"/>
      <c r="BK273" s="235"/>
      <c r="BL273" s="235"/>
      <c r="BM273" s="235"/>
      <c r="BN273" s="235"/>
      <c r="BO273" s="235"/>
      <c r="BP273" s="235"/>
      <c r="BQ273" s="235"/>
      <c r="BR273" s="235"/>
      <c r="BS273" s="235"/>
      <c r="BT273" s="235"/>
      <c r="BU273" s="235"/>
      <c r="BV273" s="235"/>
      <c r="BW273" s="235"/>
      <c r="BX273" s="235"/>
      <c r="BY273" s="235"/>
      <c r="BZ273" s="235"/>
      <c r="CA273" s="235"/>
      <c r="CB273" s="235"/>
      <c r="CC273" s="235"/>
      <c r="CD273" s="235"/>
      <c r="CE273" s="235"/>
      <c r="CF273" s="235"/>
      <c r="CG273" s="235"/>
      <c r="CH273" s="235"/>
      <c r="CI273" s="235"/>
      <c r="CJ273" s="235"/>
      <c r="CK273" s="235"/>
      <c r="CL273" s="235"/>
      <c r="CM273" s="235"/>
      <c r="CN273" s="235"/>
      <c r="CO273" s="235"/>
      <c r="CP273" s="235"/>
      <c r="CQ273" s="235"/>
      <c r="CR273" s="235"/>
      <c r="CS273" s="235"/>
      <c r="CT273" s="235"/>
      <c r="CU273" s="235"/>
      <c r="CV273" s="235"/>
      <c r="CW273" s="235"/>
      <c r="CX273" s="235"/>
      <c r="CY273" s="235"/>
      <c r="CZ273" s="235"/>
      <c r="DA273" s="235"/>
      <c r="DB273" s="235"/>
      <c r="DC273" s="235"/>
      <c r="DD273" s="235"/>
      <c r="DE273" s="235"/>
      <c r="DF273" s="235"/>
      <c r="DG273" s="235"/>
      <c r="DH273" s="235"/>
      <c r="DI273" s="235"/>
      <c r="DJ273" s="235"/>
      <c r="DK273" s="235"/>
      <c r="DL273" s="235"/>
      <c r="DM273" s="235"/>
      <c r="DN273" s="235"/>
      <c r="DO273" s="235"/>
      <c r="DP273" s="235"/>
      <c r="DQ273" s="235"/>
      <c r="DR273" s="235"/>
      <c r="DS273" s="235"/>
      <c r="DT273" s="235"/>
      <c r="DU273" s="235"/>
      <c r="DV273" s="235"/>
      <c r="DW273" s="235"/>
      <c r="DX273" s="235"/>
      <c r="DY273" s="235"/>
      <c r="DZ273" s="235"/>
      <c r="EA273" s="235"/>
    </row>
    <row r="274" spans="3:131">
      <c r="C274" s="226"/>
      <c r="N274" s="235"/>
      <c r="O274" s="235"/>
      <c r="P274" s="235"/>
      <c r="Q274" s="235"/>
      <c r="R274" s="235"/>
      <c r="S274" s="235"/>
      <c r="T274" s="235"/>
      <c r="U274" s="235"/>
      <c r="V274" s="235"/>
      <c r="W274" s="235"/>
      <c r="X274" s="235"/>
      <c r="Y274" s="235"/>
      <c r="Z274" s="235"/>
      <c r="AA274" s="235"/>
      <c r="AB274" s="235"/>
      <c r="AC274" s="235"/>
      <c r="AD274" s="235"/>
      <c r="AE274" s="235"/>
      <c r="AF274" s="235"/>
      <c r="AG274" s="235"/>
      <c r="AH274" s="235"/>
      <c r="AI274" s="235"/>
      <c r="AJ274" s="235"/>
      <c r="AK274" s="235"/>
      <c r="AL274" s="235"/>
      <c r="AM274" s="235"/>
      <c r="AN274" s="235"/>
      <c r="AO274" s="235"/>
      <c r="AP274" s="235"/>
      <c r="AQ274" s="235"/>
      <c r="AR274" s="235"/>
      <c r="AS274" s="235"/>
      <c r="AT274" s="235"/>
      <c r="AU274" s="235"/>
      <c r="AV274" s="235"/>
      <c r="AW274" s="260"/>
      <c r="AX274" s="260"/>
      <c r="AY274" s="453" t="s">
        <v>963</v>
      </c>
      <c r="AZ274" s="440" t="s">
        <v>1452</v>
      </c>
      <c r="BA274" s="259" t="s">
        <v>763</v>
      </c>
      <c r="BB274" s="259" t="s">
        <v>1139</v>
      </c>
      <c r="BC274" s="259" t="s">
        <v>1140</v>
      </c>
      <c r="BD274" s="259" t="s">
        <v>742</v>
      </c>
      <c r="BE274" s="374">
        <f t="shared" si="182"/>
        <v>270</v>
      </c>
      <c r="BF274" s="235"/>
      <c r="BG274" s="235"/>
      <c r="BH274" s="235"/>
      <c r="BI274" s="235"/>
      <c r="BJ274" s="235"/>
      <c r="BK274" s="235"/>
      <c r="BL274" s="235"/>
      <c r="BM274" s="235"/>
      <c r="BN274" s="235"/>
      <c r="BO274" s="235"/>
      <c r="BP274" s="235"/>
      <c r="BQ274" s="235"/>
      <c r="BR274" s="235"/>
      <c r="BS274" s="235"/>
      <c r="BT274" s="235"/>
      <c r="BU274" s="235"/>
      <c r="BV274" s="235"/>
      <c r="BW274" s="235"/>
      <c r="BX274" s="235"/>
      <c r="BY274" s="235"/>
      <c r="BZ274" s="235"/>
      <c r="CA274" s="235"/>
      <c r="CB274" s="235"/>
      <c r="CC274" s="235"/>
      <c r="CD274" s="235"/>
      <c r="CE274" s="235"/>
      <c r="CF274" s="235"/>
      <c r="CG274" s="235"/>
      <c r="CH274" s="235"/>
      <c r="CI274" s="235"/>
      <c r="CJ274" s="235"/>
      <c r="CK274" s="235"/>
      <c r="CL274" s="235"/>
      <c r="CM274" s="235"/>
      <c r="CN274" s="235"/>
      <c r="CO274" s="235"/>
      <c r="CP274" s="235"/>
      <c r="CQ274" s="235"/>
      <c r="CR274" s="235"/>
      <c r="CS274" s="235"/>
      <c r="CT274" s="235"/>
      <c r="CU274" s="235"/>
      <c r="CV274" s="235"/>
      <c r="CW274" s="235"/>
      <c r="CX274" s="235"/>
      <c r="CY274" s="235"/>
      <c r="CZ274" s="235"/>
      <c r="DA274" s="235"/>
      <c r="DB274" s="235"/>
      <c r="DC274" s="235"/>
      <c r="DD274" s="235"/>
      <c r="DE274" s="235"/>
      <c r="DF274" s="235"/>
      <c r="DG274" s="235"/>
      <c r="DH274" s="235"/>
      <c r="DI274" s="235"/>
      <c r="DJ274" s="235"/>
      <c r="DK274" s="235"/>
      <c r="DL274" s="235"/>
      <c r="DM274" s="235"/>
      <c r="DN274" s="235"/>
      <c r="DO274" s="235"/>
      <c r="DP274" s="235"/>
      <c r="DQ274" s="235"/>
      <c r="DR274" s="235"/>
      <c r="DS274" s="235"/>
      <c r="DT274" s="235"/>
      <c r="DU274" s="235"/>
      <c r="DV274" s="235"/>
      <c r="DW274" s="235"/>
      <c r="DX274" s="235"/>
      <c r="DY274" s="235"/>
      <c r="DZ274" s="235"/>
      <c r="EA274" s="235"/>
    </row>
    <row r="275" spans="3:131">
      <c r="C275" s="226"/>
      <c r="N275" s="235"/>
      <c r="O275" s="235"/>
      <c r="P275" s="235"/>
      <c r="Q275" s="235"/>
      <c r="R275" s="235"/>
      <c r="S275" s="235"/>
      <c r="T275" s="235"/>
      <c r="U275" s="235"/>
      <c r="V275" s="235"/>
      <c r="W275" s="235"/>
      <c r="X275" s="235"/>
      <c r="Y275" s="235"/>
      <c r="Z275" s="235"/>
      <c r="AA275" s="235"/>
      <c r="AB275" s="235"/>
      <c r="AC275" s="235"/>
      <c r="AD275" s="235"/>
      <c r="AE275" s="235"/>
      <c r="AF275" s="235"/>
      <c r="AG275" s="235"/>
      <c r="AH275" s="235"/>
      <c r="AI275" s="235"/>
      <c r="AJ275" s="235"/>
      <c r="AK275" s="235"/>
      <c r="AL275" s="235"/>
      <c r="AM275" s="235"/>
      <c r="AN275" s="235"/>
      <c r="AO275" s="235"/>
      <c r="AP275" s="235"/>
      <c r="AQ275" s="235"/>
      <c r="AR275" s="235"/>
      <c r="AS275" s="235"/>
      <c r="AT275" s="235"/>
      <c r="AU275" s="235"/>
      <c r="AV275" s="235"/>
      <c r="AW275" s="260"/>
      <c r="AX275" s="260"/>
      <c r="AY275" s="453" t="s">
        <v>965</v>
      </c>
      <c r="AZ275" s="440" t="s">
        <v>737</v>
      </c>
      <c r="BA275" s="259" t="s">
        <v>768</v>
      </c>
      <c r="BB275" s="259" t="s">
        <v>1140</v>
      </c>
      <c r="BC275" s="259" t="s">
        <v>1142</v>
      </c>
      <c r="BD275" s="259" t="s">
        <v>743</v>
      </c>
      <c r="BE275" s="374">
        <f t="shared" si="182"/>
        <v>271</v>
      </c>
      <c r="BF275" s="235"/>
      <c r="BG275" s="235"/>
      <c r="BH275" s="235"/>
      <c r="BI275" s="235"/>
      <c r="BJ275" s="235"/>
      <c r="BK275" s="235"/>
      <c r="BL275" s="235"/>
      <c r="BM275" s="235"/>
      <c r="BN275" s="235"/>
      <c r="BO275" s="235"/>
      <c r="BP275" s="235"/>
      <c r="BQ275" s="235"/>
      <c r="BR275" s="235"/>
      <c r="BS275" s="235"/>
      <c r="BT275" s="235"/>
      <c r="BU275" s="235"/>
      <c r="BV275" s="235"/>
      <c r="BW275" s="235"/>
      <c r="BX275" s="235"/>
      <c r="BY275" s="235"/>
      <c r="BZ275" s="235"/>
      <c r="CA275" s="235"/>
      <c r="CB275" s="235"/>
      <c r="CC275" s="235"/>
      <c r="CD275" s="235"/>
      <c r="CE275" s="235"/>
      <c r="CF275" s="235"/>
      <c r="CG275" s="235"/>
      <c r="CH275" s="235"/>
      <c r="CI275" s="235"/>
      <c r="CJ275" s="235"/>
      <c r="CK275" s="235"/>
      <c r="CL275" s="235"/>
      <c r="CM275" s="235"/>
      <c r="CN275" s="235"/>
      <c r="CO275" s="235"/>
      <c r="CP275" s="235"/>
      <c r="CQ275" s="235"/>
      <c r="CR275" s="235"/>
      <c r="CS275" s="235"/>
      <c r="CT275" s="235"/>
      <c r="CU275" s="235"/>
      <c r="CV275" s="235"/>
      <c r="CW275" s="235"/>
      <c r="CX275" s="235"/>
      <c r="CY275" s="235"/>
      <c r="CZ275" s="235"/>
      <c r="DA275" s="235"/>
      <c r="DB275" s="235"/>
      <c r="DC275" s="235"/>
      <c r="DD275" s="235"/>
      <c r="DE275" s="235"/>
      <c r="DF275" s="235"/>
      <c r="DG275" s="235"/>
      <c r="DH275" s="235"/>
      <c r="DI275" s="235"/>
      <c r="DJ275" s="235"/>
      <c r="DK275" s="235"/>
      <c r="DL275" s="235"/>
      <c r="DM275" s="235"/>
      <c r="DN275" s="235"/>
      <c r="DO275" s="235"/>
      <c r="DP275" s="235"/>
      <c r="DQ275" s="235"/>
      <c r="DR275" s="235"/>
      <c r="DS275" s="235"/>
      <c r="DT275" s="235"/>
      <c r="DU275" s="235"/>
      <c r="DV275" s="235"/>
      <c r="DW275" s="235"/>
      <c r="DX275" s="235"/>
      <c r="DY275" s="235"/>
      <c r="DZ275" s="235"/>
      <c r="EA275" s="235"/>
    </row>
    <row r="276" spans="3:131">
      <c r="C276" s="226"/>
      <c r="N276" s="235"/>
      <c r="O276" s="235"/>
      <c r="P276" s="235"/>
      <c r="Q276" s="235"/>
      <c r="R276" s="235"/>
      <c r="S276" s="235"/>
      <c r="T276" s="235"/>
      <c r="U276" s="235"/>
      <c r="V276" s="235"/>
      <c r="W276" s="235"/>
      <c r="X276" s="235"/>
      <c r="Y276" s="235"/>
      <c r="Z276" s="235"/>
      <c r="AA276" s="235"/>
      <c r="AB276" s="235"/>
      <c r="AC276" s="235"/>
      <c r="AD276" s="235"/>
      <c r="AE276" s="235"/>
      <c r="AF276" s="235"/>
      <c r="AG276" s="235"/>
      <c r="AH276" s="235"/>
      <c r="AI276" s="235"/>
      <c r="AJ276" s="235"/>
      <c r="AK276" s="235"/>
      <c r="AL276" s="235"/>
      <c r="AM276" s="235"/>
      <c r="AN276" s="235"/>
      <c r="AO276" s="235"/>
      <c r="AP276" s="235"/>
      <c r="AQ276" s="235"/>
      <c r="AR276" s="235"/>
      <c r="AS276" s="235"/>
      <c r="AT276" s="235"/>
      <c r="AU276" s="235"/>
      <c r="AV276" s="235"/>
      <c r="AW276" s="260"/>
      <c r="AX276" s="260"/>
      <c r="AY276" s="453" t="s">
        <v>966</v>
      </c>
      <c r="AZ276" s="440" t="s">
        <v>739</v>
      </c>
      <c r="BA276" s="259" t="s">
        <v>770</v>
      </c>
      <c r="BB276" s="259" t="s">
        <v>1142</v>
      </c>
      <c r="BC276" s="259" t="s">
        <v>1143</v>
      </c>
      <c r="BD276" s="259" t="s">
        <v>744</v>
      </c>
      <c r="BE276" s="374" t="e">
        <f t="shared" si="182"/>
        <v>#N/A</v>
      </c>
      <c r="BF276" s="235"/>
      <c r="BG276" s="235"/>
      <c r="BH276" s="235"/>
      <c r="BI276" s="235"/>
      <c r="BJ276" s="235"/>
      <c r="BK276" s="235"/>
      <c r="BL276" s="235"/>
      <c r="BM276" s="235"/>
      <c r="BN276" s="235"/>
      <c r="BO276" s="235"/>
      <c r="BP276" s="235"/>
      <c r="BQ276" s="235"/>
      <c r="BR276" s="235"/>
      <c r="BS276" s="235"/>
      <c r="BT276" s="235"/>
      <c r="BU276" s="235"/>
      <c r="BV276" s="235"/>
      <c r="BW276" s="235"/>
      <c r="BX276" s="235"/>
      <c r="BY276" s="235"/>
      <c r="BZ276" s="235"/>
      <c r="CA276" s="235"/>
      <c r="CB276" s="235"/>
      <c r="CC276" s="235"/>
      <c r="CD276" s="235"/>
      <c r="CE276" s="235"/>
      <c r="CF276" s="235"/>
      <c r="CG276" s="235"/>
      <c r="CH276" s="235"/>
      <c r="CI276" s="235"/>
      <c r="CJ276" s="235"/>
      <c r="CK276" s="235"/>
      <c r="CL276" s="235"/>
      <c r="CM276" s="235"/>
      <c r="CN276" s="235"/>
      <c r="CO276" s="235"/>
      <c r="CP276" s="235"/>
      <c r="CQ276" s="235"/>
      <c r="CR276" s="235"/>
      <c r="CS276" s="235"/>
      <c r="CT276" s="235"/>
      <c r="CU276" s="235"/>
      <c r="CV276" s="235"/>
      <c r="CW276" s="235"/>
      <c r="CX276" s="235"/>
      <c r="CY276" s="235"/>
      <c r="CZ276" s="235"/>
      <c r="DA276" s="235"/>
      <c r="DB276" s="235"/>
      <c r="DC276" s="235"/>
      <c r="DD276" s="235"/>
      <c r="DE276" s="235"/>
      <c r="DF276" s="235"/>
      <c r="DG276" s="235"/>
      <c r="DH276" s="235"/>
      <c r="DI276" s="235"/>
      <c r="DJ276" s="235"/>
      <c r="DK276" s="235"/>
      <c r="DL276" s="235"/>
      <c r="DM276" s="235"/>
      <c r="DN276" s="235"/>
      <c r="DO276" s="235"/>
      <c r="DP276" s="235"/>
      <c r="DQ276" s="235"/>
      <c r="DR276" s="235"/>
      <c r="DS276" s="235"/>
      <c r="DT276" s="235"/>
      <c r="DU276" s="235"/>
      <c r="DV276" s="235"/>
      <c r="DW276" s="235"/>
      <c r="DX276" s="235"/>
      <c r="DY276" s="235"/>
      <c r="DZ276" s="235"/>
      <c r="EA276" s="235"/>
    </row>
    <row r="277" spans="3:131">
      <c r="C277" s="226"/>
      <c r="N277" s="235"/>
      <c r="O277" s="235"/>
      <c r="P277" s="235"/>
      <c r="Q277" s="235"/>
      <c r="R277" s="235"/>
      <c r="S277" s="235"/>
      <c r="T277" s="235"/>
      <c r="U277" s="235"/>
      <c r="V277" s="235"/>
      <c r="W277" s="235"/>
      <c r="X277" s="235"/>
      <c r="Y277" s="235"/>
      <c r="Z277" s="235"/>
      <c r="AA277" s="235"/>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60"/>
      <c r="AX277" s="260"/>
      <c r="AY277" s="453" t="s">
        <v>967</v>
      </c>
      <c r="AZ277" s="440" t="s">
        <v>740</v>
      </c>
      <c r="BA277" s="259" t="s">
        <v>773</v>
      </c>
      <c r="BB277" s="259" t="s">
        <v>1143</v>
      </c>
      <c r="BC277" s="259" t="s">
        <v>1144</v>
      </c>
      <c r="BD277" s="259" t="s">
        <v>745</v>
      </c>
      <c r="BE277" s="374">
        <f t="shared" si="182"/>
        <v>272</v>
      </c>
      <c r="BF277" s="235"/>
      <c r="BG277" s="235"/>
      <c r="BH277" s="235"/>
      <c r="BI277" s="235"/>
      <c r="BJ277" s="235"/>
      <c r="BK277" s="235"/>
      <c r="BL277" s="235"/>
      <c r="BM277" s="235"/>
      <c r="BN277" s="235"/>
      <c r="BO277" s="235"/>
      <c r="BP277" s="235"/>
      <c r="BQ277" s="235"/>
      <c r="BR277" s="235"/>
      <c r="BS277" s="235"/>
      <c r="BT277" s="235"/>
      <c r="BU277" s="235"/>
      <c r="BV277" s="235"/>
      <c r="BW277" s="235"/>
      <c r="BX277" s="235"/>
      <c r="BY277" s="235"/>
      <c r="BZ277" s="235"/>
      <c r="CA277" s="235"/>
      <c r="CB277" s="235"/>
      <c r="CC277" s="235"/>
      <c r="CD277" s="235"/>
      <c r="CE277" s="235"/>
      <c r="CF277" s="235"/>
      <c r="CG277" s="235"/>
      <c r="CH277" s="235"/>
      <c r="CI277" s="235"/>
      <c r="CJ277" s="235"/>
      <c r="CK277" s="235"/>
      <c r="CL277" s="235"/>
      <c r="CM277" s="235"/>
      <c r="CN277" s="235"/>
      <c r="CO277" s="235"/>
      <c r="CP277" s="235"/>
      <c r="CQ277" s="235"/>
      <c r="CR277" s="235"/>
      <c r="CS277" s="235"/>
      <c r="CT277" s="235"/>
      <c r="CU277" s="235"/>
      <c r="CV277" s="235"/>
      <c r="CW277" s="235"/>
      <c r="CX277" s="235"/>
      <c r="CY277" s="235"/>
      <c r="CZ277" s="235"/>
      <c r="DA277" s="235"/>
      <c r="DB277" s="235"/>
      <c r="DC277" s="235"/>
      <c r="DD277" s="235"/>
      <c r="DE277" s="235"/>
      <c r="DF277" s="235"/>
      <c r="DG277" s="235"/>
      <c r="DH277" s="235"/>
      <c r="DI277" s="235"/>
      <c r="DJ277" s="235"/>
      <c r="DK277" s="235"/>
      <c r="DL277" s="235"/>
      <c r="DM277" s="235"/>
      <c r="DN277" s="235"/>
      <c r="DO277" s="235"/>
      <c r="DP277" s="235"/>
      <c r="DQ277" s="235"/>
      <c r="DR277" s="235"/>
      <c r="DS277" s="235"/>
      <c r="DT277" s="235"/>
      <c r="DU277" s="235"/>
      <c r="DV277" s="235"/>
      <c r="DW277" s="235"/>
      <c r="DX277" s="235"/>
      <c r="DY277" s="235"/>
      <c r="DZ277" s="235"/>
      <c r="EA277" s="235"/>
    </row>
    <row r="278" spans="3:131">
      <c r="C278" s="226"/>
      <c r="N278" s="235"/>
      <c r="O278" s="235"/>
      <c r="P278" s="235"/>
      <c r="Q278" s="235"/>
      <c r="R278" s="235"/>
      <c r="S278" s="235"/>
      <c r="T278" s="235"/>
      <c r="U278" s="235"/>
      <c r="V278" s="235"/>
      <c r="W278" s="235"/>
      <c r="X278" s="235"/>
      <c r="Y278" s="235"/>
      <c r="Z278" s="235"/>
      <c r="AA278" s="235"/>
      <c r="AB278" s="235"/>
      <c r="AC278" s="235"/>
      <c r="AD278" s="235"/>
      <c r="AE278" s="235"/>
      <c r="AF278" s="235"/>
      <c r="AG278" s="235"/>
      <c r="AH278" s="235"/>
      <c r="AI278" s="235"/>
      <c r="AJ278" s="235"/>
      <c r="AK278" s="235"/>
      <c r="AL278" s="235"/>
      <c r="AM278" s="235"/>
      <c r="AN278" s="235"/>
      <c r="AO278" s="235"/>
      <c r="AP278" s="235"/>
      <c r="AQ278" s="235"/>
      <c r="AR278" s="235"/>
      <c r="AS278" s="235"/>
      <c r="AT278" s="235"/>
      <c r="AU278" s="235"/>
      <c r="AV278" s="235"/>
      <c r="AW278" s="260"/>
      <c r="AX278" s="260"/>
      <c r="AY278" s="453" t="s">
        <v>969</v>
      </c>
      <c r="AZ278" s="440" t="s">
        <v>741</v>
      </c>
      <c r="BA278" s="259" t="s">
        <v>774</v>
      </c>
      <c r="BB278" s="259" t="s">
        <v>1144</v>
      </c>
      <c r="BC278" s="259" t="s">
        <v>1146</v>
      </c>
      <c r="BD278" s="259" t="s">
        <v>746</v>
      </c>
      <c r="BE278" s="374">
        <f t="shared" si="182"/>
        <v>273</v>
      </c>
      <c r="BF278" s="235"/>
      <c r="BG278" s="235"/>
      <c r="BH278" s="235"/>
      <c r="BI278" s="235"/>
      <c r="BJ278" s="235"/>
      <c r="BK278" s="235"/>
      <c r="BL278" s="235"/>
      <c r="BM278" s="235"/>
      <c r="BN278" s="235"/>
      <c r="BO278" s="235"/>
      <c r="BP278" s="235"/>
      <c r="BQ278" s="235"/>
      <c r="BR278" s="235"/>
      <c r="BS278" s="235"/>
      <c r="BT278" s="235"/>
      <c r="BU278" s="235"/>
      <c r="BV278" s="235"/>
      <c r="BW278" s="235"/>
      <c r="BX278" s="235"/>
      <c r="BY278" s="235"/>
      <c r="BZ278" s="235"/>
      <c r="CA278" s="235"/>
      <c r="CB278" s="235"/>
      <c r="CC278" s="235"/>
      <c r="CD278" s="235"/>
      <c r="CE278" s="235"/>
      <c r="CF278" s="235"/>
      <c r="CG278" s="235"/>
      <c r="CH278" s="235"/>
      <c r="CI278" s="235"/>
      <c r="CJ278" s="235"/>
      <c r="CK278" s="235"/>
      <c r="CL278" s="235"/>
      <c r="CM278" s="235"/>
      <c r="CN278" s="235"/>
      <c r="CO278" s="235"/>
      <c r="CP278" s="235"/>
      <c r="CQ278" s="235"/>
      <c r="CR278" s="235"/>
      <c r="CS278" s="235"/>
      <c r="CT278" s="235"/>
      <c r="CU278" s="235"/>
      <c r="CV278" s="235"/>
      <c r="CW278" s="235"/>
      <c r="CX278" s="235"/>
      <c r="CY278" s="235"/>
      <c r="CZ278" s="235"/>
      <c r="DA278" s="235"/>
      <c r="DB278" s="235"/>
      <c r="DC278" s="235"/>
      <c r="DD278" s="235"/>
      <c r="DE278" s="235"/>
      <c r="DF278" s="235"/>
      <c r="DG278" s="235"/>
      <c r="DH278" s="235"/>
      <c r="DI278" s="235"/>
      <c r="DJ278" s="235"/>
      <c r="DK278" s="235"/>
      <c r="DL278" s="235"/>
      <c r="DM278" s="235"/>
      <c r="DN278" s="235"/>
      <c r="DO278" s="235"/>
      <c r="DP278" s="235"/>
      <c r="DQ278" s="235"/>
      <c r="DR278" s="235"/>
      <c r="DS278" s="235"/>
      <c r="DT278" s="235"/>
      <c r="DU278" s="235"/>
      <c r="DV278" s="235"/>
      <c r="DW278" s="235"/>
      <c r="DX278" s="235"/>
      <c r="DY278" s="235"/>
      <c r="DZ278" s="235"/>
      <c r="EA278" s="235"/>
    </row>
    <row r="279" spans="3:131">
      <c r="C279" s="226"/>
      <c r="N279" s="235"/>
      <c r="O279" s="235"/>
      <c r="P279" s="235"/>
      <c r="Q279" s="235"/>
      <c r="R279" s="235"/>
      <c r="S279" s="235"/>
      <c r="T279" s="235"/>
      <c r="U279" s="235"/>
      <c r="V279" s="235"/>
      <c r="W279" s="235"/>
      <c r="X279" s="235"/>
      <c r="Y279" s="235"/>
      <c r="Z279" s="235"/>
      <c r="AA279" s="235"/>
      <c r="AB279" s="235"/>
      <c r="AC279" s="235"/>
      <c r="AD279" s="235"/>
      <c r="AE279" s="235"/>
      <c r="AF279" s="235"/>
      <c r="AG279" s="235"/>
      <c r="AH279" s="235"/>
      <c r="AI279" s="235"/>
      <c r="AJ279" s="235"/>
      <c r="AK279" s="235"/>
      <c r="AL279" s="235"/>
      <c r="AM279" s="235"/>
      <c r="AN279" s="235"/>
      <c r="AO279" s="235"/>
      <c r="AP279" s="235"/>
      <c r="AQ279" s="235"/>
      <c r="AR279" s="235"/>
      <c r="AS279" s="235"/>
      <c r="AT279" s="235"/>
      <c r="AU279" s="235"/>
      <c r="AV279" s="235"/>
      <c r="AW279" s="260"/>
      <c r="AX279" s="260"/>
      <c r="AY279" s="453" t="s">
        <v>970</v>
      </c>
      <c r="AZ279" s="440" t="s">
        <v>742</v>
      </c>
      <c r="BA279" s="259" t="s">
        <v>775</v>
      </c>
      <c r="BB279" s="259" t="s">
        <v>1146</v>
      </c>
      <c r="BC279" s="259" t="s">
        <v>1148</v>
      </c>
      <c r="BD279" s="259" t="s">
        <v>747</v>
      </c>
      <c r="BE279" s="374">
        <f t="shared" si="182"/>
        <v>274</v>
      </c>
      <c r="BF279" s="235"/>
      <c r="BG279" s="235"/>
      <c r="BH279" s="235"/>
      <c r="BI279" s="235"/>
      <c r="BJ279" s="235"/>
      <c r="BK279" s="235"/>
      <c r="BL279" s="235"/>
      <c r="BM279" s="235"/>
      <c r="BN279" s="235"/>
      <c r="BO279" s="235"/>
      <c r="BP279" s="235"/>
      <c r="BQ279" s="235"/>
      <c r="BR279" s="235"/>
      <c r="BS279" s="235"/>
      <c r="BT279" s="235"/>
      <c r="BU279" s="235"/>
      <c r="BV279" s="235"/>
      <c r="BW279" s="235"/>
      <c r="BX279" s="235"/>
      <c r="BY279" s="235"/>
      <c r="BZ279" s="235"/>
      <c r="CA279" s="235"/>
      <c r="CB279" s="235"/>
      <c r="CC279" s="235"/>
      <c r="CD279" s="235"/>
      <c r="CE279" s="235"/>
      <c r="CF279" s="235"/>
      <c r="CG279" s="235"/>
      <c r="CH279" s="235"/>
      <c r="CI279" s="235"/>
      <c r="CJ279" s="235"/>
      <c r="CK279" s="235"/>
      <c r="CL279" s="235"/>
      <c r="CM279" s="235"/>
      <c r="CN279" s="235"/>
      <c r="CO279" s="235"/>
      <c r="CP279" s="235"/>
      <c r="CQ279" s="235"/>
      <c r="CR279" s="235"/>
      <c r="CS279" s="235"/>
      <c r="CT279" s="235"/>
      <c r="CU279" s="235"/>
      <c r="CV279" s="235"/>
      <c r="CW279" s="235"/>
      <c r="CX279" s="235"/>
      <c r="CY279" s="235"/>
      <c r="CZ279" s="235"/>
      <c r="DA279" s="235"/>
      <c r="DB279" s="235"/>
      <c r="DC279" s="235"/>
      <c r="DD279" s="235"/>
      <c r="DE279" s="235"/>
      <c r="DF279" s="235"/>
      <c r="DG279" s="235"/>
      <c r="DH279" s="235"/>
      <c r="DI279" s="235"/>
      <c r="DJ279" s="235"/>
      <c r="DK279" s="235"/>
      <c r="DL279" s="235"/>
      <c r="DM279" s="235"/>
      <c r="DN279" s="235"/>
      <c r="DO279" s="235"/>
      <c r="DP279" s="235"/>
      <c r="DQ279" s="235"/>
      <c r="DR279" s="235"/>
      <c r="DS279" s="235"/>
      <c r="DT279" s="235"/>
      <c r="DU279" s="235"/>
      <c r="DV279" s="235"/>
      <c r="DW279" s="235"/>
      <c r="DX279" s="235"/>
      <c r="DY279" s="235"/>
      <c r="DZ279" s="235"/>
      <c r="EA279" s="235"/>
    </row>
    <row r="280" spans="3:131">
      <c r="C280" s="226"/>
      <c r="N280" s="235"/>
      <c r="O280" s="235"/>
      <c r="P280" s="235"/>
      <c r="Q280" s="235"/>
      <c r="R280" s="235"/>
      <c r="S280" s="235"/>
      <c r="T280" s="235"/>
      <c r="U280" s="235"/>
      <c r="V280" s="235"/>
      <c r="W280" s="235"/>
      <c r="X280" s="235"/>
      <c r="Y280" s="235"/>
      <c r="Z280" s="235"/>
      <c r="AA280" s="235"/>
      <c r="AB280" s="235"/>
      <c r="AC280" s="235"/>
      <c r="AD280" s="235"/>
      <c r="AE280" s="235"/>
      <c r="AF280" s="235"/>
      <c r="AG280" s="235"/>
      <c r="AH280" s="235"/>
      <c r="AI280" s="235"/>
      <c r="AJ280" s="235"/>
      <c r="AK280" s="235"/>
      <c r="AL280" s="235"/>
      <c r="AM280" s="235"/>
      <c r="AN280" s="235"/>
      <c r="AO280" s="235"/>
      <c r="AP280" s="235"/>
      <c r="AQ280" s="235"/>
      <c r="AR280" s="235"/>
      <c r="AS280" s="235"/>
      <c r="AT280" s="235"/>
      <c r="AU280" s="235"/>
      <c r="AV280" s="235"/>
      <c r="AW280" s="260"/>
      <c r="AX280" s="260"/>
      <c r="AY280" s="453" t="s">
        <v>972</v>
      </c>
      <c r="AZ280" s="440" t="s">
        <v>743</v>
      </c>
      <c r="BA280" s="259" t="s">
        <v>776</v>
      </c>
      <c r="BB280" s="259" t="s">
        <v>1148</v>
      </c>
      <c r="BC280" s="259" t="s">
        <v>1149</v>
      </c>
      <c r="BD280" s="259" t="s">
        <v>749</v>
      </c>
      <c r="BE280" s="374">
        <f t="shared" si="182"/>
        <v>275</v>
      </c>
      <c r="BF280" s="235"/>
      <c r="BG280" s="235"/>
      <c r="BH280" s="235"/>
      <c r="BI280" s="235"/>
      <c r="BJ280" s="235"/>
      <c r="BK280" s="235"/>
      <c r="BL280" s="235"/>
      <c r="BM280" s="235"/>
      <c r="BN280" s="235"/>
      <c r="BO280" s="235"/>
      <c r="BP280" s="235"/>
      <c r="BQ280" s="235"/>
      <c r="BR280" s="235"/>
      <c r="BS280" s="235"/>
      <c r="BT280" s="235"/>
      <c r="BU280" s="235"/>
      <c r="BV280" s="235"/>
      <c r="BW280" s="235"/>
      <c r="BX280" s="235"/>
      <c r="BY280" s="235"/>
      <c r="BZ280" s="235"/>
      <c r="CA280" s="235"/>
      <c r="CB280" s="235"/>
      <c r="CC280" s="235"/>
      <c r="CD280" s="235"/>
      <c r="CE280" s="235"/>
      <c r="CF280" s="235"/>
      <c r="CG280" s="235"/>
      <c r="CH280" s="235"/>
      <c r="CI280" s="235"/>
      <c r="CJ280" s="235"/>
      <c r="CK280" s="235"/>
      <c r="CL280" s="235"/>
      <c r="CM280" s="235"/>
      <c r="CN280" s="235"/>
      <c r="CO280" s="235"/>
      <c r="CP280" s="235"/>
      <c r="CQ280" s="235"/>
      <c r="CR280" s="235"/>
      <c r="CS280" s="235"/>
      <c r="CT280" s="235"/>
      <c r="CU280" s="235"/>
      <c r="CV280" s="235"/>
      <c r="CW280" s="235"/>
      <c r="CX280" s="235"/>
      <c r="CY280" s="235"/>
      <c r="CZ280" s="235"/>
      <c r="DA280" s="235"/>
      <c r="DB280" s="235"/>
      <c r="DC280" s="235"/>
      <c r="DD280" s="235"/>
      <c r="DE280" s="235"/>
      <c r="DF280" s="235"/>
      <c r="DG280" s="235"/>
      <c r="DH280" s="235"/>
      <c r="DI280" s="235"/>
      <c r="DJ280" s="235"/>
      <c r="DK280" s="235"/>
      <c r="DL280" s="235"/>
      <c r="DM280" s="235"/>
      <c r="DN280" s="235"/>
      <c r="DO280" s="235"/>
      <c r="DP280" s="235"/>
      <c r="DQ280" s="235"/>
      <c r="DR280" s="235"/>
      <c r="DS280" s="235"/>
      <c r="DT280" s="235"/>
      <c r="DU280" s="235"/>
      <c r="DV280" s="235"/>
      <c r="DW280" s="235"/>
      <c r="DX280" s="235"/>
      <c r="DY280" s="235"/>
      <c r="DZ280" s="235"/>
      <c r="EA280" s="235"/>
    </row>
    <row r="281" spans="3:131">
      <c r="C281" s="226"/>
      <c r="N281" s="235"/>
      <c r="O281" s="235"/>
      <c r="P281" s="235"/>
      <c r="Q281" s="235"/>
      <c r="R281" s="235"/>
      <c r="S281" s="235"/>
      <c r="T281" s="235"/>
      <c r="U281" s="235"/>
      <c r="V281" s="235"/>
      <c r="W281" s="235"/>
      <c r="X281" s="235"/>
      <c r="Y281" s="235"/>
      <c r="Z281" s="235"/>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60"/>
      <c r="AX281" s="260"/>
      <c r="AY281" s="453" t="s">
        <v>973</v>
      </c>
      <c r="AZ281" s="440" t="s">
        <v>745</v>
      </c>
      <c r="BA281" s="259" t="s">
        <v>777</v>
      </c>
      <c r="BB281" s="259" t="s">
        <v>1149</v>
      </c>
      <c r="BC281" s="259" t="s">
        <v>1151</v>
      </c>
      <c r="BD281" s="259" t="s">
        <v>750</v>
      </c>
      <c r="BE281" s="374">
        <f t="shared" ref="BE281:BE344" si="183">+MATCH(BD$10:BD$546,AZ$10:AZ$538,0)</f>
        <v>276</v>
      </c>
      <c r="BF281" s="235"/>
      <c r="BG281" s="235"/>
      <c r="BH281" s="235"/>
      <c r="BI281" s="235"/>
      <c r="BJ281" s="235"/>
      <c r="BK281" s="235"/>
      <c r="BL281" s="235"/>
      <c r="BM281" s="235"/>
      <c r="BN281" s="235"/>
      <c r="BO281" s="235"/>
      <c r="BP281" s="235"/>
      <c r="BQ281" s="235"/>
      <c r="BR281" s="235"/>
      <c r="BS281" s="235"/>
      <c r="BT281" s="235"/>
      <c r="BU281" s="235"/>
      <c r="BV281" s="235"/>
      <c r="BW281" s="235"/>
      <c r="BX281" s="235"/>
      <c r="BY281" s="235"/>
      <c r="BZ281" s="235"/>
      <c r="CA281" s="235"/>
      <c r="CB281" s="235"/>
      <c r="CC281" s="235"/>
      <c r="CD281" s="235"/>
      <c r="CE281" s="235"/>
      <c r="CF281" s="235"/>
      <c r="CG281" s="235"/>
      <c r="CH281" s="235"/>
      <c r="CI281" s="235"/>
      <c r="CJ281" s="235"/>
      <c r="CK281" s="235"/>
      <c r="CL281" s="235"/>
      <c r="CM281" s="235"/>
      <c r="CN281" s="235"/>
      <c r="CO281" s="235"/>
      <c r="CP281" s="235"/>
      <c r="CQ281" s="235"/>
      <c r="CR281" s="235"/>
      <c r="CS281" s="235"/>
      <c r="CT281" s="235"/>
      <c r="CU281" s="235"/>
      <c r="CV281" s="235"/>
      <c r="CW281" s="235"/>
      <c r="CX281" s="235"/>
      <c r="CY281" s="235"/>
      <c r="CZ281" s="235"/>
      <c r="DA281" s="235"/>
      <c r="DB281" s="235"/>
      <c r="DC281" s="235"/>
      <c r="DD281" s="235"/>
      <c r="DE281" s="235"/>
      <c r="DF281" s="235"/>
      <c r="DG281" s="235"/>
      <c r="DH281" s="235"/>
      <c r="DI281" s="235"/>
      <c r="DJ281" s="235"/>
      <c r="DK281" s="235"/>
      <c r="DL281" s="235"/>
      <c r="DM281" s="235"/>
      <c r="DN281" s="235"/>
      <c r="DO281" s="235"/>
      <c r="DP281" s="235"/>
      <c r="DQ281" s="235"/>
      <c r="DR281" s="235"/>
      <c r="DS281" s="235"/>
      <c r="DT281" s="235"/>
      <c r="DU281" s="235"/>
      <c r="DV281" s="235"/>
      <c r="DW281" s="235"/>
      <c r="DX281" s="235"/>
      <c r="DY281" s="235"/>
      <c r="DZ281" s="235"/>
      <c r="EA281" s="235"/>
    </row>
    <row r="282" spans="3:131">
      <c r="C282" s="226"/>
      <c r="N282" s="235"/>
      <c r="O282" s="235"/>
      <c r="P282" s="235"/>
      <c r="Q282" s="235"/>
      <c r="R282" s="235"/>
      <c r="S282" s="235"/>
      <c r="T282" s="235"/>
      <c r="U282" s="235"/>
      <c r="V282" s="235"/>
      <c r="W282" s="235"/>
      <c r="X282" s="235"/>
      <c r="Y282" s="235"/>
      <c r="Z282" s="235"/>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60"/>
      <c r="AX282" s="260"/>
      <c r="AY282" s="453" t="s">
        <v>975</v>
      </c>
      <c r="AZ282" s="440" t="s">
        <v>746</v>
      </c>
      <c r="BA282" s="259" t="s">
        <v>312</v>
      </c>
      <c r="BB282" s="259" t="s">
        <v>1151</v>
      </c>
      <c r="BC282" s="259" t="s">
        <v>1152</v>
      </c>
      <c r="BD282" s="259" t="s">
        <v>751</v>
      </c>
      <c r="BE282" s="374">
        <f t="shared" si="183"/>
        <v>277</v>
      </c>
      <c r="BF282" s="235"/>
      <c r="BG282" s="235"/>
      <c r="BH282" s="235"/>
      <c r="BI282" s="235"/>
      <c r="BJ282" s="235"/>
      <c r="BK282" s="235"/>
      <c r="BL282" s="235"/>
      <c r="BM282" s="235"/>
      <c r="BN282" s="235"/>
      <c r="BO282" s="235"/>
      <c r="BP282" s="235"/>
      <c r="BQ282" s="235"/>
      <c r="BR282" s="235"/>
      <c r="BS282" s="235"/>
      <c r="BT282" s="235"/>
      <c r="BU282" s="235"/>
      <c r="BV282" s="235"/>
      <c r="BW282" s="235"/>
      <c r="BX282" s="235"/>
      <c r="BY282" s="235"/>
      <c r="BZ282" s="235"/>
      <c r="CA282" s="235"/>
      <c r="CB282" s="235"/>
      <c r="CC282" s="235"/>
      <c r="CD282" s="235"/>
      <c r="CE282" s="235"/>
      <c r="CF282" s="235"/>
      <c r="CG282" s="235"/>
      <c r="CH282" s="235"/>
      <c r="CI282" s="235"/>
      <c r="CJ282" s="235"/>
      <c r="CK282" s="235"/>
      <c r="CL282" s="235"/>
      <c r="CM282" s="235"/>
      <c r="CN282" s="235"/>
      <c r="CO282" s="235"/>
      <c r="CP282" s="235"/>
      <c r="CQ282" s="235"/>
      <c r="CR282" s="235"/>
      <c r="CS282" s="235"/>
      <c r="CT282" s="235"/>
      <c r="CU282" s="235"/>
      <c r="CV282" s="235"/>
      <c r="CW282" s="235"/>
      <c r="CX282" s="235"/>
      <c r="CY282" s="235"/>
      <c r="CZ282" s="235"/>
      <c r="DA282" s="235"/>
      <c r="DB282" s="235"/>
      <c r="DC282" s="235"/>
      <c r="DD282" s="235"/>
      <c r="DE282" s="235"/>
      <c r="DF282" s="235"/>
      <c r="DG282" s="235"/>
      <c r="DH282" s="235"/>
      <c r="DI282" s="235"/>
      <c r="DJ282" s="235"/>
      <c r="DK282" s="235"/>
      <c r="DL282" s="235"/>
      <c r="DM282" s="235"/>
      <c r="DN282" s="235"/>
      <c r="DO282" s="235"/>
      <c r="DP282" s="235"/>
      <c r="DQ282" s="235"/>
      <c r="DR282" s="235"/>
      <c r="DS282" s="235"/>
      <c r="DT282" s="235"/>
      <c r="DU282" s="235"/>
      <c r="DV282" s="235"/>
      <c r="DW282" s="235"/>
      <c r="DX282" s="235"/>
      <c r="DY282" s="235"/>
      <c r="DZ282" s="235"/>
      <c r="EA282" s="235"/>
    </row>
    <row r="283" spans="3:131">
      <c r="C283" s="226"/>
      <c r="N283" s="235"/>
      <c r="O283" s="235"/>
      <c r="P283" s="235"/>
      <c r="Q283" s="235"/>
      <c r="R283" s="235"/>
      <c r="S283" s="235"/>
      <c r="T283" s="235"/>
      <c r="U283" s="235"/>
      <c r="V283" s="235"/>
      <c r="W283" s="235"/>
      <c r="X283" s="235"/>
      <c r="Y283" s="235"/>
      <c r="Z283" s="235"/>
      <c r="AA283" s="235"/>
      <c r="AB283" s="235"/>
      <c r="AC283" s="235"/>
      <c r="AD283" s="235"/>
      <c r="AE283" s="235"/>
      <c r="AF283" s="235"/>
      <c r="AG283" s="235"/>
      <c r="AH283" s="235"/>
      <c r="AI283" s="235"/>
      <c r="AJ283" s="235"/>
      <c r="AK283" s="235"/>
      <c r="AL283" s="235"/>
      <c r="AM283" s="235"/>
      <c r="AN283" s="235"/>
      <c r="AO283" s="235"/>
      <c r="AP283" s="235"/>
      <c r="AQ283" s="235"/>
      <c r="AR283" s="235"/>
      <c r="AS283" s="235"/>
      <c r="AT283" s="235"/>
      <c r="AU283" s="235"/>
      <c r="AV283" s="235"/>
      <c r="AW283" s="260"/>
      <c r="AX283" s="260"/>
      <c r="AY283" s="453" t="s">
        <v>977</v>
      </c>
      <c r="AZ283" s="440" t="s">
        <v>747</v>
      </c>
      <c r="BA283" s="259" t="s">
        <v>778</v>
      </c>
      <c r="BB283" s="259" t="s">
        <v>1152</v>
      </c>
      <c r="BC283" s="259" t="s">
        <v>1156</v>
      </c>
      <c r="BD283" s="259" t="s">
        <v>752</v>
      </c>
      <c r="BE283" s="374">
        <f t="shared" si="183"/>
        <v>278</v>
      </c>
      <c r="BF283" s="235"/>
      <c r="BG283" s="235"/>
      <c r="BH283" s="235"/>
      <c r="BI283" s="235"/>
      <c r="BJ283" s="235"/>
      <c r="BK283" s="235"/>
      <c r="BL283" s="235"/>
      <c r="BM283" s="235"/>
      <c r="BN283" s="235"/>
      <c r="BO283" s="235"/>
      <c r="BP283" s="235"/>
      <c r="BQ283" s="235"/>
      <c r="BR283" s="235"/>
      <c r="BS283" s="235"/>
      <c r="BT283" s="235"/>
      <c r="BU283" s="235"/>
      <c r="BV283" s="235"/>
      <c r="BW283" s="235"/>
      <c r="BX283" s="235"/>
      <c r="BY283" s="235"/>
      <c r="BZ283" s="235"/>
      <c r="CA283" s="235"/>
      <c r="CB283" s="235"/>
      <c r="CC283" s="235"/>
      <c r="CD283" s="235"/>
      <c r="CE283" s="235"/>
      <c r="CF283" s="235"/>
      <c r="CG283" s="235"/>
      <c r="CH283" s="235"/>
      <c r="CI283" s="235"/>
      <c r="CJ283" s="235"/>
      <c r="CK283" s="235"/>
      <c r="CL283" s="235"/>
      <c r="CM283" s="235"/>
      <c r="CN283" s="235"/>
      <c r="CO283" s="235"/>
      <c r="CP283" s="235"/>
      <c r="CQ283" s="235"/>
      <c r="CR283" s="235"/>
      <c r="CS283" s="235"/>
      <c r="CT283" s="235"/>
      <c r="CU283" s="235"/>
      <c r="CV283" s="235"/>
      <c r="CW283" s="235"/>
      <c r="CX283" s="235"/>
      <c r="CY283" s="235"/>
      <c r="CZ283" s="235"/>
      <c r="DA283" s="235"/>
      <c r="DB283" s="235"/>
      <c r="DC283" s="235"/>
      <c r="DD283" s="235"/>
      <c r="DE283" s="235"/>
      <c r="DF283" s="235"/>
      <c r="DG283" s="235"/>
      <c r="DH283" s="235"/>
      <c r="DI283" s="235"/>
      <c r="DJ283" s="235"/>
      <c r="DK283" s="235"/>
      <c r="DL283" s="235"/>
      <c r="DM283" s="235"/>
      <c r="DN283" s="235"/>
      <c r="DO283" s="235"/>
      <c r="DP283" s="235"/>
      <c r="DQ283" s="235"/>
      <c r="DR283" s="235"/>
      <c r="DS283" s="235"/>
      <c r="DT283" s="235"/>
      <c r="DU283" s="235"/>
      <c r="DV283" s="235"/>
      <c r="DW283" s="235"/>
      <c r="DX283" s="235"/>
      <c r="DY283" s="235"/>
      <c r="DZ283" s="235"/>
      <c r="EA283" s="235"/>
    </row>
    <row r="284" spans="3:131">
      <c r="C284" s="226"/>
      <c r="N284" s="235"/>
      <c r="O284" s="235"/>
      <c r="P284" s="235"/>
      <c r="Q284" s="235"/>
      <c r="R284" s="235"/>
      <c r="S284" s="235"/>
      <c r="T284" s="235"/>
      <c r="U284" s="235"/>
      <c r="V284" s="235"/>
      <c r="W284" s="235"/>
      <c r="X284" s="235"/>
      <c r="Y284" s="235"/>
      <c r="Z284" s="235"/>
      <c r="AA284" s="235"/>
      <c r="AB284" s="235"/>
      <c r="AC284" s="235"/>
      <c r="AD284" s="235"/>
      <c r="AE284" s="235"/>
      <c r="AF284" s="235"/>
      <c r="AG284" s="235"/>
      <c r="AH284" s="235"/>
      <c r="AI284" s="235"/>
      <c r="AJ284" s="235"/>
      <c r="AK284" s="235"/>
      <c r="AL284" s="235"/>
      <c r="AM284" s="235"/>
      <c r="AN284" s="235"/>
      <c r="AO284" s="235"/>
      <c r="AP284" s="235"/>
      <c r="AQ284" s="235"/>
      <c r="AR284" s="235"/>
      <c r="AS284" s="235"/>
      <c r="AT284" s="235"/>
      <c r="AU284" s="235"/>
      <c r="AV284" s="235"/>
      <c r="AW284" s="260"/>
      <c r="AX284" s="260"/>
      <c r="AY284" s="453" t="s">
        <v>978</v>
      </c>
      <c r="AZ284" s="440" t="s">
        <v>749</v>
      </c>
      <c r="BA284" s="259" t="s">
        <v>780</v>
      </c>
      <c r="BB284" s="259" t="s">
        <v>1156</v>
      </c>
      <c r="BC284" s="259" t="s">
        <v>1167</v>
      </c>
      <c r="BD284" s="259" t="s">
        <v>301</v>
      </c>
      <c r="BE284" s="374">
        <f t="shared" si="183"/>
        <v>279</v>
      </c>
      <c r="BF284" s="235"/>
      <c r="BG284" s="235"/>
      <c r="BH284" s="235"/>
      <c r="BI284" s="235"/>
      <c r="BJ284" s="235"/>
      <c r="BK284" s="235"/>
      <c r="BL284" s="235"/>
      <c r="BM284" s="235"/>
      <c r="BN284" s="235"/>
      <c r="BO284" s="235"/>
      <c r="BP284" s="235"/>
      <c r="BQ284" s="235"/>
      <c r="BR284" s="235"/>
      <c r="BS284" s="235"/>
      <c r="BT284" s="235"/>
      <c r="BU284" s="235"/>
      <c r="BV284" s="235"/>
      <c r="BW284" s="235"/>
      <c r="BX284" s="235"/>
      <c r="BY284" s="235"/>
      <c r="BZ284" s="235"/>
      <c r="CA284" s="235"/>
      <c r="CB284" s="235"/>
      <c r="CC284" s="235"/>
      <c r="CD284" s="235"/>
      <c r="CE284" s="235"/>
      <c r="CF284" s="235"/>
      <c r="CG284" s="235"/>
      <c r="CH284" s="235"/>
      <c r="CI284" s="235"/>
      <c r="CJ284" s="235"/>
      <c r="CK284" s="235"/>
      <c r="CL284" s="235"/>
      <c r="CM284" s="235"/>
      <c r="CN284" s="235"/>
      <c r="CO284" s="235"/>
      <c r="CP284" s="235"/>
      <c r="CQ284" s="235"/>
      <c r="CR284" s="235"/>
      <c r="CS284" s="235"/>
      <c r="CT284" s="235"/>
      <c r="CU284" s="235"/>
      <c r="CV284" s="235"/>
      <c r="CW284" s="235"/>
      <c r="CX284" s="235"/>
      <c r="CY284" s="235"/>
      <c r="CZ284" s="235"/>
      <c r="DA284" s="235"/>
      <c r="DB284" s="235"/>
      <c r="DC284" s="235"/>
      <c r="DD284" s="235"/>
      <c r="DE284" s="235"/>
      <c r="DF284" s="235"/>
      <c r="DG284" s="235"/>
      <c r="DH284" s="235"/>
      <c r="DI284" s="235"/>
      <c r="DJ284" s="235"/>
      <c r="DK284" s="235"/>
      <c r="DL284" s="235"/>
      <c r="DM284" s="235"/>
      <c r="DN284" s="235"/>
      <c r="DO284" s="235"/>
      <c r="DP284" s="235"/>
      <c r="DQ284" s="235"/>
      <c r="DR284" s="235"/>
      <c r="DS284" s="235"/>
      <c r="DT284" s="235"/>
      <c r="DU284" s="235"/>
      <c r="DV284" s="235"/>
      <c r="DW284" s="235"/>
      <c r="DX284" s="235"/>
      <c r="DY284" s="235"/>
      <c r="DZ284" s="235"/>
      <c r="EA284" s="235"/>
    </row>
    <row r="285" spans="3:131">
      <c r="C285" s="226"/>
      <c r="N285" s="235"/>
      <c r="O285" s="235"/>
      <c r="P285" s="235"/>
      <c r="Q285" s="235"/>
      <c r="R285" s="235"/>
      <c r="S285" s="235"/>
      <c r="T285" s="235"/>
      <c r="U285" s="235"/>
      <c r="V285" s="235"/>
      <c r="W285" s="235"/>
      <c r="X285" s="235"/>
      <c r="Y285" s="235"/>
      <c r="Z285" s="235"/>
      <c r="AA285" s="235"/>
      <c r="AB285" s="235"/>
      <c r="AC285" s="235"/>
      <c r="AD285" s="235"/>
      <c r="AE285" s="235"/>
      <c r="AF285" s="235"/>
      <c r="AG285" s="235"/>
      <c r="AH285" s="235"/>
      <c r="AI285" s="235"/>
      <c r="AJ285" s="235"/>
      <c r="AK285" s="235"/>
      <c r="AL285" s="235"/>
      <c r="AM285" s="235"/>
      <c r="AN285" s="235"/>
      <c r="AO285" s="235"/>
      <c r="AP285" s="235"/>
      <c r="AQ285" s="235"/>
      <c r="AR285" s="235"/>
      <c r="AS285" s="235"/>
      <c r="AT285" s="235"/>
      <c r="AU285" s="235"/>
      <c r="AV285" s="235"/>
      <c r="AW285" s="260"/>
      <c r="AX285" s="260"/>
      <c r="AY285" s="453" t="s">
        <v>395</v>
      </c>
      <c r="AZ285" s="440" t="s">
        <v>750</v>
      </c>
      <c r="BA285" s="259" t="s">
        <v>782</v>
      </c>
      <c r="BB285" s="259" t="s">
        <v>1167</v>
      </c>
      <c r="BC285" s="259" t="s">
        <v>1168</v>
      </c>
      <c r="BD285" s="259" t="s">
        <v>755</v>
      </c>
      <c r="BE285" s="374">
        <f t="shared" si="183"/>
        <v>280</v>
      </c>
      <c r="BF285" s="235"/>
      <c r="BG285" s="235"/>
      <c r="BH285" s="235"/>
      <c r="BI285" s="235"/>
      <c r="BJ285" s="235"/>
      <c r="BK285" s="235"/>
      <c r="BL285" s="235"/>
      <c r="BM285" s="235"/>
      <c r="BN285" s="235"/>
      <c r="BO285" s="235"/>
      <c r="BP285" s="235"/>
      <c r="BQ285" s="235"/>
      <c r="BR285" s="235"/>
      <c r="BS285" s="235"/>
      <c r="BT285" s="235"/>
      <c r="BU285" s="235"/>
      <c r="BV285" s="235"/>
      <c r="BW285" s="235"/>
      <c r="BX285" s="235"/>
      <c r="BY285" s="235"/>
      <c r="BZ285" s="235"/>
      <c r="CA285" s="235"/>
      <c r="CB285" s="235"/>
      <c r="CC285" s="235"/>
      <c r="CD285" s="235"/>
      <c r="CE285" s="235"/>
      <c r="CF285" s="235"/>
      <c r="CG285" s="235"/>
      <c r="CH285" s="235"/>
      <c r="CI285" s="235"/>
      <c r="CJ285" s="235"/>
      <c r="CK285" s="235"/>
      <c r="CL285" s="235"/>
      <c r="CM285" s="235"/>
      <c r="CN285" s="235"/>
      <c r="CO285" s="235"/>
      <c r="CP285" s="235"/>
      <c r="CQ285" s="235"/>
      <c r="CR285" s="235"/>
      <c r="CS285" s="235"/>
      <c r="CT285" s="235"/>
      <c r="CU285" s="235"/>
      <c r="CV285" s="235"/>
      <c r="CW285" s="235"/>
      <c r="CX285" s="235"/>
      <c r="CY285" s="235"/>
      <c r="CZ285" s="235"/>
      <c r="DA285" s="235"/>
      <c r="DB285" s="235"/>
      <c r="DC285" s="235"/>
      <c r="DD285" s="235"/>
      <c r="DE285" s="235"/>
      <c r="DF285" s="235"/>
      <c r="DG285" s="235"/>
      <c r="DH285" s="235"/>
      <c r="DI285" s="235"/>
      <c r="DJ285" s="235"/>
      <c r="DK285" s="235"/>
      <c r="DL285" s="235"/>
      <c r="DM285" s="235"/>
      <c r="DN285" s="235"/>
      <c r="DO285" s="235"/>
      <c r="DP285" s="235"/>
      <c r="DQ285" s="235"/>
      <c r="DR285" s="235"/>
      <c r="DS285" s="235"/>
      <c r="DT285" s="235"/>
      <c r="DU285" s="235"/>
      <c r="DV285" s="235"/>
      <c r="DW285" s="235"/>
      <c r="DX285" s="235"/>
      <c r="DY285" s="235"/>
      <c r="DZ285" s="235"/>
      <c r="EA285" s="235"/>
    </row>
    <row r="286" spans="3:131">
      <c r="C286" s="226"/>
      <c r="N286" s="235"/>
      <c r="O286" s="235"/>
      <c r="P286" s="235"/>
      <c r="Q286" s="235"/>
      <c r="R286" s="235"/>
      <c r="S286" s="235"/>
      <c r="T286" s="235"/>
      <c r="U286" s="235"/>
      <c r="V286" s="235"/>
      <c r="W286" s="235"/>
      <c r="X286" s="235"/>
      <c r="Y286" s="235"/>
      <c r="Z286" s="235"/>
      <c r="AA286" s="235"/>
      <c r="AB286" s="235"/>
      <c r="AC286" s="235"/>
      <c r="AD286" s="235"/>
      <c r="AE286" s="235"/>
      <c r="AF286" s="235"/>
      <c r="AG286" s="235"/>
      <c r="AH286" s="235"/>
      <c r="AI286" s="235"/>
      <c r="AJ286" s="235"/>
      <c r="AK286" s="235"/>
      <c r="AL286" s="235"/>
      <c r="AM286" s="235"/>
      <c r="AN286" s="235"/>
      <c r="AO286" s="235"/>
      <c r="AP286" s="235"/>
      <c r="AQ286" s="235"/>
      <c r="AR286" s="235"/>
      <c r="AS286" s="235"/>
      <c r="AT286" s="235"/>
      <c r="AU286" s="235"/>
      <c r="AV286" s="235"/>
      <c r="AW286" s="260"/>
      <c r="AX286" s="260"/>
      <c r="AY286" s="453" t="s">
        <v>982</v>
      </c>
      <c r="AZ286" s="440" t="s">
        <v>751</v>
      </c>
      <c r="BA286" s="259" t="s">
        <v>786</v>
      </c>
      <c r="BB286" s="259" t="s">
        <v>1168</v>
      </c>
      <c r="BC286" s="259" t="s">
        <v>1172</v>
      </c>
      <c r="BD286" s="259" t="s">
        <v>756</v>
      </c>
      <c r="BE286" s="374">
        <f t="shared" si="183"/>
        <v>281</v>
      </c>
      <c r="BF286" s="235"/>
      <c r="BG286" s="235"/>
      <c r="BH286" s="235"/>
      <c r="BI286" s="235"/>
      <c r="BJ286" s="235"/>
      <c r="BK286" s="235"/>
      <c r="BL286" s="235"/>
      <c r="BM286" s="235"/>
      <c r="BN286" s="235"/>
      <c r="BO286" s="235"/>
      <c r="BP286" s="235"/>
      <c r="BQ286" s="235"/>
      <c r="BR286" s="235"/>
      <c r="BS286" s="235"/>
      <c r="BT286" s="235"/>
      <c r="BU286" s="235"/>
      <c r="BV286" s="235"/>
      <c r="BW286" s="235"/>
      <c r="BX286" s="235"/>
      <c r="BY286" s="235"/>
      <c r="BZ286" s="235"/>
      <c r="CA286" s="235"/>
      <c r="CB286" s="235"/>
      <c r="CC286" s="235"/>
      <c r="CD286" s="235"/>
      <c r="CE286" s="235"/>
      <c r="CF286" s="235"/>
      <c r="CG286" s="235"/>
      <c r="CH286" s="235"/>
      <c r="CI286" s="235"/>
      <c r="CJ286" s="235"/>
      <c r="CK286" s="235"/>
      <c r="CL286" s="235"/>
      <c r="CM286" s="235"/>
      <c r="CN286" s="235"/>
      <c r="CO286" s="235"/>
      <c r="CP286" s="235"/>
      <c r="CQ286" s="235"/>
      <c r="CR286" s="235"/>
      <c r="CS286" s="235"/>
      <c r="CT286" s="235"/>
      <c r="CU286" s="235"/>
      <c r="CV286" s="235"/>
      <c r="CW286" s="235"/>
      <c r="CX286" s="235"/>
      <c r="CY286" s="235"/>
      <c r="CZ286" s="235"/>
      <c r="DA286" s="235"/>
      <c r="DB286" s="235"/>
      <c r="DC286" s="235"/>
      <c r="DD286" s="235"/>
      <c r="DE286" s="235"/>
      <c r="DF286" s="235"/>
      <c r="DG286" s="235"/>
      <c r="DH286" s="235"/>
      <c r="DI286" s="235"/>
      <c r="DJ286" s="235"/>
      <c r="DK286" s="235"/>
      <c r="DL286" s="235"/>
      <c r="DM286" s="235"/>
      <c r="DN286" s="235"/>
      <c r="DO286" s="235"/>
      <c r="DP286" s="235"/>
      <c r="DQ286" s="235"/>
      <c r="DR286" s="235"/>
      <c r="DS286" s="235"/>
      <c r="DT286" s="235"/>
      <c r="DU286" s="235"/>
      <c r="DV286" s="235"/>
      <c r="DW286" s="235"/>
      <c r="DX286" s="235"/>
      <c r="DY286" s="235"/>
      <c r="DZ286" s="235"/>
      <c r="EA286" s="235"/>
    </row>
    <row r="287" spans="3:131">
      <c r="C287" s="226"/>
      <c r="N287" s="235"/>
      <c r="O287" s="235"/>
      <c r="P287" s="235"/>
      <c r="Q287" s="235"/>
      <c r="R287" s="235"/>
      <c r="S287" s="235"/>
      <c r="T287" s="235"/>
      <c r="U287" s="235"/>
      <c r="V287" s="235"/>
      <c r="W287" s="235"/>
      <c r="X287" s="235"/>
      <c r="Y287" s="235"/>
      <c r="Z287" s="235"/>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60"/>
      <c r="AX287" s="260"/>
      <c r="AY287" s="453" t="s">
        <v>984</v>
      </c>
      <c r="AZ287" s="440" t="s">
        <v>752</v>
      </c>
      <c r="BA287" s="259" t="s">
        <v>787</v>
      </c>
      <c r="BB287" s="259" t="s">
        <v>1172</v>
      </c>
      <c r="BC287" s="259" t="s">
        <v>1180</v>
      </c>
      <c r="BD287" s="259" t="s">
        <v>1454</v>
      </c>
      <c r="BE287" s="374">
        <f t="shared" si="183"/>
        <v>282</v>
      </c>
      <c r="BF287" s="235"/>
      <c r="BG287" s="235"/>
      <c r="BH287" s="235"/>
      <c r="BI287" s="235"/>
      <c r="BJ287" s="235"/>
      <c r="BK287" s="235"/>
      <c r="BL287" s="235"/>
      <c r="BM287" s="235"/>
      <c r="BN287" s="235"/>
      <c r="BO287" s="235"/>
      <c r="BP287" s="235"/>
      <c r="BQ287" s="235"/>
      <c r="BR287" s="235"/>
      <c r="BS287" s="235"/>
      <c r="BT287" s="235"/>
      <c r="BU287" s="235"/>
      <c r="BV287" s="235"/>
      <c r="BW287" s="235"/>
      <c r="BX287" s="235"/>
      <c r="BY287" s="235"/>
      <c r="BZ287" s="235"/>
      <c r="CA287" s="235"/>
      <c r="CB287" s="235"/>
      <c r="CC287" s="235"/>
      <c r="CD287" s="235"/>
      <c r="CE287" s="235"/>
      <c r="CF287" s="235"/>
      <c r="CG287" s="235"/>
      <c r="CH287" s="235"/>
      <c r="CI287" s="235"/>
      <c r="CJ287" s="235"/>
      <c r="CK287" s="235"/>
      <c r="CL287" s="235"/>
      <c r="CM287" s="235"/>
      <c r="CN287" s="235"/>
      <c r="CO287" s="235"/>
      <c r="CP287" s="235"/>
      <c r="CQ287" s="235"/>
      <c r="CR287" s="235"/>
      <c r="CS287" s="235"/>
      <c r="CT287" s="235"/>
      <c r="CU287" s="235"/>
      <c r="CV287" s="235"/>
      <c r="CW287" s="235"/>
      <c r="CX287" s="235"/>
      <c r="CY287" s="235"/>
      <c r="CZ287" s="235"/>
      <c r="DA287" s="235"/>
      <c r="DB287" s="235"/>
      <c r="DC287" s="235"/>
      <c r="DD287" s="235"/>
      <c r="DE287" s="235"/>
      <c r="DF287" s="235"/>
      <c r="DG287" s="235"/>
      <c r="DH287" s="235"/>
      <c r="DI287" s="235"/>
      <c r="DJ287" s="235"/>
      <c r="DK287" s="235"/>
      <c r="DL287" s="235"/>
      <c r="DM287" s="235"/>
      <c r="DN287" s="235"/>
      <c r="DO287" s="235"/>
      <c r="DP287" s="235"/>
      <c r="DQ287" s="235"/>
      <c r="DR287" s="235"/>
      <c r="DS287" s="235"/>
      <c r="DT287" s="235"/>
      <c r="DU287" s="235"/>
      <c r="DV287" s="235"/>
      <c r="DW287" s="235"/>
      <c r="DX287" s="235"/>
      <c r="DY287" s="235"/>
      <c r="DZ287" s="235"/>
      <c r="EA287" s="235"/>
    </row>
    <row r="288" spans="3:131">
      <c r="C288" s="226"/>
      <c r="N288" s="235"/>
      <c r="O288" s="235"/>
      <c r="P288" s="235"/>
      <c r="Q288" s="235"/>
      <c r="R288" s="235"/>
      <c r="S288" s="235"/>
      <c r="T288" s="235"/>
      <c r="U288" s="235"/>
      <c r="V288" s="235"/>
      <c r="W288" s="235"/>
      <c r="X288" s="235"/>
      <c r="Y288" s="235"/>
      <c r="Z288" s="235"/>
      <c r="AA288" s="235"/>
      <c r="AB288" s="235"/>
      <c r="AC288" s="235"/>
      <c r="AD288" s="235"/>
      <c r="AE288" s="235"/>
      <c r="AF288" s="235"/>
      <c r="AG288" s="235"/>
      <c r="AH288" s="235"/>
      <c r="AI288" s="235"/>
      <c r="AJ288" s="235"/>
      <c r="AK288" s="235"/>
      <c r="AL288" s="235"/>
      <c r="AM288" s="235"/>
      <c r="AN288" s="235"/>
      <c r="AO288" s="235"/>
      <c r="AP288" s="235"/>
      <c r="AQ288" s="235"/>
      <c r="AR288" s="235"/>
      <c r="AS288" s="235"/>
      <c r="AT288" s="235"/>
      <c r="AU288" s="235"/>
      <c r="AV288" s="235"/>
      <c r="AW288" s="260"/>
      <c r="AX288" s="260"/>
      <c r="AY288" s="453" t="s">
        <v>985</v>
      </c>
      <c r="AZ288" s="440" t="s">
        <v>301</v>
      </c>
      <c r="BA288" s="259" t="s">
        <v>788</v>
      </c>
      <c r="BB288" s="259" t="s">
        <v>1180</v>
      </c>
      <c r="BC288" s="259" t="s">
        <v>1191</v>
      </c>
      <c r="BD288" s="259" t="s">
        <v>759</v>
      </c>
      <c r="BE288" s="374">
        <f t="shared" si="183"/>
        <v>283</v>
      </c>
      <c r="BF288" s="235"/>
      <c r="BG288" s="235"/>
      <c r="BH288" s="235"/>
      <c r="BI288" s="235"/>
      <c r="BJ288" s="235"/>
      <c r="BK288" s="235"/>
      <c r="BL288" s="235"/>
      <c r="BM288" s="235"/>
      <c r="BN288" s="235"/>
      <c r="BO288" s="235"/>
      <c r="BP288" s="235"/>
      <c r="BQ288" s="235"/>
      <c r="BR288" s="235"/>
      <c r="BS288" s="235"/>
      <c r="BT288" s="235"/>
      <c r="BU288" s="235"/>
      <c r="BV288" s="235"/>
      <c r="BW288" s="235"/>
      <c r="BX288" s="235"/>
      <c r="BY288" s="235"/>
      <c r="BZ288" s="235"/>
      <c r="CA288" s="235"/>
      <c r="CB288" s="235"/>
      <c r="CC288" s="235"/>
      <c r="CD288" s="235"/>
      <c r="CE288" s="235"/>
      <c r="CF288" s="235"/>
      <c r="CG288" s="235"/>
      <c r="CH288" s="235"/>
      <c r="CI288" s="235"/>
      <c r="CJ288" s="235"/>
      <c r="CK288" s="235"/>
      <c r="CL288" s="235"/>
      <c r="CM288" s="235"/>
      <c r="CN288" s="235"/>
      <c r="CO288" s="235"/>
      <c r="CP288" s="235"/>
      <c r="CQ288" s="235"/>
      <c r="CR288" s="235"/>
      <c r="CS288" s="235"/>
      <c r="CT288" s="235"/>
      <c r="CU288" s="235"/>
      <c r="CV288" s="235"/>
      <c r="CW288" s="235"/>
      <c r="CX288" s="235"/>
      <c r="CY288" s="235"/>
      <c r="CZ288" s="235"/>
      <c r="DA288" s="235"/>
      <c r="DB288" s="235"/>
      <c r="DC288" s="235"/>
      <c r="DD288" s="235"/>
      <c r="DE288" s="235"/>
      <c r="DF288" s="235"/>
      <c r="DG288" s="235"/>
      <c r="DH288" s="235"/>
      <c r="DI288" s="235"/>
      <c r="DJ288" s="235"/>
      <c r="DK288" s="235"/>
      <c r="DL288" s="235"/>
      <c r="DM288" s="235"/>
      <c r="DN288" s="235"/>
      <c r="DO288" s="235"/>
      <c r="DP288" s="235"/>
      <c r="DQ288" s="235"/>
      <c r="DR288" s="235"/>
      <c r="DS288" s="235"/>
      <c r="DT288" s="235"/>
      <c r="DU288" s="235"/>
      <c r="DV288" s="235"/>
      <c r="DW288" s="235"/>
      <c r="DX288" s="235"/>
      <c r="DY288" s="235"/>
      <c r="DZ288" s="235"/>
      <c r="EA288" s="235"/>
    </row>
    <row r="289" spans="3:131">
      <c r="C289" s="226"/>
      <c r="N289" s="235"/>
      <c r="O289" s="235"/>
      <c r="P289" s="235"/>
      <c r="Q289" s="235"/>
      <c r="R289" s="235"/>
      <c r="S289" s="235"/>
      <c r="T289" s="235"/>
      <c r="U289" s="235"/>
      <c r="V289" s="235"/>
      <c r="W289" s="235"/>
      <c r="X289" s="235"/>
      <c r="Y289" s="235"/>
      <c r="Z289" s="235"/>
      <c r="AA289" s="235"/>
      <c r="AB289" s="235"/>
      <c r="AC289" s="235"/>
      <c r="AD289" s="235"/>
      <c r="AE289" s="235"/>
      <c r="AF289" s="235"/>
      <c r="AG289" s="235"/>
      <c r="AH289" s="235"/>
      <c r="AI289" s="235"/>
      <c r="AJ289" s="235"/>
      <c r="AK289" s="235"/>
      <c r="AL289" s="235"/>
      <c r="AM289" s="235"/>
      <c r="AN289" s="235"/>
      <c r="AO289" s="235"/>
      <c r="AP289" s="235"/>
      <c r="AQ289" s="235"/>
      <c r="AR289" s="235"/>
      <c r="AS289" s="235"/>
      <c r="AT289" s="235"/>
      <c r="AU289" s="235"/>
      <c r="AV289" s="235"/>
      <c r="AW289" s="260"/>
      <c r="AX289" s="260"/>
      <c r="AY289" s="453" t="s">
        <v>989</v>
      </c>
      <c r="AZ289" s="440" t="s">
        <v>755</v>
      </c>
      <c r="BA289" s="259" t="s">
        <v>789</v>
      </c>
      <c r="BB289" s="259" t="s">
        <v>1187</v>
      </c>
      <c r="BC289" s="259" t="s">
        <v>1193</v>
      </c>
      <c r="BD289" s="259" t="s">
        <v>306</v>
      </c>
      <c r="BE289" s="374">
        <f t="shared" si="183"/>
        <v>284</v>
      </c>
      <c r="BF289" s="235"/>
      <c r="BG289" s="235"/>
      <c r="BH289" s="235"/>
      <c r="BI289" s="235"/>
      <c r="BJ289" s="235"/>
      <c r="BK289" s="235"/>
      <c r="BL289" s="235"/>
      <c r="BM289" s="235"/>
      <c r="BN289" s="235"/>
      <c r="BO289" s="235"/>
      <c r="BP289" s="235"/>
      <c r="BQ289" s="235"/>
      <c r="BR289" s="235"/>
      <c r="BS289" s="235"/>
      <c r="BT289" s="235"/>
      <c r="BU289" s="235"/>
      <c r="BV289" s="235"/>
      <c r="BW289" s="235"/>
      <c r="BX289" s="235"/>
      <c r="BY289" s="235"/>
      <c r="BZ289" s="235"/>
      <c r="CA289" s="235"/>
      <c r="CB289" s="235"/>
      <c r="CC289" s="235"/>
      <c r="CD289" s="235"/>
      <c r="CE289" s="235"/>
      <c r="CF289" s="235"/>
      <c r="CG289" s="235"/>
      <c r="CH289" s="235"/>
      <c r="CI289" s="235"/>
      <c r="CJ289" s="235"/>
      <c r="CK289" s="235"/>
      <c r="CL289" s="235"/>
      <c r="CM289" s="235"/>
      <c r="CN289" s="235"/>
      <c r="CO289" s="235"/>
      <c r="CP289" s="235"/>
      <c r="CQ289" s="235"/>
      <c r="CR289" s="235"/>
      <c r="CS289" s="235"/>
      <c r="CT289" s="235"/>
      <c r="CU289" s="235"/>
      <c r="CV289" s="235"/>
      <c r="CW289" s="235"/>
      <c r="CX289" s="235"/>
      <c r="CY289" s="235"/>
      <c r="CZ289" s="235"/>
      <c r="DA289" s="235"/>
      <c r="DB289" s="235"/>
      <c r="DC289" s="235"/>
      <c r="DD289" s="235"/>
      <c r="DE289" s="235"/>
      <c r="DF289" s="235"/>
      <c r="DG289" s="235"/>
      <c r="DH289" s="235"/>
      <c r="DI289" s="235"/>
      <c r="DJ289" s="235"/>
      <c r="DK289" s="235"/>
      <c r="DL289" s="235"/>
      <c r="DM289" s="235"/>
      <c r="DN289" s="235"/>
      <c r="DO289" s="235"/>
      <c r="DP289" s="235"/>
      <c r="DQ289" s="235"/>
      <c r="DR289" s="235"/>
      <c r="DS289" s="235"/>
      <c r="DT289" s="235"/>
      <c r="DU289" s="235"/>
      <c r="DV289" s="235"/>
      <c r="DW289" s="235"/>
      <c r="DX289" s="235"/>
      <c r="DY289" s="235"/>
      <c r="DZ289" s="235"/>
      <c r="EA289" s="235"/>
    </row>
    <row r="290" spans="3:131">
      <c r="C290" s="226"/>
      <c r="N290" s="235"/>
      <c r="O290" s="235"/>
      <c r="P290" s="235"/>
      <c r="Q290" s="235"/>
      <c r="R290" s="235"/>
      <c r="S290" s="235"/>
      <c r="T290" s="235"/>
      <c r="U290" s="235"/>
      <c r="V290" s="235"/>
      <c r="W290" s="235"/>
      <c r="X290" s="235"/>
      <c r="Y290" s="235"/>
      <c r="Z290" s="235"/>
      <c r="AA290" s="235"/>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60"/>
      <c r="AX290" s="260"/>
      <c r="AY290" s="453" t="s">
        <v>991</v>
      </c>
      <c r="AZ290" s="440" t="s">
        <v>756</v>
      </c>
      <c r="BA290" s="259" t="s">
        <v>791</v>
      </c>
      <c r="BB290" s="259" t="s">
        <v>1191</v>
      </c>
      <c r="BC290" s="259"/>
      <c r="BD290" s="259" t="s">
        <v>762</v>
      </c>
      <c r="BE290" s="374">
        <f t="shared" si="183"/>
        <v>285</v>
      </c>
      <c r="BF290" s="235"/>
      <c r="BG290" s="235"/>
      <c r="BH290" s="235"/>
      <c r="BI290" s="235"/>
      <c r="BJ290" s="235"/>
      <c r="BK290" s="235"/>
      <c r="BL290" s="235"/>
      <c r="BM290" s="235"/>
      <c r="BN290" s="235"/>
      <c r="BO290" s="235"/>
      <c r="BP290" s="235"/>
      <c r="BQ290" s="235"/>
      <c r="BR290" s="235"/>
      <c r="BS290" s="235"/>
      <c r="BT290" s="235"/>
      <c r="BU290" s="235"/>
      <c r="BV290" s="235"/>
      <c r="BW290" s="235"/>
      <c r="BX290" s="235"/>
      <c r="BY290" s="235"/>
      <c r="BZ290" s="235"/>
      <c r="CA290" s="235"/>
      <c r="CB290" s="235"/>
      <c r="CC290" s="235"/>
      <c r="CD290" s="235"/>
      <c r="CE290" s="235"/>
      <c r="CF290" s="235"/>
      <c r="CG290" s="235"/>
      <c r="CH290" s="235"/>
      <c r="CI290" s="235"/>
      <c r="CJ290" s="235"/>
      <c r="CK290" s="235"/>
      <c r="CL290" s="235"/>
      <c r="CM290" s="235"/>
      <c r="CN290" s="235"/>
      <c r="CO290" s="235"/>
      <c r="CP290" s="235"/>
      <c r="CQ290" s="235"/>
      <c r="CR290" s="235"/>
      <c r="CS290" s="235"/>
      <c r="CT290" s="235"/>
      <c r="CU290" s="235"/>
      <c r="CV290" s="235"/>
      <c r="CW290" s="235"/>
      <c r="CX290" s="235"/>
      <c r="CY290" s="235"/>
      <c r="CZ290" s="235"/>
      <c r="DA290" s="235"/>
      <c r="DB290" s="235"/>
      <c r="DC290" s="235"/>
      <c r="DD290" s="235"/>
      <c r="DE290" s="235"/>
      <c r="DF290" s="235"/>
      <c r="DG290" s="235"/>
      <c r="DH290" s="235"/>
      <c r="DI290" s="235"/>
      <c r="DJ290" s="235"/>
      <c r="DK290" s="235"/>
      <c r="DL290" s="235"/>
      <c r="DM290" s="235"/>
      <c r="DN290" s="235"/>
      <c r="DO290" s="235"/>
      <c r="DP290" s="235"/>
      <c r="DQ290" s="235"/>
      <c r="DR290" s="235"/>
      <c r="DS290" s="235"/>
      <c r="DT290" s="235"/>
      <c r="DU290" s="235"/>
      <c r="DV290" s="235"/>
      <c r="DW290" s="235"/>
      <c r="DX290" s="235"/>
      <c r="DY290" s="235"/>
      <c r="DZ290" s="235"/>
      <c r="EA290" s="235"/>
    </row>
    <row r="291" spans="3:131">
      <c r="C291" s="226"/>
      <c r="N291" s="235"/>
      <c r="O291" s="235"/>
      <c r="P291" s="235"/>
      <c r="Q291" s="235"/>
      <c r="R291" s="235"/>
      <c r="S291" s="235"/>
      <c r="T291" s="235"/>
      <c r="U291" s="235"/>
      <c r="V291" s="235"/>
      <c r="W291" s="235"/>
      <c r="X291" s="235"/>
      <c r="Y291" s="235"/>
      <c r="Z291" s="235"/>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60"/>
      <c r="AX291" s="260"/>
      <c r="AY291" s="453" t="s">
        <v>995</v>
      </c>
      <c r="AZ291" s="440" t="s">
        <v>1454</v>
      </c>
      <c r="BA291" s="259" t="s">
        <v>795</v>
      </c>
      <c r="BB291" s="259" t="s">
        <v>1193</v>
      </c>
      <c r="BC291" s="259"/>
      <c r="BD291" s="259" t="s">
        <v>763</v>
      </c>
      <c r="BE291" s="374">
        <f t="shared" si="183"/>
        <v>286</v>
      </c>
      <c r="BF291" s="235"/>
      <c r="BG291" s="235"/>
      <c r="BH291" s="235"/>
      <c r="BI291" s="235"/>
      <c r="BJ291" s="235"/>
      <c r="BK291" s="235"/>
      <c r="BL291" s="235"/>
      <c r="BM291" s="235"/>
      <c r="BN291" s="235"/>
      <c r="BO291" s="235"/>
      <c r="BP291" s="235"/>
      <c r="BQ291" s="235"/>
      <c r="BR291" s="235"/>
      <c r="BS291" s="235"/>
      <c r="BT291" s="235"/>
      <c r="BU291" s="235"/>
      <c r="BV291" s="235"/>
      <c r="BW291" s="235"/>
      <c r="BX291" s="235"/>
      <c r="BY291" s="235"/>
      <c r="BZ291" s="235"/>
      <c r="CA291" s="235"/>
      <c r="CB291" s="235"/>
      <c r="CC291" s="235"/>
      <c r="CD291" s="235"/>
      <c r="CE291" s="235"/>
      <c r="CF291" s="235"/>
      <c r="CG291" s="235"/>
      <c r="CH291" s="235"/>
      <c r="CI291" s="235"/>
      <c r="CJ291" s="235"/>
      <c r="CK291" s="235"/>
      <c r="CL291" s="235"/>
      <c r="CM291" s="235"/>
      <c r="CN291" s="235"/>
      <c r="CO291" s="235"/>
      <c r="CP291" s="235"/>
      <c r="CQ291" s="235"/>
      <c r="CR291" s="235"/>
      <c r="CS291" s="235"/>
      <c r="CT291" s="235"/>
      <c r="CU291" s="235"/>
      <c r="CV291" s="235"/>
      <c r="CW291" s="235"/>
      <c r="CX291" s="235"/>
      <c r="CY291" s="235"/>
      <c r="CZ291" s="235"/>
      <c r="DA291" s="235"/>
      <c r="DB291" s="235"/>
      <c r="DC291" s="235"/>
      <c r="DD291" s="235"/>
      <c r="DE291" s="235"/>
      <c r="DF291" s="235"/>
      <c r="DG291" s="235"/>
      <c r="DH291" s="235"/>
      <c r="DI291" s="235"/>
      <c r="DJ291" s="235"/>
      <c r="DK291" s="235"/>
      <c r="DL291" s="235"/>
      <c r="DM291" s="235"/>
      <c r="DN291" s="235"/>
      <c r="DO291" s="235"/>
      <c r="DP291" s="235"/>
      <c r="DQ291" s="235"/>
      <c r="DR291" s="235"/>
      <c r="DS291" s="235"/>
      <c r="DT291" s="235"/>
      <c r="DU291" s="235"/>
      <c r="DV291" s="235"/>
      <c r="DW291" s="235"/>
      <c r="DX291" s="235"/>
      <c r="DY291" s="235"/>
      <c r="DZ291" s="235"/>
      <c r="EA291" s="235"/>
    </row>
    <row r="292" spans="3:131">
      <c r="C292" s="226"/>
      <c r="N292" s="235"/>
      <c r="O292" s="235"/>
      <c r="P292" s="235"/>
      <c r="Q292" s="235"/>
      <c r="R292" s="235"/>
      <c r="S292" s="235"/>
      <c r="T292" s="235"/>
      <c r="U292" s="235"/>
      <c r="V292" s="235"/>
      <c r="W292" s="235"/>
      <c r="X292" s="235"/>
      <c r="Y292" s="235"/>
      <c r="Z292" s="235"/>
      <c r="AA292" s="235"/>
      <c r="AB292" s="235"/>
      <c r="AC292" s="235"/>
      <c r="AD292" s="235"/>
      <c r="AE292" s="235"/>
      <c r="AF292" s="235"/>
      <c r="AG292" s="235"/>
      <c r="AH292" s="235"/>
      <c r="AI292" s="235"/>
      <c r="AJ292" s="235"/>
      <c r="AK292" s="235"/>
      <c r="AL292" s="235"/>
      <c r="AM292" s="235"/>
      <c r="AN292" s="235"/>
      <c r="AO292" s="235"/>
      <c r="AP292" s="235"/>
      <c r="AQ292" s="235"/>
      <c r="AR292" s="235"/>
      <c r="AS292" s="235"/>
      <c r="AT292" s="235"/>
      <c r="AU292" s="235"/>
      <c r="AV292" s="235"/>
      <c r="AW292" s="260"/>
      <c r="AX292" s="260"/>
      <c r="AY292" s="453" t="s">
        <v>997</v>
      </c>
      <c r="AZ292" s="440" t="s">
        <v>759</v>
      </c>
      <c r="BA292" s="259" t="s">
        <v>798</v>
      </c>
      <c r="BB292" s="259"/>
      <c r="BC292" s="259"/>
      <c r="BD292" s="259" t="s">
        <v>768</v>
      </c>
      <c r="BE292" s="374">
        <f t="shared" si="183"/>
        <v>287</v>
      </c>
      <c r="BF292" s="235"/>
      <c r="BG292" s="235"/>
      <c r="BH292" s="235"/>
      <c r="BI292" s="235"/>
      <c r="BJ292" s="235"/>
      <c r="BK292" s="235"/>
      <c r="BL292" s="235"/>
      <c r="BM292" s="235"/>
      <c r="BN292" s="235"/>
      <c r="BO292" s="235"/>
      <c r="BP292" s="235"/>
      <c r="BQ292" s="235"/>
      <c r="BR292" s="235"/>
      <c r="BS292" s="235"/>
      <c r="BT292" s="235"/>
      <c r="BU292" s="235"/>
      <c r="BV292" s="235"/>
      <c r="BW292" s="235"/>
      <c r="BX292" s="235"/>
      <c r="BY292" s="235"/>
      <c r="BZ292" s="235"/>
      <c r="CA292" s="235"/>
      <c r="CB292" s="235"/>
      <c r="CC292" s="235"/>
      <c r="CD292" s="235"/>
      <c r="CE292" s="235"/>
      <c r="CF292" s="235"/>
      <c r="CG292" s="235"/>
      <c r="CH292" s="235"/>
      <c r="CI292" s="235"/>
      <c r="CJ292" s="235"/>
      <c r="CK292" s="235"/>
      <c r="CL292" s="235"/>
      <c r="CM292" s="235"/>
      <c r="CN292" s="235"/>
      <c r="CO292" s="235"/>
      <c r="CP292" s="235"/>
      <c r="CQ292" s="235"/>
      <c r="CR292" s="235"/>
      <c r="CS292" s="235"/>
      <c r="CT292" s="235"/>
      <c r="CU292" s="235"/>
      <c r="CV292" s="235"/>
      <c r="CW292" s="235"/>
      <c r="CX292" s="235"/>
      <c r="CY292" s="235"/>
      <c r="CZ292" s="235"/>
      <c r="DA292" s="235"/>
      <c r="DB292" s="235"/>
      <c r="DC292" s="235"/>
      <c r="DD292" s="235"/>
      <c r="DE292" s="235"/>
      <c r="DF292" s="235"/>
      <c r="DG292" s="235"/>
      <c r="DH292" s="235"/>
      <c r="DI292" s="235"/>
      <c r="DJ292" s="235"/>
      <c r="DK292" s="235"/>
      <c r="DL292" s="235"/>
      <c r="DM292" s="235"/>
      <c r="DN292" s="235"/>
      <c r="DO292" s="235"/>
      <c r="DP292" s="235"/>
      <c r="DQ292" s="235"/>
      <c r="DR292" s="235"/>
      <c r="DS292" s="235"/>
      <c r="DT292" s="235"/>
      <c r="DU292" s="235"/>
      <c r="DV292" s="235"/>
      <c r="DW292" s="235"/>
      <c r="DX292" s="235"/>
      <c r="DY292" s="235"/>
      <c r="DZ292" s="235"/>
      <c r="EA292" s="235"/>
    </row>
    <row r="293" spans="3:131">
      <c r="C293" s="226"/>
      <c r="N293" s="235"/>
      <c r="O293" s="235"/>
      <c r="P293" s="235"/>
      <c r="Q293" s="235"/>
      <c r="R293" s="235"/>
      <c r="S293" s="235"/>
      <c r="T293" s="235"/>
      <c r="U293" s="235"/>
      <c r="V293" s="235"/>
      <c r="W293" s="235"/>
      <c r="X293" s="235"/>
      <c r="Y293" s="235"/>
      <c r="Z293" s="235"/>
      <c r="AA293" s="235"/>
      <c r="AB293" s="235"/>
      <c r="AC293" s="235"/>
      <c r="AD293" s="235"/>
      <c r="AE293" s="235"/>
      <c r="AF293" s="235"/>
      <c r="AG293" s="235"/>
      <c r="AH293" s="235"/>
      <c r="AI293" s="235"/>
      <c r="AJ293" s="235"/>
      <c r="AK293" s="235"/>
      <c r="AL293" s="235"/>
      <c r="AM293" s="235"/>
      <c r="AN293" s="235"/>
      <c r="AO293" s="235"/>
      <c r="AP293" s="235"/>
      <c r="AQ293" s="235"/>
      <c r="AR293" s="235"/>
      <c r="AS293" s="235"/>
      <c r="AT293" s="235"/>
      <c r="AU293" s="235"/>
      <c r="AV293" s="235"/>
      <c r="AW293" s="260"/>
      <c r="AX293" s="260"/>
      <c r="AY293" s="453" t="s">
        <v>999</v>
      </c>
      <c r="AZ293" s="440" t="s">
        <v>306</v>
      </c>
      <c r="BA293" s="259" t="s">
        <v>799</v>
      </c>
      <c r="BB293" s="259"/>
      <c r="BC293" s="259"/>
      <c r="BD293" s="259" t="s">
        <v>770</v>
      </c>
      <c r="BE293" s="374">
        <f t="shared" si="183"/>
        <v>288</v>
      </c>
      <c r="BF293" s="235"/>
      <c r="BG293" s="235"/>
      <c r="BH293" s="235"/>
      <c r="BI293" s="235"/>
      <c r="BJ293" s="235"/>
      <c r="BK293" s="235"/>
      <c r="BL293" s="235"/>
      <c r="BM293" s="235"/>
      <c r="BN293" s="235"/>
      <c r="BO293" s="235"/>
      <c r="BP293" s="235"/>
      <c r="BQ293" s="235"/>
      <c r="BR293" s="235"/>
      <c r="BS293" s="235"/>
      <c r="BT293" s="235"/>
      <c r="BU293" s="235"/>
      <c r="BV293" s="235"/>
      <c r="BW293" s="235"/>
      <c r="BX293" s="235"/>
      <c r="BY293" s="235"/>
      <c r="BZ293" s="235"/>
      <c r="CA293" s="235"/>
      <c r="CB293" s="235"/>
      <c r="CC293" s="235"/>
      <c r="CD293" s="235"/>
      <c r="CE293" s="235"/>
      <c r="CF293" s="235"/>
      <c r="CG293" s="235"/>
      <c r="CH293" s="235"/>
      <c r="CI293" s="235"/>
      <c r="CJ293" s="235"/>
      <c r="CK293" s="235"/>
      <c r="CL293" s="235"/>
      <c r="CM293" s="235"/>
      <c r="CN293" s="235"/>
      <c r="CO293" s="235"/>
      <c r="CP293" s="235"/>
      <c r="CQ293" s="235"/>
      <c r="CR293" s="235"/>
      <c r="CS293" s="235"/>
      <c r="CT293" s="235"/>
      <c r="CU293" s="235"/>
      <c r="CV293" s="235"/>
      <c r="CW293" s="235"/>
      <c r="CX293" s="235"/>
      <c r="CY293" s="235"/>
      <c r="CZ293" s="235"/>
      <c r="DA293" s="235"/>
      <c r="DB293" s="235"/>
      <c r="DC293" s="235"/>
      <c r="DD293" s="235"/>
      <c r="DE293" s="235"/>
      <c r="DF293" s="235"/>
      <c r="DG293" s="235"/>
      <c r="DH293" s="235"/>
      <c r="DI293" s="235"/>
      <c r="DJ293" s="235"/>
      <c r="DK293" s="235"/>
      <c r="DL293" s="235"/>
      <c r="DM293" s="235"/>
      <c r="DN293" s="235"/>
      <c r="DO293" s="235"/>
      <c r="DP293" s="235"/>
      <c r="DQ293" s="235"/>
      <c r="DR293" s="235"/>
      <c r="DS293" s="235"/>
      <c r="DT293" s="235"/>
      <c r="DU293" s="235"/>
      <c r="DV293" s="235"/>
      <c r="DW293" s="235"/>
      <c r="DX293" s="235"/>
      <c r="DY293" s="235"/>
      <c r="DZ293" s="235"/>
      <c r="EA293" s="235"/>
    </row>
    <row r="294" spans="3:131">
      <c r="C294" s="226"/>
      <c r="N294" s="235"/>
      <c r="O294" s="235"/>
      <c r="P294" s="235"/>
      <c r="Q294" s="235"/>
      <c r="R294" s="235"/>
      <c r="S294" s="235"/>
      <c r="T294" s="235"/>
      <c r="U294" s="235"/>
      <c r="V294" s="235"/>
      <c r="W294" s="235"/>
      <c r="X294" s="235"/>
      <c r="Y294" s="235"/>
      <c r="Z294" s="235"/>
      <c r="AA294" s="235"/>
      <c r="AB294" s="235"/>
      <c r="AC294" s="235"/>
      <c r="AD294" s="235"/>
      <c r="AE294" s="235"/>
      <c r="AF294" s="235"/>
      <c r="AG294" s="235"/>
      <c r="AH294" s="235"/>
      <c r="AI294" s="235"/>
      <c r="AJ294" s="235"/>
      <c r="AK294" s="235"/>
      <c r="AL294" s="235"/>
      <c r="AM294" s="235"/>
      <c r="AN294" s="235"/>
      <c r="AO294" s="235"/>
      <c r="AP294" s="235"/>
      <c r="AQ294" s="235"/>
      <c r="AR294" s="235"/>
      <c r="AS294" s="235"/>
      <c r="AT294" s="235"/>
      <c r="AU294" s="235"/>
      <c r="AV294" s="235"/>
      <c r="AW294" s="260"/>
      <c r="AX294" s="260"/>
      <c r="AY294" s="453" t="s">
        <v>1000</v>
      </c>
      <c r="AZ294" s="440" t="s">
        <v>762</v>
      </c>
      <c r="BA294" s="259" t="s">
        <v>804</v>
      </c>
      <c r="BB294" s="259"/>
      <c r="BC294" s="259"/>
      <c r="BD294" s="259" t="s">
        <v>773</v>
      </c>
      <c r="BE294" s="374">
        <f t="shared" si="183"/>
        <v>289</v>
      </c>
      <c r="BF294" s="235"/>
      <c r="BG294" s="235"/>
      <c r="BH294" s="235"/>
      <c r="BI294" s="235"/>
      <c r="BJ294" s="235"/>
      <c r="BK294" s="235"/>
      <c r="BL294" s="235"/>
      <c r="BM294" s="235"/>
      <c r="BN294" s="235"/>
      <c r="BO294" s="235"/>
      <c r="BP294" s="235"/>
      <c r="BQ294" s="235"/>
      <c r="BR294" s="235"/>
      <c r="BS294" s="235"/>
      <c r="BT294" s="235"/>
      <c r="BU294" s="235"/>
      <c r="BV294" s="235"/>
      <c r="BW294" s="235"/>
      <c r="BX294" s="235"/>
      <c r="BY294" s="235"/>
      <c r="BZ294" s="235"/>
      <c r="CA294" s="235"/>
      <c r="CB294" s="235"/>
      <c r="CC294" s="235"/>
      <c r="CD294" s="235"/>
      <c r="CE294" s="235"/>
      <c r="CF294" s="235"/>
      <c r="CG294" s="235"/>
      <c r="CH294" s="235"/>
      <c r="CI294" s="235"/>
      <c r="CJ294" s="235"/>
      <c r="CK294" s="235"/>
      <c r="CL294" s="235"/>
      <c r="CM294" s="235"/>
      <c r="CN294" s="235"/>
      <c r="CO294" s="235"/>
      <c r="CP294" s="235"/>
      <c r="CQ294" s="235"/>
      <c r="CR294" s="235"/>
      <c r="CS294" s="235"/>
      <c r="CT294" s="235"/>
      <c r="CU294" s="235"/>
      <c r="CV294" s="235"/>
      <c r="CW294" s="235"/>
      <c r="CX294" s="235"/>
      <c r="CY294" s="235"/>
      <c r="CZ294" s="235"/>
      <c r="DA294" s="235"/>
      <c r="DB294" s="235"/>
      <c r="DC294" s="235"/>
      <c r="DD294" s="235"/>
      <c r="DE294" s="235"/>
      <c r="DF294" s="235"/>
      <c r="DG294" s="235"/>
      <c r="DH294" s="235"/>
      <c r="DI294" s="235"/>
      <c r="DJ294" s="235"/>
      <c r="DK294" s="235"/>
      <c r="DL294" s="235"/>
      <c r="DM294" s="235"/>
      <c r="DN294" s="235"/>
      <c r="DO294" s="235"/>
      <c r="DP294" s="235"/>
      <c r="DQ294" s="235"/>
      <c r="DR294" s="235"/>
      <c r="DS294" s="235"/>
      <c r="DT294" s="235"/>
      <c r="DU294" s="235"/>
      <c r="DV294" s="235"/>
      <c r="DW294" s="235"/>
      <c r="DX294" s="235"/>
      <c r="DY294" s="235"/>
      <c r="DZ294" s="235"/>
      <c r="EA294" s="235"/>
    </row>
    <row r="295" spans="3:131">
      <c r="C295" s="226"/>
      <c r="N295" s="235"/>
      <c r="O295" s="235"/>
      <c r="P295" s="235"/>
      <c r="Q295" s="235"/>
      <c r="R295" s="235"/>
      <c r="S295" s="235"/>
      <c r="T295" s="235"/>
      <c r="U295" s="235"/>
      <c r="V295" s="235"/>
      <c r="W295" s="235"/>
      <c r="X295" s="235"/>
      <c r="Y295" s="235"/>
      <c r="Z295" s="235"/>
      <c r="AA295" s="235"/>
      <c r="AB295" s="235"/>
      <c r="AC295" s="235"/>
      <c r="AD295" s="235"/>
      <c r="AE295" s="235"/>
      <c r="AF295" s="235"/>
      <c r="AG295" s="235"/>
      <c r="AH295" s="235"/>
      <c r="AI295" s="235"/>
      <c r="AJ295" s="235"/>
      <c r="AK295" s="235"/>
      <c r="AL295" s="235"/>
      <c r="AM295" s="235"/>
      <c r="AN295" s="235"/>
      <c r="AO295" s="235"/>
      <c r="AP295" s="235"/>
      <c r="AQ295" s="235"/>
      <c r="AR295" s="235"/>
      <c r="AS295" s="235"/>
      <c r="AT295" s="235"/>
      <c r="AU295" s="235"/>
      <c r="AV295" s="235"/>
      <c r="AW295" s="260"/>
      <c r="AX295" s="260"/>
      <c r="AY295" s="453" t="s">
        <v>1001</v>
      </c>
      <c r="AZ295" s="440" t="s">
        <v>763</v>
      </c>
      <c r="BA295" s="259" t="s">
        <v>806</v>
      </c>
      <c r="BB295" s="259"/>
      <c r="BC295" s="259"/>
      <c r="BD295" s="259" t="s">
        <v>774</v>
      </c>
      <c r="BE295" s="374">
        <f t="shared" si="183"/>
        <v>290</v>
      </c>
      <c r="BF295" s="235"/>
      <c r="BG295" s="235"/>
      <c r="BH295" s="235"/>
      <c r="BI295" s="235"/>
      <c r="BJ295" s="235"/>
      <c r="BK295" s="235"/>
      <c r="BL295" s="235"/>
      <c r="BM295" s="235"/>
      <c r="BN295" s="235"/>
      <c r="BO295" s="235"/>
      <c r="BP295" s="235"/>
      <c r="BQ295" s="235"/>
      <c r="BR295" s="235"/>
      <c r="BS295" s="235"/>
      <c r="BT295" s="235"/>
      <c r="BU295" s="235"/>
      <c r="BV295" s="235"/>
      <c r="BW295" s="235"/>
      <c r="BX295" s="235"/>
      <c r="BY295" s="235"/>
      <c r="BZ295" s="235"/>
      <c r="CA295" s="235"/>
      <c r="CB295" s="235"/>
      <c r="CC295" s="235"/>
      <c r="CD295" s="235"/>
      <c r="CE295" s="235"/>
      <c r="CF295" s="235"/>
      <c r="CG295" s="235"/>
      <c r="CH295" s="235"/>
      <c r="CI295" s="235"/>
      <c r="CJ295" s="235"/>
      <c r="CK295" s="235"/>
      <c r="CL295" s="235"/>
      <c r="CM295" s="235"/>
      <c r="CN295" s="235"/>
      <c r="CO295" s="235"/>
      <c r="CP295" s="235"/>
      <c r="CQ295" s="235"/>
      <c r="CR295" s="235"/>
      <c r="CS295" s="235"/>
      <c r="CT295" s="235"/>
      <c r="CU295" s="235"/>
      <c r="CV295" s="235"/>
      <c r="CW295" s="235"/>
      <c r="CX295" s="235"/>
      <c r="CY295" s="235"/>
      <c r="CZ295" s="235"/>
      <c r="DA295" s="235"/>
      <c r="DB295" s="235"/>
      <c r="DC295" s="235"/>
      <c r="DD295" s="235"/>
      <c r="DE295" s="235"/>
      <c r="DF295" s="235"/>
      <c r="DG295" s="235"/>
      <c r="DH295" s="235"/>
      <c r="DI295" s="235"/>
      <c r="DJ295" s="235"/>
      <c r="DK295" s="235"/>
      <c r="DL295" s="235"/>
      <c r="DM295" s="235"/>
      <c r="DN295" s="235"/>
      <c r="DO295" s="235"/>
      <c r="DP295" s="235"/>
      <c r="DQ295" s="235"/>
      <c r="DR295" s="235"/>
      <c r="DS295" s="235"/>
      <c r="DT295" s="235"/>
      <c r="DU295" s="235"/>
      <c r="DV295" s="235"/>
      <c r="DW295" s="235"/>
      <c r="DX295" s="235"/>
      <c r="DY295" s="235"/>
      <c r="DZ295" s="235"/>
      <c r="EA295" s="235"/>
    </row>
    <row r="296" spans="3:131">
      <c r="C296" s="226"/>
      <c r="N296" s="235"/>
      <c r="O296" s="235"/>
      <c r="P296" s="235"/>
      <c r="Q296" s="235"/>
      <c r="R296" s="235"/>
      <c r="S296" s="235"/>
      <c r="T296" s="235"/>
      <c r="U296" s="235"/>
      <c r="V296" s="235"/>
      <c r="W296" s="235"/>
      <c r="X296" s="235"/>
      <c r="Y296" s="235"/>
      <c r="Z296" s="235"/>
      <c r="AA296" s="235"/>
      <c r="AB296" s="235"/>
      <c r="AC296" s="235"/>
      <c r="AD296" s="235"/>
      <c r="AE296" s="235"/>
      <c r="AF296" s="235"/>
      <c r="AG296" s="235"/>
      <c r="AH296" s="235"/>
      <c r="AI296" s="235"/>
      <c r="AJ296" s="235"/>
      <c r="AK296" s="235"/>
      <c r="AL296" s="235"/>
      <c r="AM296" s="235"/>
      <c r="AN296" s="235"/>
      <c r="AO296" s="235"/>
      <c r="AP296" s="235"/>
      <c r="AQ296" s="235"/>
      <c r="AR296" s="235"/>
      <c r="AS296" s="235"/>
      <c r="AT296" s="235"/>
      <c r="AU296" s="235"/>
      <c r="AV296" s="235"/>
      <c r="AW296" s="260"/>
      <c r="AX296" s="260"/>
      <c r="AY296" s="453" t="s">
        <v>1464</v>
      </c>
      <c r="AZ296" s="440" t="s">
        <v>768</v>
      </c>
      <c r="BA296" s="259" t="s">
        <v>808</v>
      </c>
      <c r="BB296" s="259"/>
      <c r="BC296" s="259"/>
      <c r="BD296" s="259" t="s">
        <v>1455</v>
      </c>
      <c r="BE296" s="374">
        <f t="shared" si="183"/>
        <v>291</v>
      </c>
      <c r="BF296" s="235"/>
      <c r="BG296" s="235"/>
      <c r="BH296" s="235"/>
      <c r="BI296" s="235"/>
      <c r="BJ296" s="235"/>
      <c r="BK296" s="235"/>
      <c r="BL296" s="235"/>
      <c r="BM296" s="235"/>
      <c r="BN296" s="235"/>
      <c r="BO296" s="235"/>
      <c r="BP296" s="235"/>
      <c r="BQ296" s="235"/>
      <c r="BR296" s="235"/>
      <c r="BS296" s="235"/>
      <c r="BT296" s="235"/>
      <c r="BU296" s="235"/>
      <c r="BV296" s="235"/>
      <c r="BW296" s="235"/>
      <c r="BX296" s="235"/>
      <c r="BY296" s="235"/>
      <c r="BZ296" s="235"/>
      <c r="CA296" s="235"/>
      <c r="CB296" s="235"/>
      <c r="CC296" s="235"/>
      <c r="CD296" s="235"/>
      <c r="CE296" s="235"/>
      <c r="CF296" s="235"/>
      <c r="CG296" s="235"/>
      <c r="CH296" s="235"/>
      <c r="CI296" s="235"/>
      <c r="CJ296" s="235"/>
      <c r="CK296" s="235"/>
      <c r="CL296" s="235"/>
      <c r="CM296" s="235"/>
      <c r="CN296" s="235"/>
      <c r="CO296" s="235"/>
      <c r="CP296" s="235"/>
      <c r="CQ296" s="235"/>
      <c r="CR296" s="235"/>
      <c r="CS296" s="235"/>
      <c r="CT296" s="235"/>
      <c r="CU296" s="235"/>
      <c r="CV296" s="235"/>
      <c r="CW296" s="235"/>
      <c r="CX296" s="235"/>
      <c r="CY296" s="235"/>
      <c r="CZ296" s="235"/>
      <c r="DA296" s="235"/>
      <c r="DB296" s="235"/>
      <c r="DC296" s="235"/>
      <c r="DD296" s="235"/>
      <c r="DE296" s="235"/>
      <c r="DF296" s="235"/>
      <c r="DG296" s="235"/>
      <c r="DH296" s="235"/>
      <c r="DI296" s="235"/>
      <c r="DJ296" s="235"/>
      <c r="DK296" s="235"/>
      <c r="DL296" s="235"/>
      <c r="DM296" s="235"/>
      <c r="DN296" s="235"/>
      <c r="DO296" s="235"/>
      <c r="DP296" s="235"/>
      <c r="DQ296" s="235"/>
      <c r="DR296" s="235"/>
      <c r="DS296" s="235"/>
      <c r="DT296" s="235"/>
      <c r="DU296" s="235"/>
      <c r="DV296" s="235"/>
      <c r="DW296" s="235"/>
      <c r="DX296" s="235"/>
      <c r="DY296" s="235"/>
      <c r="DZ296" s="235"/>
      <c r="EA296" s="235"/>
    </row>
    <row r="297" spans="3:131">
      <c r="C297" s="226"/>
      <c r="N297" s="235"/>
      <c r="O297" s="235"/>
      <c r="P297" s="235"/>
      <c r="Q297" s="235"/>
      <c r="R297" s="235"/>
      <c r="S297" s="235"/>
      <c r="T297" s="235"/>
      <c r="U297" s="235"/>
      <c r="V297" s="235"/>
      <c r="W297" s="235"/>
      <c r="X297" s="235"/>
      <c r="Y297" s="235"/>
      <c r="Z297" s="235"/>
      <c r="AA297" s="235"/>
      <c r="AB297" s="235"/>
      <c r="AC297" s="235"/>
      <c r="AD297" s="235"/>
      <c r="AE297" s="235"/>
      <c r="AF297" s="235"/>
      <c r="AG297" s="235"/>
      <c r="AH297" s="235"/>
      <c r="AI297" s="235"/>
      <c r="AJ297" s="235"/>
      <c r="AK297" s="235"/>
      <c r="AL297" s="235"/>
      <c r="AM297" s="235"/>
      <c r="AN297" s="235"/>
      <c r="AO297" s="235"/>
      <c r="AP297" s="235"/>
      <c r="AQ297" s="235"/>
      <c r="AR297" s="235"/>
      <c r="AS297" s="235"/>
      <c r="AT297" s="235"/>
      <c r="AU297" s="235"/>
      <c r="AV297" s="235"/>
      <c r="AW297" s="260"/>
      <c r="AX297" s="260"/>
      <c r="AY297" s="453" t="s">
        <v>1007</v>
      </c>
      <c r="AZ297" s="440" t="s">
        <v>770</v>
      </c>
      <c r="BA297" s="259" t="s">
        <v>336</v>
      </c>
      <c r="BB297" s="259"/>
      <c r="BC297" s="259"/>
      <c r="BD297" s="259" t="s">
        <v>775</v>
      </c>
      <c r="BE297" s="374">
        <f t="shared" si="183"/>
        <v>292</v>
      </c>
      <c r="BF297" s="235"/>
      <c r="BG297" s="235"/>
      <c r="BH297" s="235"/>
      <c r="BI297" s="235"/>
      <c r="BJ297" s="235"/>
      <c r="BK297" s="235"/>
      <c r="BL297" s="235"/>
      <c r="BM297" s="235"/>
      <c r="BN297" s="235"/>
      <c r="BO297" s="235"/>
      <c r="BP297" s="235"/>
      <c r="BQ297" s="235"/>
      <c r="BR297" s="235"/>
      <c r="BS297" s="235"/>
      <c r="BT297" s="235"/>
      <c r="BU297" s="235"/>
      <c r="BV297" s="235"/>
      <c r="BW297" s="235"/>
      <c r="BX297" s="235"/>
      <c r="BY297" s="235"/>
      <c r="BZ297" s="235"/>
      <c r="CA297" s="235"/>
      <c r="CB297" s="235"/>
      <c r="CC297" s="235"/>
      <c r="CD297" s="235"/>
      <c r="CE297" s="235"/>
      <c r="CF297" s="235"/>
      <c r="CG297" s="235"/>
      <c r="CH297" s="235"/>
      <c r="CI297" s="235"/>
      <c r="CJ297" s="235"/>
      <c r="CK297" s="235"/>
      <c r="CL297" s="235"/>
      <c r="CM297" s="235"/>
      <c r="CN297" s="235"/>
      <c r="CO297" s="235"/>
      <c r="CP297" s="235"/>
      <c r="CQ297" s="235"/>
      <c r="CR297" s="235"/>
      <c r="CS297" s="235"/>
      <c r="CT297" s="235"/>
      <c r="CU297" s="235"/>
      <c r="CV297" s="235"/>
      <c r="CW297" s="235"/>
      <c r="CX297" s="235"/>
      <c r="CY297" s="235"/>
      <c r="CZ297" s="235"/>
      <c r="DA297" s="235"/>
      <c r="DB297" s="235"/>
      <c r="DC297" s="235"/>
      <c r="DD297" s="235"/>
      <c r="DE297" s="235"/>
      <c r="DF297" s="235"/>
      <c r="DG297" s="235"/>
      <c r="DH297" s="235"/>
      <c r="DI297" s="235"/>
      <c r="DJ297" s="235"/>
      <c r="DK297" s="235"/>
      <c r="DL297" s="235"/>
      <c r="DM297" s="235"/>
      <c r="DN297" s="235"/>
      <c r="DO297" s="235"/>
      <c r="DP297" s="235"/>
      <c r="DQ297" s="235"/>
      <c r="DR297" s="235"/>
      <c r="DS297" s="235"/>
      <c r="DT297" s="235"/>
      <c r="DU297" s="235"/>
      <c r="DV297" s="235"/>
      <c r="DW297" s="235"/>
      <c r="DX297" s="235"/>
      <c r="DY297" s="235"/>
      <c r="DZ297" s="235"/>
      <c r="EA297" s="235"/>
    </row>
    <row r="298" spans="3:131">
      <c r="C298" s="226"/>
      <c r="N298" s="235"/>
      <c r="O298" s="235"/>
      <c r="P298" s="235"/>
      <c r="Q298" s="235"/>
      <c r="R298" s="235"/>
      <c r="S298" s="235"/>
      <c r="T298" s="235"/>
      <c r="U298" s="235"/>
      <c r="V298" s="235"/>
      <c r="W298" s="235"/>
      <c r="X298" s="235"/>
      <c r="Y298" s="235"/>
      <c r="Z298" s="235"/>
      <c r="AA298" s="235"/>
      <c r="AB298" s="235"/>
      <c r="AC298" s="235"/>
      <c r="AD298" s="235"/>
      <c r="AE298" s="235"/>
      <c r="AF298" s="235"/>
      <c r="AG298" s="235"/>
      <c r="AH298" s="235"/>
      <c r="AI298" s="235"/>
      <c r="AJ298" s="235"/>
      <c r="AK298" s="235"/>
      <c r="AL298" s="235"/>
      <c r="AM298" s="235"/>
      <c r="AN298" s="235"/>
      <c r="AO298" s="235"/>
      <c r="AP298" s="235"/>
      <c r="AQ298" s="235"/>
      <c r="AR298" s="235"/>
      <c r="AS298" s="235"/>
      <c r="AT298" s="235"/>
      <c r="AU298" s="235"/>
      <c r="AV298" s="235"/>
      <c r="AW298" s="260"/>
      <c r="AX298" s="260"/>
      <c r="AY298" s="453" t="s">
        <v>1009</v>
      </c>
      <c r="AZ298" s="440" t="s">
        <v>773</v>
      </c>
      <c r="BA298" s="259" t="s">
        <v>813</v>
      </c>
      <c r="BB298" s="259"/>
      <c r="BC298" s="259"/>
      <c r="BD298" s="259" t="s">
        <v>776</v>
      </c>
      <c r="BE298" s="374">
        <f t="shared" si="183"/>
        <v>293</v>
      </c>
      <c r="BF298" s="235"/>
      <c r="BG298" s="235"/>
      <c r="BH298" s="235"/>
      <c r="BI298" s="235"/>
      <c r="BJ298" s="235"/>
      <c r="BK298" s="235"/>
      <c r="BL298" s="235"/>
      <c r="BM298" s="235"/>
      <c r="BN298" s="235"/>
      <c r="BO298" s="235"/>
      <c r="BP298" s="235"/>
      <c r="BQ298" s="235"/>
      <c r="BR298" s="235"/>
      <c r="BS298" s="235"/>
      <c r="BT298" s="235"/>
      <c r="BU298" s="235"/>
      <c r="BV298" s="235"/>
      <c r="BW298" s="235"/>
      <c r="BX298" s="235"/>
      <c r="BY298" s="235"/>
      <c r="BZ298" s="235"/>
      <c r="CA298" s="235"/>
      <c r="CB298" s="235"/>
      <c r="CC298" s="235"/>
      <c r="CD298" s="235"/>
      <c r="CE298" s="235"/>
      <c r="CF298" s="235"/>
      <c r="CG298" s="235"/>
      <c r="CH298" s="235"/>
      <c r="CI298" s="235"/>
      <c r="CJ298" s="235"/>
      <c r="CK298" s="235"/>
      <c r="CL298" s="235"/>
      <c r="CM298" s="235"/>
      <c r="CN298" s="235"/>
      <c r="CO298" s="235"/>
      <c r="CP298" s="235"/>
      <c r="CQ298" s="235"/>
      <c r="CR298" s="235"/>
      <c r="CS298" s="235"/>
      <c r="CT298" s="235"/>
      <c r="CU298" s="235"/>
      <c r="CV298" s="235"/>
      <c r="CW298" s="235"/>
      <c r="CX298" s="235"/>
      <c r="CY298" s="235"/>
      <c r="CZ298" s="235"/>
      <c r="DA298" s="235"/>
      <c r="DB298" s="235"/>
      <c r="DC298" s="235"/>
      <c r="DD298" s="235"/>
      <c r="DE298" s="235"/>
      <c r="DF298" s="235"/>
      <c r="DG298" s="235"/>
      <c r="DH298" s="235"/>
      <c r="DI298" s="235"/>
      <c r="DJ298" s="235"/>
      <c r="DK298" s="235"/>
      <c r="DL298" s="235"/>
      <c r="DM298" s="235"/>
      <c r="DN298" s="235"/>
      <c r="DO298" s="235"/>
      <c r="DP298" s="235"/>
      <c r="DQ298" s="235"/>
      <c r="DR298" s="235"/>
      <c r="DS298" s="235"/>
      <c r="DT298" s="235"/>
      <c r="DU298" s="235"/>
      <c r="DV298" s="235"/>
      <c r="DW298" s="235"/>
      <c r="DX298" s="235"/>
      <c r="DY298" s="235"/>
      <c r="DZ298" s="235"/>
      <c r="EA298" s="235"/>
    </row>
    <row r="299" spans="3:131">
      <c r="C299" s="226"/>
      <c r="N299" s="235"/>
      <c r="O299" s="235"/>
      <c r="P299" s="235"/>
      <c r="Q299" s="235"/>
      <c r="R299" s="235"/>
      <c r="S299" s="235"/>
      <c r="T299" s="235"/>
      <c r="U299" s="235"/>
      <c r="V299" s="235"/>
      <c r="W299" s="235"/>
      <c r="X299" s="235"/>
      <c r="Y299" s="235"/>
      <c r="Z299" s="235"/>
      <c r="AA299" s="235"/>
      <c r="AB299" s="235"/>
      <c r="AC299" s="235"/>
      <c r="AD299" s="235"/>
      <c r="AE299" s="235"/>
      <c r="AF299" s="235"/>
      <c r="AG299" s="235"/>
      <c r="AH299" s="235"/>
      <c r="AI299" s="235"/>
      <c r="AJ299" s="235"/>
      <c r="AK299" s="235"/>
      <c r="AL299" s="235"/>
      <c r="AM299" s="235"/>
      <c r="AN299" s="235"/>
      <c r="AO299" s="235"/>
      <c r="AP299" s="235"/>
      <c r="AQ299" s="235"/>
      <c r="AR299" s="235"/>
      <c r="AS299" s="235"/>
      <c r="AT299" s="235"/>
      <c r="AU299" s="235"/>
      <c r="AV299" s="235"/>
      <c r="AW299" s="260"/>
      <c r="AX299" s="260"/>
      <c r="AY299" s="453" t="s">
        <v>1010</v>
      </c>
      <c r="AZ299" s="440" t="s">
        <v>774</v>
      </c>
      <c r="BA299" s="259" t="s">
        <v>814</v>
      </c>
      <c r="BB299" s="259"/>
      <c r="BC299" s="259"/>
      <c r="BD299" s="259" t="s">
        <v>777</v>
      </c>
      <c r="BE299" s="374">
        <f t="shared" si="183"/>
        <v>294</v>
      </c>
      <c r="BF299" s="235"/>
      <c r="BG299" s="235"/>
      <c r="BH299" s="235"/>
      <c r="BI299" s="235"/>
      <c r="BJ299" s="235"/>
      <c r="BK299" s="235"/>
      <c r="BL299" s="235"/>
      <c r="BM299" s="235"/>
      <c r="BN299" s="235"/>
      <c r="BO299" s="235"/>
      <c r="BP299" s="235"/>
      <c r="BQ299" s="235"/>
      <c r="BR299" s="235"/>
      <c r="BS299" s="235"/>
      <c r="BT299" s="235"/>
      <c r="BU299" s="235"/>
      <c r="BV299" s="235"/>
      <c r="BW299" s="235"/>
      <c r="BX299" s="235"/>
      <c r="BY299" s="235"/>
      <c r="BZ299" s="235"/>
      <c r="CA299" s="235"/>
      <c r="CB299" s="235"/>
      <c r="CC299" s="235"/>
      <c r="CD299" s="235"/>
      <c r="CE299" s="235"/>
      <c r="CF299" s="235"/>
      <c r="CG299" s="235"/>
      <c r="CH299" s="235"/>
      <c r="CI299" s="235"/>
      <c r="CJ299" s="235"/>
      <c r="CK299" s="235"/>
      <c r="CL299" s="235"/>
      <c r="CM299" s="235"/>
      <c r="CN299" s="235"/>
      <c r="CO299" s="235"/>
      <c r="CP299" s="235"/>
      <c r="CQ299" s="235"/>
      <c r="CR299" s="235"/>
      <c r="CS299" s="235"/>
      <c r="CT299" s="235"/>
      <c r="CU299" s="235"/>
      <c r="CV299" s="235"/>
      <c r="CW299" s="235"/>
      <c r="CX299" s="235"/>
      <c r="CY299" s="235"/>
      <c r="CZ299" s="235"/>
      <c r="DA299" s="235"/>
      <c r="DB299" s="235"/>
      <c r="DC299" s="235"/>
      <c r="DD299" s="235"/>
      <c r="DE299" s="235"/>
      <c r="DF299" s="235"/>
      <c r="DG299" s="235"/>
      <c r="DH299" s="235"/>
      <c r="DI299" s="235"/>
      <c r="DJ299" s="235"/>
      <c r="DK299" s="235"/>
      <c r="DL299" s="235"/>
      <c r="DM299" s="235"/>
      <c r="DN299" s="235"/>
      <c r="DO299" s="235"/>
      <c r="DP299" s="235"/>
      <c r="DQ299" s="235"/>
      <c r="DR299" s="235"/>
      <c r="DS299" s="235"/>
      <c r="DT299" s="235"/>
      <c r="DU299" s="235"/>
      <c r="DV299" s="235"/>
      <c r="DW299" s="235"/>
      <c r="DX299" s="235"/>
      <c r="DY299" s="235"/>
      <c r="DZ299" s="235"/>
      <c r="EA299" s="235"/>
    </row>
    <row r="300" spans="3:131">
      <c r="C300" s="226"/>
      <c r="N300" s="235"/>
      <c r="O300" s="235"/>
      <c r="P300" s="235"/>
      <c r="Q300" s="235"/>
      <c r="R300" s="235"/>
      <c r="S300" s="235"/>
      <c r="T300" s="235"/>
      <c r="U300" s="235"/>
      <c r="V300" s="235"/>
      <c r="W300" s="235"/>
      <c r="X300" s="235"/>
      <c r="Y300" s="235"/>
      <c r="Z300" s="235"/>
      <c r="AA300" s="235"/>
      <c r="AB300" s="235"/>
      <c r="AC300" s="235"/>
      <c r="AD300" s="235"/>
      <c r="AE300" s="235"/>
      <c r="AF300" s="235"/>
      <c r="AG300" s="235"/>
      <c r="AH300" s="235"/>
      <c r="AI300" s="235"/>
      <c r="AJ300" s="235"/>
      <c r="AK300" s="235"/>
      <c r="AL300" s="235"/>
      <c r="AM300" s="235"/>
      <c r="AN300" s="235"/>
      <c r="AO300" s="235"/>
      <c r="AP300" s="235"/>
      <c r="AQ300" s="235"/>
      <c r="AR300" s="235"/>
      <c r="AS300" s="235"/>
      <c r="AT300" s="235"/>
      <c r="AU300" s="235"/>
      <c r="AV300" s="235"/>
      <c r="AW300" s="260"/>
      <c r="AX300" s="260"/>
      <c r="AY300" s="453" t="s">
        <v>1018</v>
      </c>
      <c r="AZ300" s="440" t="s">
        <v>1455</v>
      </c>
      <c r="BA300" s="259" t="s">
        <v>815</v>
      </c>
      <c r="BB300" s="259"/>
      <c r="BC300" s="259"/>
      <c r="BD300" s="259" t="s">
        <v>312</v>
      </c>
      <c r="BE300" s="374">
        <f t="shared" si="183"/>
        <v>295</v>
      </c>
      <c r="BF300" s="235"/>
      <c r="BG300" s="235"/>
      <c r="BH300" s="235"/>
      <c r="BI300" s="235"/>
      <c r="BJ300" s="235"/>
      <c r="BK300" s="235"/>
      <c r="BL300" s="235"/>
      <c r="BM300" s="235"/>
      <c r="BN300" s="235"/>
      <c r="BO300" s="235"/>
      <c r="BP300" s="235"/>
      <c r="BQ300" s="235"/>
      <c r="BR300" s="235"/>
      <c r="BS300" s="235"/>
      <c r="BT300" s="235"/>
      <c r="BU300" s="235"/>
      <c r="BV300" s="235"/>
      <c r="BW300" s="235"/>
      <c r="BX300" s="235"/>
      <c r="BY300" s="235"/>
      <c r="BZ300" s="235"/>
      <c r="CA300" s="235"/>
      <c r="CB300" s="235"/>
      <c r="CC300" s="235"/>
      <c r="CD300" s="235"/>
      <c r="CE300" s="235"/>
      <c r="CF300" s="235"/>
      <c r="CG300" s="235"/>
      <c r="CH300" s="235"/>
      <c r="CI300" s="235"/>
      <c r="CJ300" s="235"/>
      <c r="CK300" s="235"/>
      <c r="CL300" s="235"/>
      <c r="CM300" s="235"/>
      <c r="CN300" s="235"/>
      <c r="CO300" s="235"/>
      <c r="CP300" s="235"/>
      <c r="CQ300" s="235"/>
      <c r="CR300" s="235"/>
      <c r="CS300" s="235"/>
      <c r="CT300" s="235"/>
      <c r="CU300" s="235"/>
      <c r="CV300" s="235"/>
      <c r="CW300" s="235"/>
      <c r="CX300" s="235"/>
      <c r="CY300" s="235"/>
      <c r="CZ300" s="235"/>
      <c r="DA300" s="235"/>
      <c r="DB300" s="235"/>
      <c r="DC300" s="235"/>
      <c r="DD300" s="235"/>
      <c r="DE300" s="235"/>
      <c r="DF300" s="235"/>
      <c r="DG300" s="235"/>
      <c r="DH300" s="235"/>
      <c r="DI300" s="235"/>
      <c r="DJ300" s="235"/>
      <c r="DK300" s="235"/>
      <c r="DL300" s="235"/>
      <c r="DM300" s="235"/>
      <c r="DN300" s="235"/>
      <c r="DO300" s="235"/>
      <c r="DP300" s="235"/>
      <c r="DQ300" s="235"/>
      <c r="DR300" s="235"/>
      <c r="DS300" s="235"/>
      <c r="DT300" s="235"/>
      <c r="DU300" s="235"/>
      <c r="DV300" s="235"/>
      <c r="DW300" s="235"/>
      <c r="DX300" s="235"/>
      <c r="DY300" s="235"/>
      <c r="DZ300" s="235"/>
      <c r="EA300" s="235"/>
    </row>
    <row r="301" spans="3:131">
      <c r="C301" s="226"/>
      <c r="N301" s="235"/>
      <c r="O301" s="235"/>
      <c r="P301" s="235"/>
      <c r="Q301" s="235"/>
      <c r="R301" s="235"/>
      <c r="S301" s="235"/>
      <c r="T301" s="235"/>
      <c r="U301" s="235"/>
      <c r="V301" s="235"/>
      <c r="W301" s="235"/>
      <c r="X301" s="235"/>
      <c r="Y301" s="235"/>
      <c r="Z301" s="235"/>
      <c r="AA301" s="235"/>
      <c r="AB301" s="235"/>
      <c r="AC301" s="235"/>
      <c r="AD301" s="235"/>
      <c r="AE301" s="235"/>
      <c r="AF301" s="235"/>
      <c r="AG301" s="235"/>
      <c r="AH301" s="235"/>
      <c r="AI301" s="235"/>
      <c r="AJ301" s="235"/>
      <c r="AK301" s="235"/>
      <c r="AL301" s="235"/>
      <c r="AM301" s="235"/>
      <c r="AN301" s="235"/>
      <c r="AO301" s="235"/>
      <c r="AP301" s="235"/>
      <c r="AQ301" s="235"/>
      <c r="AR301" s="235"/>
      <c r="AS301" s="235"/>
      <c r="AT301" s="235"/>
      <c r="AU301" s="235"/>
      <c r="AV301" s="235"/>
      <c r="AW301" s="260"/>
      <c r="AX301" s="260"/>
      <c r="AY301" s="453" t="s">
        <v>1020</v>
      </c>
      <c r="AZ301" s="440" t="s">
        <v>775</v>
      </c>
      <c r="BA301" s="259" t="s">
        <v>816</v>
      </c>
      <c r="BB301" s="259"/>
      <c r="BC301" s="259"/>
      <c r="BD301" s="259" t="s">
        <v>778</v>
      </c>
      <c r="BE301" s="374">
        <f t="shared" si="183"/>
        <v>296</v>
      </c>
      <c r="BF301" s="235"/>
      <c r="BG301" s="235"/>
      <c r="BH301" s="235"/>
      <c r="BI301" s="235"/>
      <c r="BJ301" s="235"/>
      <c r="BK301" s="235"/>
      <c r="BL301" s="235"/>
      <c r="BM301" s="235"/>
      <c r="BN301" s="235"/>
      <c r="BO301" s="235"/>
      <c r="BP301" s="235"/>
      <c r="BQ301" s="235"/>
      <c r="BR301" s="235"/>
      <c r="BS301" s="235"/>
      <c r="BT301" s="235"/>
      <c r="BU301" s="235"/>
      <c r="BV301" s="235"/>
      <c r="BW301" s="235"/>
      <c r="BX301" s="235"/>
      <c r="BY301" s="235"/>
      <c r="BZ301" s="235"/>
      <c r="CA301" s="235"/>
      <c r="CB301" s="235"/>
      <c r="CC301" s="235"/>
      <c r="CD301" s="235"/>
      <c r="CE301" s="235"/>
      <c r="CF301" s="235"/>
      <c r="CG301" s="235"/>
      <c r="CH301" s="235"/>
      <c r="CI301" s="235"/>
      <c r="CJ301" s="235"/>
      <c r="CK301" s="235"/>
      <c r="CL301" s="235"/>
      <c r="CM301" s="235"/>
      <c r="CN301" s="235"/>
      <c r="CO301" s="235"/>
      <c r="CP301" s="235"/>
      <c r="CQ301" s="235"/>
      <c r="CR301" s="235"/>
      <c r="CS301" s="235"/>
      <c r="CT301" s="235"/>
      <c r="CU301" s="235"/>
      <c r="CV301" s="235"/>
      <c r="CW301" s="235"/>
      <c r="CX301" s="235"/>
      <c r="CY301" s="235"/>
      <c r="CZ301" s="235"/>
      <c r="DA301" s="235"/>
      <c r="DB301" s="235"/>
      <c r="DC301" s="235"/>
      <c r="DD301" s="235"/>
      <c r="DE301" s="235"/>
      <c r="DF301" s="235"/>
      <c r="DG301" s="235"/>
      <c r="DH301" s="235"/>
      <c r="DI301" s="235"/>
      <c r="DJ301" s="235"/>
      <c r="DK301" s="235"/>
      <c r="DL301" s="235"/>
      <c r="DM301" s="235"/>
      <c r="DN301" s="235"/>
      <c r="DO301" s="235"/>
      <c r="DP301" s="235"/>
      <c r="DQ301" s="235"/>
      <c r="DR301" s="235"/>
      <c r="DS301" s="235"/>
      <c r="DT301" s="235"/>
      <c r="DU301" s="235"/>
      <c r="DV301" s="235"/>
      <c r="DW301" s="235"/>
      <c r="DX301" s="235"/>
      <c r="DY301" s="235"/>
      <c r="DZ301" s="235"/>
      <c r="EA301" s="235"/>
    </row>
    <row r="302" spans="3:131">
      <c r="C302" s="226"/>
      <c r="N302" s="235"/>
      <c r="O302" s="235"/>
      <c r="P302" s="235"/>
      <c r="Q302" s="235"/>
      <c r="R302" s="235"/>
      <c r="S302" s="235"/>
      <c r="T302" s="235"/>
      <c r="U302" s="235"/>
      <c r="V302" s="235"/>
      <c r="W302" s="235"/>
      <c r="X302" s="235"/>
      <c r="Y302" s="235"/>
      <c r="Z302" s="235"/>
      <c r="AA302" s="235"/>
      <c r="AB302" s="235"/>
      <c r="AC302" s="235"/>
      <c r="AD302" s="235"/>
      <c r="AE302" s="235"/>
      <c r="AF302" s="235"/>
      <c r="AG302" s="235"/>
      <c r="AH302" s="235"/>
      <c r="AI302" s="235"/>
      <c r="AJ302" s="235"/>
      <c r="AK302" s="235"/>
      <c r="AL302" s="235"/>
      <c r="AM302" s="235"/>
      <c r="AN302" s="235"/>
      <c r="AO302" s="235"/>
      <c r="AP302" s="235"/>
      <c r="AQ302" s="235"/>
      <c r="AR302" s="235"/>
      <c r="AS302" s="235"/>
      <c r="AT302" s="235"/>
      <c r="AU302" s="235"/>
      <c r="AV302" s="235"/>
      <c r="AW302" s="260"/>
      <c r="AX302" s="260"/>
      <c r="AY302" s="453" t="s">
        <v>1023</v>
      </c>
      <c r="AZ302" s="440" t="s">
        <v>776</v>
      </c>
      <c r="BA302" s="259" t="s">
        <v>819</v>
      </c>
      <c r="BB302" s="259"/>
      <c r="BC302" s="259"/>
      <c r="BD302" s="259" t="s">
        <v>780</v>
      </c>
      <c r="BE302" s="374">
        <f t="shared" si="183"/>
        <v>297</v>
      </c>
      <c r="BF302" s="235"/>
      <c r="BG302" s="235"/>
      <c r="BH302" s="235"/>
      <c r="BI302" s="235"/>
      <c r="BJ302" s="235"/>
      <c r="BK302" s="235"/>
      <c r="BL302" s="235"/>
      <c r="BM302" s="235"/>
      <c r="BN302" s="235"/>
      <c r="BO302" s="235"/>
      <c r="BP302" s="235"/>
      <c r="BQ302" s="235"/>
      <c r="BR302" s="235"/>
      <c r="BS302" s="235"/>
      <c r="BT302" s="235"/>
      <c r="BU302" s="235"/>
      <c r="BV302" s="235"/>
      <c r="BW302" s="235"/>
      <c r="BX302" s="235"/>
      <c r="BY302" s="235"/>
      <c r="BZ302" s="235"/>
      <c r="CA302" s="235"/>
      <c r="CB302" s="235"/>
      <c r="CC302" s="235"/>
      <c r="CD302" s="235"/>
      <c r="CE302" s="235"/>
      <c r="CF302" s="235"/>
      <c r="CG302" s="235"/>
      <c r="CH302" s="235"/>
      <c r="CI302" s="235"/>
      <c r="CJ302" s="235"/>
      <c r="CK302" s="235"/>
      <c r="CL302" s="235"/>
      <c r="CM302" s="235"/>
      <c r="CN302" s="235"/>
      <c r="CO302" s="235"/>
      <c r="CP302" s="235"/>
      <c r="CQ302" s="235"/>
      <c r="CR302" s="235"/>
      <c r="CS302" s="235"/>
      <c r="CT302" s="235"/>
      <c r="CU302" s="235"/>
      <c r="CV302" s="235"/>
      <c r="CW302" s="235"/>
      <c r="CX302" s="235"/>
      <c r="CY302" s="235"/>
      <c r="CZ302" s="235"/>
      <c r="DA302" s="235"/>
      <c r="DB302" s="235"/>
      <c r="DC302" s="235"/>
      <c r="DD302" s="235"/>
      <c r="DE302" s="235"/>
      <c r="DF302" s="235"/>
      <c r="DG302" s="235"/>
      <c r="DH302" s="235"/>
      <c r="DI302" s="235"/>
      <c r="DJ302" s="235"/>
      <c r="DK302" s="235"/>
      <c r="DL302" s="235"/>
      <c r="DM302" s="235"/>
      <c r="DN302" s="235"/>
      <c r="DO302" s="235"/>
      <c r="DP302" s="235"/>
      <c r="DQ302" s="235"/>
      <c r="DR302" s="235"/>
      <c r="DS302" s="235"/>
      <c r="DT302" s="235"/>
      <c r="DU302" s="235"/>
      <c r="DV302" s="235"/>
      <c r="DW302" s="235"/>
      <c r="DX302" s="235"/>
      <c r="DY302" s="235"/>
      <c r="DZ302" s="235"/>
      <c r="EA302" s="235"/>
    </row>
    <row r="303" spans="3:131">
      <c r="C303" s="226"/>
      <c r="N303" s="235"/>
      <c r="O303" s="235"/>
      <c r="P303" s="235"/>
      <c r="Q303" s="235"/>
      <c r="R303" s="235"/>
      <c r="S303" s="235"/>
      <c r="T303" s="235"/>
      <c r="U303" s="235"/>
      <c r="V303" s="235"/>
      <c r="W303" s="235"/>
      <c r="X303" s="235"/>
      <c r="Y303" s="235"/>
      <c r="Z303" s="235"/>
      <c r="AA303" s="235"/>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60"/>
      <c r="AX303" s="260"/>
      <c r="AY303" s="453" t="s">
        <v>1024</v>
      </c>
      <c r="AZ303" s="440" t="s">
        <v>777</v>
      </c>
      <c r="BA303" s="259" t="s">
        <v>820</v>
      </c>
      <c r="BB303" s="259"/>
      <c r="BC303" s="259"/>
      <c r="BD303" s="259" t="s">
        <v>782</v>
      </c>
      <c r="BE303" s="374">
        <f t="shared" si="183"/>
        <v>298</v>
      </c>
      <c r="BF303" s="235"/>
      <c r="BG303" s="235"/>
      <c r="BH303" s="235"/>
      <c r="BI303" s="235"/>
      <c r="BJ303" s="235"/>
      <c r="BK303" s="235"/>
      <c r="BL303" s="235"/>
      <c r="BM303" s="235"/>
      <c r="BN303" s="235"/>
      <c r="BO303" s="235"/>
      <c r="BP303" s="235"/>
      <c r="BQ303" s="235"/>
      <c r="BR303" s="235"/>
      <c r="BS303" s="235"/>
      <c r="BT303" s="235"/>
      <c r="BU303" s="235"/>
      <c r="BV303" s="235"/>
      <c r="BW303" s="235"/>
      <c r="BX303" s="235"/>
      <c r="BY303" s="235"/>
      <c r="BZ303" s="235"/>
      <c r="CA303" s="235"/>
      <c r="CB303" s="235"/>
      <c r="CC303" s="235"/>
      <c r="CD303" s="235"/>
      <c r="CE303" s="235"/>
      <c r="CF303" s="235"/>
      <c r="CG303" s="235"/>
      <c r="CH303" s="235"/>
      <c r="CI303" s="235"/>
      <c r="CJ303" s="235"/>
      <c r="CK303" s="235"/>
      <c r="CL303" s="235"/>
      <c r="CM303" s="235"/>
      <c r="CN303" s="235"/>
      <c r="CO303" s="235"/>
      <c r="CP303" s="235"/>
      <c r="CQ303" s="235"/>
      <c r="CR303" s="235"/>
      <c r="CS303" s="235"/>
      <c r="CT303" s="235"/>
      <c r="CU303" s="235"/>
      <c r="CV303" s="235"/>
      <c r="CW303" s="235"/>
      <c r="CX303" s="235"/>
      <c r="CY303" s="235"/>
      <c r="CZ303" s="235"/>
      <c r="DA303" s="235"/>
      <c r="DB303" s="235"/>
      <c r="DC303" s="235"/>
      <c r="DD303" s="235"/>
      <c r="DE303" s="235"/>
      <c r="DF303" s="235"/>
      <c r="DG303" s="235"/>
      <c r="DH303" s="235"/>
      <c r="DI303" s="235"/>
      <c r="DJ303" s="235"/>
      <c r="DK303" s="235"/>
      <c r="DL303" s="235"/>
      <c r="DM303" s="235"/>
      <c r="DN303" s="235"/>
      <c r="DO303" s="235"/>
      <c r="DP303" s="235"/>
      <c r="DQ303" s="235"/>
      <c r="DR303" s="235"/>
      <c r="DS303" s="235"/>
      <c r="DT303" s="235"/>
      <c r="DU303" s="235"/>
      <c r="DV303" s="235"/>
      <c r="DW303" s="235"/>
      <c r="DX303" s="235"/>
      <c r="DY303" s="235"/>
      <c r="DZ303" s="235"/>
      <c r="EA303" s="235"/>
    </row>
    <row r="304" spans="3:131">
      <c r="C304" s="226"/>
      <c r="N304" s="235"/>
      <c r="O304" s="235"/>
      <c r="P304" s="235"/>
      <c r="Q304" s="235"/>
      <c r="R304" s="235"/>
      <c r="S304" s="235"/>
      <c r="T304" s="235"/>
      <c r="U304" s="235"/>
      <c r="V304" s="235"/>
      <c r="W304" s="235"/>
      <c r="X304" s="235"/>
      <c r="Y304" s="235"/>
      <c r="Z304" s="235"/>
      <c r="AA304" s="235"/>
      <c r="AB304" s="235"/>
      <c r="AC304" s="235"/>
      <c r="AD304" s="235"/>
      <c r="AE304" s="235"/>
      <c r="AF304" s="235"/>
      <c r="AG304" s="235"/>
      <c r="AH304" s="235"/>
      <c r="AI304" s="235"/>
      <c r="AJ304" s="235"/>
      <c r="AK304" s="235"/>
      <c r="AL304" s="235"/>
      <c r="AM304" s="235"/>
      <c r="AN304" s="235"/>
      <c r="AO304" s="235"/>
      <c r="AP304" s="235"/>
      <c r="AQ304" s="235"/>
      <c r="AR304" s="235"/>
      <c r="AS304" s="235"/>
      <c r="AT304" s="235"/>
      <c r="AU304" s="235"/>
      <c r="AV304" s="235"/>
      <c r="AW304" s="260"/>
      <c r="AX304" s="260"/>
      <c r="AY304" s="453" t="s">
        <v>1028</v>
      </c>
      <c r="AZ304" s="440" t="s">
        <v>312</v>
      </c>
      <c r="BA304" s="259" t="s">
        <v>821</v>
      </c>
      <c r="BB304" s="259"/>
      <c r="BC304" s="259"/>
      <c r="BD304" s="259" t="s">
        <v>786</v>
      </c>
      <c r="BE304" s="374">
        <f t="shared" si="183"/>
        <v>299</v>
      </c>
      <c r="BF304" s="235"/>
      <c r="BG304" s="235"/>
      <c r="BH304" s="235"/>
      <c r="BI304" s="235"/>
      <c r="BJ304" s="235"/>
      <c r="BK304" s="235"/>
      <c r="BL304" s="235"/>
      <c r="BM304" s="235"/>
      <c r="BN304" s="235"/>
      <c r="BO304" s="235"/>
      <c r="BP304" s="235"/>
      <c r="BQ304" s="235"/>
      <c r="BR304" s="235"/>
      <c r="BS304" s="235"/>
      <c r="BT304" s="235"/>
      <c r="BU304" s="235"/>
      <c r="BV304" s="235"/>
      <c r="BW304" s="235"/>
      <c r="BX304" s="235"/>
      <c r="BY304" s="235"/>
      <c r="BZ304" s="235"/>
      <c r="CA304" s="235"/>
      <c r="CB304" s="235"/>
      <c r="CC304" s="235"/>
      <c r="CD304" s="235"/>
      <c r="CE304" s="235"/>
      <c r="CF304" s="235"/>
      <c r="CG304" s="235"/>
      <c r="CH304" s="235"/>
      <c r="CI304" s="235"/>
      <c r="CJ304" s="235"/>
      <c r="CK304" s="235"/>
      <c r="CL304" s="235"/>
      <c r="CM304" s="235"/>
      <c r="CN304" s="235"/>
      <c r="CO304" s="235"/>
      <c r="CP304" s="235"/>
      <c r="CQ304" s="235"/>
      <c r="CR304" s="235"/>
      <c r="CS304" s="235"/>
      <c r="CT304" s="235"/>
      <c r="CU304" s="235"/>
      <c r="CV304" s="235"/>
      <c r="CW304" s="235"/>
      <c r="CX304" s="235"/>
      <c r="CY304" s="235"/>
      <c r="CZ304" s="235"/>
      <c r="DA304" s="235"/>
      <c r="DB304" s="235"/>
      <c r="DC304" s="235"/>
      <c r="DD304" s="235"/>
      <c r="DE304" s="235"/>
      <c r="DF304" s="235"/>
      <c r="DG304" s="235"/>
      <c r="DH304" s="235"/>
      <c r="DI304" s="235"/>
      <c r="DJ304" s="235"/>
      <c r="DK304" s="235"/>
      <c r="DL304" s="235"/>
      <c r="DM304" s="235"/>
      <c r="DN304" s="235"/>
      <c r="DO304" s="235"/>
      <c r="DP304" s="235"/>
      <c r="DQ304" s="235"/>
      <c r="DR304" s="235"/>
      <c r="DS304" s="235"/>
      <c r="DT304" s="235"/>
      <c r="DU304" s="235"/>
      <c r="DV304" s="235"/>
      <c r="DW304" s="235"/>
      <c r="DX304" s="235"/>
      <c r="DY304" s="235"/>
      <c r="DZ304" s="235"/>
      <c r="EA304" s="235"/>
    </row>
    <row r="305" spans="3:131">
      <c r="C305" s="226"/>
      <c r="N305" s="235"/>
      <c r="O305" s="235"/>
      <c r="P305" s="235"/>
      <c r="Q305" s="235"/>
      <c r="R305" s="235"/>
      <c r="S305" s="235"/>
      <c r="T305" s="235"/>
      <c r="U305" s="235"/>
      <c r="V305" s="235"/>
      <c r="W305" s="235"/>
      <c r="X305" s="235"/>
      <c r="Y305" s="235"/>
      <c r="Z305" s="235"/>
      <c r="AA305" s="235"/>
      <c r="AB305" s="235"/>
      <c r="AC305" s="235"/>
      <c r="AD305" s="235"/>
      <c r="AE305" s="235"/>
      <c r="AF305" s="235"/>
      <c r="AG305" s="235"/>
      <c r="AH305" s="235"/>
      <c r="AI305" s="235"/>
      <c r="AJ305" s="235"/>
      <c r="AK305" s="235"/>
      <c r="AL305" s="235"/>
      <c r="AM305" s="235"/>
      <c r="AN305" s="235"/>
      <c r="AO305" s="235"/>
      <c r="AP305" s="235"/>
      <c r="AQ305" s="235"/>
      <c r="AR305" s="235"/>
      <c r="AS305" s="235"/>
      <c r="AT305" s="235"/>
      <c r="AU305" s="235"/>
      <c r="AV305" s="235"/>
      <c r="AW305" s="260"/>
      <c r="AX305" s="260"/>
      <c r="AY305" s="453" t="s">
        <v>1030</v>
      </c>
      <c r="AZ305" s="440" t="s">
        <v>778</v>
      </c>
      <c r="BA305" s="259" t="s">
        <v>822</v>
      </c>
      <c r="BB305" s="259"/>
      <c r="BC305" s="259"/>
      <c r="BD305" s="259" t="s">
        <v>787</v>
      </c>
      <c r="BE305" s="374">
        <f t="shared" si="183"/>
        <v>300</v>
      </c>
      <c r="BF305" s="235"/>
      <c r="BG305" s="235"/>
      <c r="BH305" s="235"/>
      <c r="BI305" s="235"/>
      <c r="BJ305" s="235"/>
      <c r="BK305" s="235"/>
      <c r="BL305" s="235"/>
      <c r="BM305" s="235"/>
      <c r="BN305" s="235"/>
      <c r="BO305" s="235"/>
      <c r="BP305" s="235"/>
      <c r="BQ305" s="235"/>
      <c r="BR305" s="235"/>
      <c r="BS305" s="235"/>
      <c r="BT305" s="235"/>
      <c r="BU305" s="235"/>
      <c r="BV305" s="235"/>
      <c r="BW305" s="235"/>
      <c r="BX305" s="235"/>
      <c r="BY305" s="235"/>
      <c r="BZ305" s="235"/>
      <c r="CA305" s="235"/>
      <c r="CB305" s="235"/>
      <c r="CC305" s="235"/>
      <c r="CD305" s="235"/>
      <c r="CE305" s="235"/>
      <c r="CF305" s="235"/>
      <c r="CG305" s="235"/>
      <c r="CH305" s="235"/>
      <c r="CI305" s="235"/>
      <c r="CJ305" s="235"/>
      <c r="CK305" s="235"/>
      <c r="CL305" s="235"/>
      <c r="CM305" s="235"/>
      <c r="CN305" s="235"/>
      <c r="CO305" s="235"/>
      <c r="CP305" s="235"/>
      <c r="CQ305" s="235"/>
      <c r="CR305" s="235"/>
      <c r="CS305" s="235"/>
      <c r="CT305" s="235"/>
      <c r="CU305" s="235"/>
      <c r="CV305" s="235"/>
      <c r="CW305" s="235"/>
      <c r="CX305" s="235"/>
      <c r="CY305" s="235"/>
      <c r="CZ305" s="235"/>
      <c r="DA305" s="235"/>
      <c r="DB305" s="235"/>
      <c r="DC305" s="235"/>
      <c r="DD305" s="235"/>
      <c r="DE305" s="235"/>
      <c r="DF305" s="235"/>
      <c r="DG305" s="235"/>
      <c r="DH305" s="235"/>
      <c r="DI305" s="235"/>
      <c r="DJ305" s="235"/>
      <c r="DK305" s="235"/>
      <c r="DL305" s="235"/>
      <c r="DM305" s="235"/>
      <c r="DN305" s="235"/>
      <c r="DO305" s="235"/>
      <c r="DP305" s="235"/>
      <c r="DQ305" s="235"/>
      <c r="DR305" s="235"/>
      <c r="DS305" s="235"/>
      <c r="DT305" s="235"/>
      <c r="DU305" s="235"/>
      <c r="DV305" s="235"/>
      <c r="DW305" s="235"/>
      <c r="DX305" s="235"/>
      <c r="DY305" s="235"/>
      <c r="DZ305" s="235"/>
      <c r="EA305" s="235"/>
    </row>
    <row r="306" spans="3:131">
      <c r="C306" s="226"/>
      <c r="N306" s="235"/>
      <c r="O306" s="235"/>
      <c r="P306" s="235"/>
      <c r="Q306" s="235"/>
      <c r="R306" s="235"/>
      <c r="S306" s="235"/>
      <c r="T306" s="235"/>
      <c r="U306" s="235"/>
      <c r="V306" s="235"/>
      <c r="W306" s="235"/>
      <c r="X306" s="235"/>
      <c r="Y306" s="235"/>
      <c r="Z306" s="235"/>
      <c r="AA306" s="235"/>
      <c r="AB306" s="235"/>
      <c r="AC306" s="235"/>
      <c r="AD306" s="235"/>
      <c r="AE306" s="235"/>
      <c r="AF306" s="235"/>
      <c r="AG306" s="235"/>
      <c r="AH306" s="235"/>
      <c r="AI306" s="235"/>
      <c r="AJ306" s="235"/>
      <c r="AK306" s="235"/>
      <c r="AL306" s="235"/>
      <c r="AM306" s="235"/>
      <c r="AN306" s="235"/>
      <c r="AO306" s="235"/>
      <c r="AP306" s="235"/>
      <c r="AQ306" s="235"/>
      <c r="AR306" s="235"/>
      <c r="AS306" s="235"/>
      <c r="AT306" s="235"/>
      <c r="AU306" s="235"/>
      <c r="AV306" s="235"/>
      <c r="AW306" s="260"/>
      <c r="AX306" s="260"/>
      <c r="AY306" s="453" t="s">
        <v>1033</v>
      </c>
      <c r="AZ306" s="440" t="s">
        <v>780</v>
      </c>
      <c r="BA306" s="259" t="s">
        <v>825</v>
      </c>
      <c r="BB306" s="259"/>
      <c r="BC306" s="259"/>
      <c r="BD306" s="259" t="s">
        <v>788</v>
      </c>
      <c r="BE306" s="374">
        <f t="shared" si="183"/>
        <v>301</v>
      </c>
      <c r="BF306" s="235"/>
      <c r="BG306" s="235"/>
      <c r="BH306" s="235"/>
      <c r="BI306" s="235"/>
      <c r="BJ306" s="235"/>
      <c r="BK306" s="235"/>
      <c r="BL306" s="235"/>
      <c r="BM306" s="235"/>
      <c r="BN306" s="235"/>
      <c r="BO306" s="235"/>
      <c r="BP306" s="235"/>
      <c r="BQ306" s="235"/>
      <c r="BR306" s="235"/>
      <c r="BS306" s="235"/>
      <c r="BT306" s="235"/>
      <c r="BU306" s="235"/>
      <c r="BV306" s="235"/>
      <c r="BW306" s="235"/>
      <c r="BX306" s="235"/>
      <c r="BY306" s="235"/>
      <c r="BZ306" s="235"/>
      <c r="CA306" s="235"/>
      <c r="CB306" s="235"/>
      <c r="CC306" s="235"/>
      <c r="CD306" s="235"/>
      <c r="CE306" s="235"/>
      <c r="CF306" s="235"/>
      <c r="CG306" s="235"/>
      <c r="CH306" s="235"/>
      <c r="CI306" s="235"/>
      <c r="CJ306" s="235"/>
      <c r="CK306" s="235"/>
      <c r="CL306" s="235"/>
      <c r="CM306" s="235"/>
      <c r="CN306" s="235"/>
      <c r="CO306" s="235"/>
      <c r="CP306" s="235"/>
      <c r="CQ306" s="235"/>
      <c r="CR306" s="235"/>
      <c r="CS306" s="235"/>
      <c r="CT306" s="235"/>
      <c r="CU306" s="235"/>
      <c r="CV306" s="235"/>
      <c r="CW306" s="235"/>
      <c r="CX306" s="235"/>
      <c r="CY306" s="235"/>
      <c r="CZ306" s="235"/>
      <c r="DA306" s="235"/>
      <c r="DB306" s="235"/>
      <c r="DC306" s="235"/>
      <c r="DD306" s="235"/>
      <c r="DE306" s="235"/>
      <c r="DF306" s="235"/>
      <c r="DG306" s="235"/>
      <c r="DH306" s="235"/>
      <c r="DI306" s="235"/>
      <c r="DJ306" s="235"/>
      <c r="DK306" s="235"/>
      <c r="DL306" s="235"/>
      <c r="DM306" s="235"/>
      <c r="DN306" s="235"/>
      <c r="DO306" s="235"/>
      <c r="DP306" s="235"/>
      <c r="DQ306" s="235"/>
      <c r="DR306" s="235"/>
      <c r="DS306" s="235"/>
      <c r="DT306" s="235"/>
      <c r="DU306" s="235"/>
      <c r="DV306" s="235"/>
      <c r="DW306" s="235"/>
      <c r="DX306" s="235"/>
      <c r="DY306" s="235"/>
      <c r="DZ306" s="235"/>
      <c r="EA306" s="235"/>
    </row>
    <row r="307" spans="3:131">
      <c r="C307" s="226"/>
      <c r="N307" s="235"/>
      <c r="O307" s="235"/>
      <c r="P307" s="235"/>
      <c r="Q307" s="235"/>
      <c r="R307" s="235"/>
      <c r="S307" s="235"/>
      <c r="T307" s="235"/>
      <c r="U307" s="235"/>
      <c r="V307" s="235"/>
      <c r="W307" s="235"/>
      <c r="X307" s="235"/>
      <c r="Y307" s="235"/>
      <c r="Z307" s="235"/>
      <c r="AA307" s="235"/>
      <c r="AB307" s="235"/>
      <c r="AC307" s="235"/>
      <c r="AD307" s="235"/>
      <c r="AE307" s="235"/>
      <c r="AF307" s="235"/>
      <c r="AG307" s="235"/>
      <c r="AH307" s="235"/>
      <c r="AI307" s="235"/>
      <c r="AJ307" s="235"/>
      <c r="AK307" s="235"/>
      <c r="AL307" s="235"/>
      <c r="AM307" s="235"/>
      <c r="AN307" s="235"/>
      <c r="AO307" s="235"/>
      <c r="AP307" s="235"/>
      <c r="AQ307" s="235"/>
      <c r="AR307" s="235"/>
      <c r="AS307" s="235"/>
      <c r="AT307" s="235"/>
      <c r="AU307" s="235"/>
      <c r="AV307" s="235"/>
      <c r="AW307" s="260"/>
      <c r="AX307" s="260"/>
      <c r="AY307" s="453" t="s">
        <v>1034</v>
      </c>
      <c r="AZ307" s="440" t="s">
        <v>782</v>
      </c>
      <c r="BA307" s="259" t="s">
        <v>827</v>
      </c>
      <c r="BB307" s="259"/>
      <c r="BC307" s="259"/>
      <c r="BD307" s="259" t="s">
        <v>789</v>
      </c>
      <c r="BE307" s="374">
        <f t="shared" si="183"/>
        <v>302</v>
      </c>
      <c r="BF307" s="235"/>
      <c r="BG307" s="235"/>
      <c r="BH307" s="235"/>
      <c r="BI307" s="235"/>
      <c r="BJ307" s="235"/>
      <c r="BK307" s="235"/>
      <c r="BL307" s="235"/>
      <c r="BM307" s="235"/>
      <c r="BN307" s="235"/>
      <c r="BO307" s="235"/>
      <c r="BP307" s="235"/>
      <c r="BQ307" s="235"/>
      <c r="BR307" s="235"/>
      <c r="BS307" s="235"/>
      <c r="BT307" s="235"/>
      <c r="BU307" s="235"/>
      <c r="BV307" s="235"/>
      <c r="BW307" s="235"/>
      <c r="BX307" s="235"/>
      <c r="BY307" s="235"/>
      <c r="BZ307" s="235"/>
      <c r="CA307" s="235"/>
      <c r="CB307" s="235"/>
      <c r="CC307" s="235"/>
      <c r="CD307" s="235"/>
      <c r="CE307" s="235"/>
      <c r="CF307" s="235"/>
      <c r="CG307" s="235"/>
      <c r="CH307" s="235"/>
      <c r="CI307" s="235"/>
      <c r="CJ307" s="235"/>
      <c r="CK307" s="235"/>
      <c r="CL307" s="235"/>
      <c r="CM307" s="235"/>
      <c r="CN307" s="235"/>
      <c r="CO307" s="235"/>
      <c r="CP307" s="235"/>
      <c r="CQ307" s="235"/>
      <c r="CR307" s="235"/>
      <c r="CS307" s="235"/>
      <c r="CT307" s="235"/>
      <c r="CU307" s="235"/>
      <c r="CV307" s="235"/>
      <c r="CW307" s="235"/>
      <c r="CX307" s="235"/>
      <c r="CY307" s="235"/>
      <c r="CZ307" s="235"/>
      <c r="DA307" s="235"/>
      <c r="DB307" s="235"/>
      <c r="DC307" s="235"/>
      <c r="DD307" s="235"/>
      <c r="DE307" s="235"/>
      <c r="DF307" s="235"/>
      <c r="DG307" s="235"/>
      <c r="DH307" s="235"/>
      <c r="DI307" s="235"/>
      <c r="DJ307" s="235"/>
      <c r="DK307" s="235"/>
      <c r="DL307" s="235"/>
      <c r="DM307" s="235"/>
      <c r="DN307" s="235"/>
      <c r="DO307" s="235"/>
      <c r="DP307" s="235"/>
      <c r="DQ307" s="235"/>
      <c r="DR307" s="235"/>
      <c r="DS307" s="235"/>
      <c r="DT307" s="235"/>
      <c r="DU307" s="235"/>
      <c r="DV307" s="235"/>
      <c r="DW307" s="235"/>
      <c r="DX307" s="235"/>
      <c r="DY307" s="235"/>
      <c r="DZ307" s="235"/>
      <c r="EA307" s="235"/>
    </row>
    <row r="308" spans="3:131">
      <c r="C308" s="226"/>
      <c r="N308" s="235"/>
      <c r="O308" s="235"/>
      <c r="P308" s="235"/>
      <c r="Q308" s="235"/>
      <c r="R308" s="235"/>
      <c r="S308" s="235"/>
      <c r="T308" s="235"/>
      <c r="U308" s="235"/>
      <c r="V308" s="235"/>
      <c r="W308" s="235"/>
      <c r="X308" s="235"/>
      <c r="Y308" s="235"/>
      <c r="Z308" s="235"/>
      <c r="AA308" s="235"/>
      <c r="AB308" s="235"/>
      <c r="AC308" s="235"/>
      <c r="AD308" s="235"/>
      <c r="AE308" s="235"/>
      <c r="AF308" s="235"/>
      <c r="AG308" s="235"/>
      <c r="AH308" s="235"/>
      <c r="AI308" s="235"/>
      <c r="AJ308" s="235"/>
      <c r="AK308" s="235"/>
      <c r="AL308" s="235"/>
      <c r="AM308" s="235"/>
      <c r="AN308" s="235"/>
      <c r="AO308" s="235"/>
      <c r="AP308" s="235"/>
      <c r="AQ308" s="235"/>
      <c r="AR308" s="235"/>
      <c r="AS308" s="235"/>
      <c r="AT308" s="235"/>
      <c r="AU308" s="235"/>
      <c r="AV308" s="235"/>
      <c r="AW308" s="260"/>
      <c r="AX308" s="260"/>
      <c r="AY308" s="453" t="s">
        <v>1036</v>
      </c>
      <c r="AZ308" s="440" t="s">
        <v>786</v>
      </c>
      <c r="BA308" s="259" t="s">
        <v>828</v>
      </c>
      <c r="BB308" s="259"/>
      <c r="BC308" s="259"/>
      <c r="BD308" s="259" t="s">
        <v>791</v>
      </c>
      <c r="BE308" s="374">
        <f t="shared" si="183"/>
        <v>303</v>
      </c>
      <c r="BF308" s="235"/>
      <c r="BG308" s="235"/>
      <c r="BH308" s="235"/>
      <c r="BI308" s="235"/>
      <c r="BJ308" s="235"/>
      <c r="BK308" s="235"/>
      <c r="BL308" s="235"/>
      <c r="BM308" s="235"/>
      <c r="BN308" s="235"/>
      <c r="BO308" s="235"/>
      <c r="BP308" s="235"/>
      <c r="BQ308" s="235"/>
      <c r="BR308" s="235"/>
      <c r="BS308" s="235"/>
      <c r="BT308" s="235"/>
      <c r="BU308" s="235"/>
      <c r="BV308" s="235"/>
      <c r="BW308" s="235"/>
      <c r="BX308" s="235"/>
      <c r="BY308" s="235"/>
      <c r="BZ308" s="235"/>
      <c r="CA308" s="235"/>
      <c r="CB308" s="235"/>
      <c r="CC308" s="235"/>
      <c r="CD308" s="235"/>
      <c r="CE308" s="235"/>
      <c r="CF308" s="235"/>
      <c r="CG308" s="235"/>
      <c r="CH308" s="235"/>
      <c r="CI308" s="235"/>
      <c r="CJ308" s="235"/>
      <c r="CK308" s="235"/>
      <c r="CL308" s="235"/>
      <c r="CM308" s="235"/>
      <c r="CN308" s="235"/>
      <c r="CO308" s="235"/>
      <c r="CP308" s="235"/>
      <c r="CQ308" s="235"/>
      <c r="CR308" s="235"/>
      <c r="CS308" s="235"/>
      <c r="CT308" s="235"/>
      <c r="CU308" s="235"/>
      <c r="CV308" s="235"/>
      <c r="CW308" s="235"/>
      <c r="CX308" s="235"/>
      <c r="CY308" s="235"/>
      <c r="CZ308" s="235"/>
      <c r="DA308" s="235"/>
      <c r="DB308" s="235"/>
      <c r="DC308" s="235"/>
      <c r="DD308" s="235"/>
      <c r="DE308" s="235"/>
      <c r="DF308" s="235"/>
      <c r="DG308" s="235"/>
      <c r="DH308" s="235"/>
      <c r="DI308" s="235"/>
      <c r="DJ308" s="235"/>
      <c r="DK308" s="235"/>
      <c r="DL308" s="235"/>
      <c r="DM308" s="235"/>
      <c r="DN308" s="235"/>
      <c r="DO308" s="235"/>
      <c r="DP308" s="235"/>
      <c r="DQ308" s="235"/>
      <c r="DR308" s="235"/>
      <c r="DS308" s="235"/>
      <c r="DT308" s="235"/>
      <c r="DU308" s="235"/>
      <c r="DV308" s="235"/>
      <c r="DW308" s="235"/>
      <c r="DX308" s="235"/>
      <c r="DY308" s="235"/>
      <c r="DZ308" s="235"/>
      <c r="EA308" s="235"/>
    </row>
    <row r="309" spans="3:131">
      <c r="C309" s="226"/>
      <c r="N309" s="235"/>
      <c r="O309" s="235"/>
      <c r="P309" s="235"/>
      <c r="Q309" s="235"/>
      <c r="R309" s="235"/>
      <c r="S309" s="235"/>
      <c r="T309" s="235"/>
      <c r="U309" s="235"/>
      <c r="V309" s="235"/>
      <c r="W309" s="235"/>
      <c r="X309" s="235"/>
      <c r="Y309" s="235"/>
      <c r="Z309" s="235"/>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60"/>
      <c r="AX309" s="260"/>
      <c r="AY309" s="453" t="s">
        <v>1038</v>
      </c>
      <c r="AZ309" s="440" t="s">
        <v>787</v>
      </c>
      <c r="BA309" s="259" t="s">
        <v>829</v>
      </c>
      <c r="BB309" s="259"/>
      <c r="BC309" s="259"/>
      <c r="BD309" s="259" t="s">
        <v>795</v>
      </c>
      <c r="BE309" s="374">
        <f t="shared" si="183"/>
        <v>304</v>
      </c>
      <c r="BF309" s="235"/>
      <c r="BG309" s="235"/>
      <c r="BH309" s="235"/>
      <c r="BI309" s="235"/>
      <c r="BJ309" s="235"/>
      <c r="BK309" s="235"/>
      <c r="BL309" s="235"/>
      <c r="BM309" s="235"/>
      <c r="BN309" s="235"/>
      <c r="BO309" s="235"/>
      <c r="BP309" s="235"/>
      <c r="BQ309" s="235"/>
      <c r="BR309" s="235"/>
      <c r="BS309" s="235"/>
      <c r="BT309" s="235"/>
      <c r="BU309" s="235"/>
      <c r="BV309" s="235"/>
      <c r="BW309" s="235"/>
      <c r="BX309" s="235"/>
      <c r="BY309" s="235"/>
      <c r="BZ309" s="235"/>
      <c r="CA309" s="235"/>
      <c r="CB309" s="235"/>
      <c r="CC309" s="235"/>
      <c r="CD309" s="235"/>
      <c r="CE309" s="235"/>
      <c r="CF309" s="235"/>
      <c r="CG309" s="235"/>
      <c r="CH309" s="235"/>
      <c r="CI309" s="235"/>
      <c r="CJ309" s="235"/>
      <c r="CK309" s="235"/>
      <c r="CL309" s="235"/>
      <c r="CM309" s="235"/>
      <c r="CN309" s="235"/>
      <c r="CO309" s="235"/>
      <c r="CP309" s="235"/>
      <c r="CQ309" s="235"/>
      <c r="CR309" s="235"/>
      <c r="CS309" s="235"/>
      <c r="CT309" s="235"/>
      <c r="CU309" s="235"/>
      <c r="CV309" s="235"/>
      <c r="CW309" s="235"/>
      <c r="CX309" s="235"/>
      <c r="CY309" s="235"/>
      <c r="CZ309" s="235"/>
      <c r="DA309" s="235"/>
      <c r="DB309" s="235"/>
      <c r="DC309" s="235"/>
      <c r="DD309" s="235"/>
      <c r="DE309" s="235"/>
      <c r="DF309" s="235"/>
      <c r="DG309" s="235"/>
      <c r="DH309" s="235"/>
      <c r="DI309" s="235"/>
      <c r="DJ309" s="235"/>
      <c r="DK309" s="235"/>
      <c r="DL309" s="235"/>
      <c r="DM309" s="235"/>
      <c r="DN309" s="235"/>
      <c r="DO309" s="235"/>
      <c r="DP309" s="235"/>
      <c r="DQ309" s="235"/>
      <c r="DR309" s="235"/>
      <c r="DS309" s="235"/>
      <c r="DT309" s="235"/>
      <c r="DU309" s="235"/>
      <c r="DV309" s="235"/>
      <c r="DW309" s="235"/>
      <c r="DX309" s="235"/>
      <c r="DY309" s="235"/>
      <c r="DZ309" s="235"/>
      <c r="EA309" s="235"/>
    </row>
    <row r="310" spans="3:131">
      <c r="C310" s="226"/>
      <c r="N310" s="235"/>
      <c r="O310" s="235"/>
      <c r="P310" s="235"/>
      <c r="Q310" s="235"/>
      <c r="R310" s="235"/>
      <c r="S310" s="235"/>
      <c r="T310" s="235"/>
      <c r="U310" s="235"/>
      <c r="V310" s="235"/>
      <c r="W310" s="235"/>
      <c r="X310" s="235"/>
      <c r="Y310" s="235"/>
      <c r="Z310" s="235"/>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60"/>
      <c r="AX310" s="260"/>
      <c r="AY310" s="453" t="s">
        <v>1039</v>
      </c>
      <c r="AZ310" s="440" t="s">
        <v>788</v>
      </c>
      <c r="BA310" s="259" t="s">
        <v>1458</v>
      </c>
      <c r="BB310" s="259"/>
      <c r="BC310" s="259"/>
      <c r="BD310" s="259" t="s">
        <v>798</v>
      </c>
      <c r="BE310" s="374">
        <f t="shared" si="183"/>
        <v>305</v>
      </c>
      <c r="BF310" s="235"/>
      <c r="BG310" s="235"/>
      <c r="BH310" s="235"/>
      <c r="BI310" s="235"/>
      <c r="BJ310" s="235"/>
      <c r="BK310" s="235"/>
      <c r="BL310" s="235"/>
      <c r="BM310" s="235"/>
      <c r="BN310" s="235"/>
      <c r="BO310" s="235"/>
      <c r="BP310" s="235"/>
      <c r="BQ310" s="235"/>
      <c r="BR310" s="235"/>
      <c r="BS310" s="235"/>
      <c r="BT310" s="235"/>
      <c r="BU310" s="235"/>
      <c r="BV310" s="235"/>
      <c r="BW310" s="235"/>
      <c r="BX310" s="235"/>
      <c r="BY310" s="235"/>
      <c r="BZ310" s="235"/>
      <c r="CA310" s="235"/>
      <c r="CB310" s="235"/>
      <c r="CC310" s="235"/>
      <c r="CD310" s="235"/>
      <c r="CE310" s="235"/>
      <c r="CF310" s="235"/>
      <c r="CG310" s="235"/>
      <c r="CH310" s="235"/>
      <c r="CI310" s="235"/>
      <c r="CJ310" s="235"/>
      <c r="CK310" s="235"/>
      <c r="CL310" s="235"/>
      <c r="CM310" s="235"/>
      <c r="CN310" s="235"/>
      <c r="CO310" s="235"/>
      <c r="CP310" s="235"/>
      <c r="CQ310" s="235"/>
      <c r="CR310" s="235"/>
      <c r="CS310" s="235"/>
      <c r="CT310" s="235"/>
      <c r="CU310" s="235"/>
      <c r="CV310" s="235"/>
      <c r="CW310" s="235"/>
      <c r="CX310" s="235"/>
      <c r="CY310" s="235"/>
      <c r="CZ310" s="235"/>
      <c r="DA310" s="235"/>
      <c r="DB310" s="235"/>
      <c r="DC310" s="235"/>
      <c r="DD310" s="235"/>
      <c r="DE310" s="235"/>
      <c r="DF310" s="235"/>
      <c r="DG310" s="235"/>
      <c r="DH310" s="235"/>
      <c r="DI310" s="235"/>
      <c r="DJ310" s="235"/>
      <c r="DK310" s="235"/>
      <c r="DL310" s="235"/>
      <c r="DM310" s="235"/>
      <c r="DN310" s="235"/>
      <c r="DO310" s="235"/>
      <c r="DP310" s="235"/>
      <c r="DQ310" s="235"/>
      <c r="DR310" s="235"/>
      <c r="DS310" s="235"/>
      <c r="DT310" s="235"/>
      <c r="DU310" s="235"/>
      <c r="DV310" s="235"/>
      <c r="DW310" s="235"/>
      <c r="DX310" s="235"/>
      <c r="DY310" s="235"/>
      <c r="DZ310" s="235"/>
      <c r="EA310" s="235"/>
    </row>
    <row r="311" spans="3:131">
      <c r="C311" s="226"/>
      <c r="N311" s="235"/>
      <c r="O311" s="235"/>
      <c r="P311" s="235"/>
      <c r="Q311" s="235"/>
      <c r="R311" s="235"/>
      <c r="S311" s="235"/>
      <c r="T311" s="235"/>
      <c r="U311" s="235"/>
      <c r="V311" s="235"/>
      <c r="W311" s="235"/>
      <c r="X311" s="235"/>
      <c r="Y311" s="235"/>
      <c r="Z311" s="235"/>
      <c r="AA311" s="235"/>
      <c r="AB311" s="235"/>
      <c r="AC311" s="235"/>
      <c r="AD311" s="235"/>
      <c r="AE311" s="235"/>
      <c r="AF311" s="235"/>
      <c r="AG311" s="235"/>
      <c r="AH311" s="235"/>
      <c r="AI311" s="235"/>
      <c r="AJ311" s="235"/>
      <c r="AK311" s="235"/>
      <c r="AL311" s="235"/>
      <c r="AM311" s="235"/>
      <c r="AN311" s="235"/>
      <c r="AO311" s="235"/>
      <c r="AP311" s="235"/>
      <c r="AQ311" s="235"/>
      <c r="AR311" s="235"/>
      <c r="AS311" s="235"/>
      <c r="AT311" s="235"/>
      <c r="AU311" s="235"/>
      <c r="AV311" s="235"/>
      <c r="AW311" s="260"/>
      <c r="AX311" s="260"/>
      <c r="AY311" s="453" t="s">
        <v>1041</v>
      </c>
      <c r="AZ311" s="440" t="s">
        <v>789</v>
      </c>
      <c r="BA311" s="259" t="s">
        <v>833</v>
      </c>
      <c r="BB311" s="259"/>
      <c r="BC311" s="259"/>
      <c r="BD311" s="259" t="s">
        <v>799</v>
      </c>
      <c r="BE311" s="374">
        <f t="shared" si="183"/>
        <v>306</v>
      </c>
      <c r="BF311" s="235"/>
      <c r="BG311" s="235"/>
      <c r="BH311" s="235"/>
      <c r="BI311" s="235"/>
      <c r="BJ311" s="235"/>
      <c r="BK311" s="235"/>
      <c r="BL311" s="235"/>
      <c r="BM311" s="235"/>
      <c r="BN311" s="235"/>
      <c r="BO311" s="235"/>
      <c r="BP311" s="235"/>
      <c r="BQ311" s="235"/>
      <c r="BR311" s="235"/>
      <c r="BS311" s="235"/>
      <c r="BT311" s="235"/>
      <c r="BU311" s="235"/>
      <c r="BV311" s="235"/>
      <c r="BW311" s="235"/>
      <c r="BX311" s="235"/>
      <c r="BY311" s="235"/>
      <c r="BZ311" s="235"/>
      <c r="CA311" s="235"/>
      <c r="CB311" s="235"/>
      <c r="CC311" s="235"/>
      <c r="CD311" s="235"/>
      <c r="CE311" s="235"/>
      <c r="CF311" s="235"/>
      <c r="CG311" s="235"/>
      <c r="CH311" s="235"/>
      <c r="CI311" s="235"/>
      <c r="CJ311" s="235"/>
      <c r="CK311" s="235"/>
      <c r="CL311" s="235"/>
      <c r="CM311" s="235"/>
      <c r="CN311" s="235"/>
      <c r="CO311" s="235"/>
      <c r="CP311" s="235"/>
      <c r="CQ311" s="235"/>
      <c r="CR311" s="235"/>
      <c r="CS311" s="235"/>
      <c r="CT311" s="235"/>
      <c r="CU311" s="235"/>
      <c r="CV311" s="235"/>
      <c r="CW311" s="235"/>
      <c r="CX311" s="235"/>
      <c r="CY311" s="235"/>
      <c r="CZ311" s="235"/>
      <c r="DA311" s="235"/>
      <c r="DB311" s="235"/>
      <c r="DC311" s="235"/>
      <c r="DD311" s="235"/>
      <c r="DE311" s="235"/>
      <c r="DF311" s="235"/>
      <c r="DG311" s="235"/>
      <c r="DH311" s="235"/>
      <c r="DI311" s="235"/>
      <c r="DJ311" s="235"/>
      <c r="DK311" s="235"/>
      <c r="DL311" s="235"/>
      <c r="DM311" s="235"/>
      <c r="DN311" s="235"/>
      <c r="DO311" s="235"/>
      <c r="DP311" s="235"/>
      <c r="DQ311" s="235"/>
      <c r="DR311" s="235"/>
      <c r="DS311" s="235"/>
      <c r="DT311" s="235"/>
      <c r="DU311" s="235"/>
      <c r="DV311" s="235"/>
      <c r="DW311" s="235"/>
      <c r="DX311" s="235"/>
      <c r="DY311" s="235"/>
      <c r="DZ311" s="235"/>
      <c r="EA311" s="235"/>
    </row>
    <row r="312" spans="3:131">
      <c r="C312" s="226"/>
      <c r="N312" s="235"/>
      <c r="O312" s="235"/>
      <c r="P312" s="235"/>
      <c r="Q312" s="235"/>
      <c r="R312" s="235"/>
      <c r="S312" s="235"/>
      <c r="T312" s="235"/>
      <c r="U312" s="235"/>
      <c r="V312" s="235"/>
      <c r="W312" s="235"/>
      <c r="X312" s="235"/>
      <c r="Y312" s="235"/>
      <c r="Z312" s="235"/>
      <c r="AA312" s="235"/>
      <c r="AB312" s="235"/>
      <c r="AC312" s="235"/>
      <c r="AD312" s="235"/>
      <c r="AE312" s="235"/>
      <c r="AF312" s="235"/>
      <c r="AG312" s="235"/>
      <c r="AH312" s="235"/>
      <c r="AI312" s="235"/>
      <c r="AJ312" s="235"/>
      <c r="AK312" s="235"/>
      <c r="AL312" s="235"/>
      <c r="AM312" s="235"/>
      <c r="AN312" s="235"/>
      <c r="AO312" s="235"/>
      <c r="AP312" s="235"/>
      <c r="AQ312" s="235"/>
      <c r="AR312" s="235"/>
      <c r="AS312" s="235"/>
      <c r="AT312" s="235"/>
      <c r="AU312" s="235"/>
      <c r="AV312" s="235"/>
      <c r="AW312" s="260"/>
      <c r="AX312" s="260"/>
      <c r="AY312" s="453" t="s">
        <v>1043</v>
      </c>
      <c r="AZ312" s="440" t="s">
        <v>791</v>
      </c>
      <c r="BA312" s="259" t="s">
        <v>834</v>
      </c>
      <c r="BB312" s="259"/>
      <c r="BC312" s="259"/>
      <c r="BD312" s="259" t="s">
        <v>801</v>
      </c>
      <c r="BE312" s="374">
        <f t="shared" si="183"/>
        <v>307</v>
      </c>
      <c r="BF312" s="235"/>
      <c r="BG312" s="235"/>
      <c r="BH312" s="235"/>
      <c r="BI312" s="235"/>
      <c r="BJ312" s="235"/>
      <c r="BK312" s="235"/>
      <c r="BL312" s="235"/>
      <c r="BM312" s="235"/>
      <c r="BN312" s="235"/>
      <c r="BO312" s="235"/>
      <c r="BP312" s="235"/>
      <c r="BQ312" s="235"/>
      <c r="BR312" s="235"/>
      <c r="BS312" s="235"/>
      <c r="BT312" s="235"/>
      <c r="BU312" s="235"/>
      <c r="BV312" s="235"/>
      <c r="BW312" s="235"/>
      <c r="BX312" s="235"/>
      <c r="BY312" s="235"/>
      <c r="BZ312" s="235"/>
      <c r="CA312" s="235"/>
      <c r="CB312" s="235"/>
      <c r="CC312" s="235"/>
      <c r="CD312" s="235"/>
      <c r="CE312" s="235"/>
      <c r="CF312" s="235"/>
      <c r="CG312" s="235"/>
      <c r="CH312" s="235"/>
      <c r="CI312" s="235"/>
      <c r="CJ312" s="235"/>
      <c r="CK312" s="235"/>
      <c r="CL312" s="235"/>
      <c r="CM312" s="235"/>
      <c r="CN312" s="235"/>
      <c r="CO312" s="235"/>
      <c r="CP312" s="235"/>
      <c r="CQ312" s="235"/>
      <c r="CR312" s="235"/>
      <c r="CS312" s="235"/>
      <c r="CT312" s="235"/>
      <c r="CU312" s="235"/>
      <c r="CV312" s="235"/>
      <c r="CW312" s="235"/>
      <c r="CX312" s="235"/>
      <c r="CY312" s="235"/>
      <c r="CZ312" s="235"/>
      <c r="DA312" s="235"/>
      <c r="DB312" s="235"/>
      <c r="DC312" s="235"/>
      <c r="DD312" s="235"/>
      <c r="DE312" s="235"/>
      <c r="DF312" s="235"/>
      <c r="DG312" s="235"/>
      <c r="DH312" s="235"/>
      <c r="DI312" s="235"/>
      <c r="DJ312" s="235"/>
      <c r="DK312" s="235"/>
      <c r="DL312" s="235"/>
      <c r="DM312" s="235"/>
      <c r="DN312" s="235"/>
      <c r="DO312" s="235"/>
      <c r="DP312" s="235"/>
      <c r="DQ312" s="235"/>
      <c r="DR312" s="235"/>
      <c r="DS312" s="235"/>
      <c r="DT312" s="235"/>
      <c r="DU312" s="235"/>
      <c r="DV312" s="235"/>
      <c r="DW312" s="235"/>
      <c r="DX312" s="235"/>
      <c r="DY312" s="235"/>
      <c r="DZ312" s="235"/>
      <c r="EA312" s="235"/>
    </row>
    <row r="313" spans="3:131">
      <c r="C313" s="226"/>
      <c r="N313" s="235"/>
      <c r="O313" s="235"/>
      <c r="P313" s="235"/>
      <c r="Q313" s="235"/>
      <c r="R313" s="235"/>
      <c r="S313" s="235"/>
      <c r="T313" s="235"/>
      <c r="U313" s="235"/>
      <c r="V313" s="235"/>
      <c r="W313" s="235"/>
      <c r="X313" s="235"/>
      <c r="Y313" s="235"/>
      <c r="Z313" s="235"/>
      <c r="AA313" s="235"/>
      <c r="AB313" s="235"/>
      <c r="AC313" s="235"/>
      <c r="AD313" s="235"/>
      <c r="AE313" s="235"/>
      <c r="AF313" s="235"/>
      <c r="AG313" s="235"/>
      <c r="AH313" s="235"/>
      <c r="AI313" s="235"/>
      <c r="AJ313" s="235"/>
      <c r="AK313" s="235"/>
      <c r="AL313" s="235"/>
      <c r="AM313" s="235"/>
      <c r="AN313" s="235"/>
      <c r="AO313" s="235"/>
      <c r="AP313" s="235"/>
      <c r="AQ313" s="235"/>
      <c r="AR313" s="235"/>
      <c r="AS313" s="235"/>
      <c r="AT313" s="235"/>
      <c r="AU313" s="235"/>
      <c r="AV313" s="235"/>
      <c r="AW313" s="260"/>
      <c r="AX313" s="260"/>
      <c r="AY313" s="453" t="s">
        <v>417</v>
      </c>
      <c r="AZ313" s="440" t="s">
        <v>795</v>
      </c>
      <c r="BA313" s="259" t="s">
        <v>350</v>
      </c>
      <c r="BB313" s="259"/>
      <c r="BC313" s="259"/>
      <c r="BD313" s="259" t="s">
        <v>802</v>
      </c>
      <c r="BE313" s="374">
        <f t="shared" si="183"/>
        <v>308</v>
      </c>
      <c r="BF313" s="235"/>
      <c r="BG313" s="235"/>
      <c r="BH313" s="235"/>
      <c r="BI313" s="235"/>
      <c r="BJ313" s="235"/>
      <c r="BK313" s="235"/>
      <c r="BL313" s="235"/>
      <c r="BM313" s="235"/>
      <c r="BN313" s="235"/>
      <c r="BO313" s="235"/>
      <c r="BP313" s="235"/>
      <c r="BQ313" s="235"/>
      <c r="BR313" s="235"/>
      <c r="BS313" s="235"/>
      <c r="BT313" s="235"/>
      <c r="BU313" s="235"/>
      <c r="BV313" s="235"/>
      <c r="BW313" s="235"/>
      <c r="BX313" s="235"/>
      <c r="BY313" s="235"/>
      <c r="BZ313" s="235"/>
      <c r="CA313" s="235"/>
      <c r="CB313" s="235"/>
      <c r="CC313" s="235"/>
      <c r="CD313" s="235"/>
      <c r="CE313" s="235"/>
      <c r="CF313" s="235"/>
      <c r="CG313" s="235"/>
      <c r="CH313" s="235"/>
      <c r="CI313" s="235"/>
      <c r="CJ313" s="235"/>
      <c r="CK313" s="235"/>
      <c r="CL313" s="235"/>
      <c r="CM313" s="235"/>
      <c r="CN313" s="235"/>
      <c r="CO313" s="235"/>
      <c r="CP313" s="235"/>
      <c r="CQ313" s="235"/>
      <c r="CR313" s="235"/>
      <c r="CS313" s="235"/>
      <c r="CT313" s="235"/>
      <c r="CU313" s="235"/>
      <c r="CV313" s="235"/>
      <c r="CW313" s="235"/>
      <c r="CX313" s="235"/>
      <c r="CY313" s="235"/>
      <c r="CZ313" s="235"/>
      <c r="DA313" s="235"/>
      <c r="DB313" s="235"/>
      <c r="DC313" s="235"/>
      <c r="DD313" s="235"/>
      <c r="DE313" s="235"/>
      <c r="DF313" s="235"/>
      <c r="DG313" s="235"/>
      <c r="DH313" s="235"/>
      <c r="DI313" s="235"/>
      <c r="DJ313" s="235"/>
      <c r="DK313" s="235"/>
      <c r="DL313" s="235"/>
      <c r="DM313" s="235"/>
      <c r="DN313" s="235"/>
      <c r="DO313" s="235"/>
      <c r="DP313" s="235"/>
      <c r="DQ313" s="235"/>
      <c r="DR313" s="235"/>
      <c r="DS313" s="235"/>
      <c r="DT313" s="235"/>
      <c r="DU313" s="235"/>
      <c r="DV313" s="235"/>
      <c r="DW313" s="235"/>
      <c r="DX313" s="235"/>
      <c r="DY313" s="235"/>
      <c r="DZ313" s="235"/>
      <c r="EA313" s="235"/>
    </row>
    <row r="314" spans="3:131">
      <c r="C314" s="226"/>
      <c r="N314" s="235"/>
      <c r="O314" s="235"/>
      <c r="P314" s="235"/>
      <c r="Q314" s="235"/>
      <c r="R314" s="235"/>
      <c r="S314" s="235"/>
      <c r="T314" s="235"/>
      <c r="U314" s="235"/>
      <c r="V314" s="235"/>
      <c r="W314" s="235"/>
      <c r="X314" s="235"/>
      <c r="Y314" s="235"/>
      <c r="Z314" s="235"/>
      <c r="AA314" s="235"/>
      <c r="AB314" s="235"/>
      <c r="AC314" s="235"/>
      <c r="AD314" s="235"/>
      <c r="AE314" s="235"/>
      <c r="AF314" s="235"/>
      <c r="AG314" s="235"/>
      <c r="AH314" s="235"/>
      <c r="AI314" s="235"/>
      <c r="AJ314" s="235"/>
      <c r="AK314" s="235"/>
      <c r="AL314" s="235"/>
      <c r="AM314" s="235"/>
      <c r="AN314" s="235"/>
      <c r="AO314" s="235"/>
      <c r="AP314" s="235"/>
      <c r="AQ314" s="235"/>
      <c r="AR314" s="235"/>
      <c r="AS314" s="235"/>
      <c r="AT314" s="235"/>
      <c r="AU314" s="235"/>
      <c r="AV314" s="235"/>
      <c r="AW314" s="260"/>
      <c r="AX314" s="260"/>
      <c r="AY314" s="453" t="s">
        <v>1046</v>
      </c>
      <c r="AZ314" s="440" t="s">
        <v>798</v>
      </c>
      <c r="BA314" s="259" t="s">
        <v>835</v>
      </c>
      <c r="BB314" s="259"/>
      <c r="BC314" s="259"/>
      <c r="BD314" s="259" t="s">
        <v>804</v>
      </c>
      <c r="BE314" s="374">
        <f t="shared" si="183"/>
        <v>309</v>
      </c>
      <c r="BF314" s="235"/>
      <c r="BG314" s="235"/>
      <c r="BH314" s="235"/>
      <c r="BI314" s="235"/>
      <c r="BJ314" s="235"/>
      <c r="BK314" s="235"/>
      <c r="BL314" s="235"/>
      <c r="BM314" s="235"/>
      <c r="BN314" s="235"/>
      <c r="BO314" s="235"/>
      <c r="BP314" s="235"/>
      <c r="BQ314" s="235"/>
      <c r="BR314" s="235"/>
      <c r="BS314" s="235"/>
      <c r="BT314" s="235"/>
      <c r="BU314" s="235"/>
      <c r="BV314" s="235"/>
      <c r="BW314" s="235"/>
      <c r="BX314" s="235"/>
      <c r="BY314" s="235"/>
      <c r="BZ314" s="235"/>
      <c r="CA314" s="235"/>
      <c r="CB314" s="235"/>
      <c r="CC314" s="235"/>
      <c r="CD314" s="235"/>
      <c r="CE314" s="235"/>
      <c r="CF314" s="235"/>
      <c r="CG314" s="235"/>
      <c r="CH314" s="235"/>
      <c r="CI314" s="235"/>
      <c r="CJ314" s="235"/>
      <c r="CK314" s="235"/>
      <c r="CL314" s="235"/>
      <c r="CM314" s="235"/>
      <c r="CN314" s="235"/>
      <c r="CO314" s="235"/>
      <c r="CP314" s="235"/>
      <c r="CQ314" s="235"/>
      <c r="CR314" s="235"/>
      <c r="CS314" s="235"/>
      <c r="CT314" s="235"/>
      <c r="CU314" s="235"/>
      <c r="CV314" s="235"/>
      <c r="CW314" s="235"/>
      <c r="CX314" s="235"/>
      <c r="CY314" s="235"/>
      <c r="CZ314" s="235"/>
      <c r="DA314" s="235"/>
      <c r="DB314" s="235"/>
      <c r="DC314" s="235"/>
      <c r="DD314" s="235"/>
      <c r="DE314" s="235"/>
      <c r="DF314" s="235"/>
      <c r="DG314" s="235"/>
      <c r="DH314" s="235"/>
      <c r="DI314" s="235"/>
      <c r="DJ314" s="235"/>
      <c r="DK314" s="235"/>
      <c r="DL314" s="235"/>
      <c r="DM314" s="235"/>
      <c r="DN314" s="235"/>
      <c r="DO314" s="235"/>
      <c r="DP314" s="235"/>
      <c r="DQ314" s="235"/>
      <c r="DR314" s="235"/>
      <c r="DS314" s="235"/>
      <c r="DT314" s="235"/>
      <c r="DU314" s="235"/>
      <c r="DV314" s="235"/>
      <c r="DW314" s="235"/>
      <c r="DX314" s="235"/>
      <c r="DY314" s="235"/>
      <c r="DZ314" s="235"/>
      <c r="EA314" s="235"/>
    </row>
    <row r="315" spans="3:131">
      <c r="C315" s="226"/>
      <c r="N315" s="235"/>
      <c r="O315" s="235"/>
      <c r="P315" s="235"/>
      <c r="Q315" s="235"/>
      <c r="R315" s="235"/>
      <c r="S315" s="235"/>
      <c r="T315" s="235"/>
      <c r="U315" s="235"/>
      <c r="V315" s="235"/>
      <c r="W315" s="235"/>
      <c r="X315" s="235"/>
      <c r="Y315" s="235"/>
      <c r="Z315" s="235"/>
      <c r="AA315" s="235"/>
      <c r="AB315" s="235"/>
      <c r="AC315" s="235"/>
      <c r="AD315" s="235"/>
      <c r="AE315" s="235"/>
      <c r="AF315" s="235"/>
      <c r="AG315" s="235"/>
      <c r="AH315" s="235"/>
      <c r="AI315" s="235"/>
      <c r="AJ315" s="235"/>
      <c r="AK315" s="235"/>
      <c r="AL315" s="235"/>
      <c r="AM315" s="235"/>
      <c r="AN315" s="235"/>
      <c r="AO315" s="235"/>
      <c r="AP315" s="235"/>
      <c r="AQ315" s="235"/>
      <c r="AR315" s="235"/>
      <c r="AS315" s="235"/>
      <c r="AT315" s="235"/>
      <c r="AU315" s="235"/>
      <c r="AV315" s="235"/>
      <c r="AW315" s="260"/>
      <c r="AX315" s="260"/>
      <c r="AY315" s="453" t="s">
        <v>1047</v>
      </c>
      <c r="AZ315" s="440" t="s">
        <v>799</v>
      </c>
      <c r="BA315" s="259" t="s">
        <v>836</v>
      </c>
      <c r="BB315" s="259"/>
      <c r="BC315" s="259"/>
      <c r="BD315" s="259" t="s">
        <v>806</v>
      </c>
      <c r="BE315" s="374">
        <f t="shared" si="183"/>
        <v>310</v>
      </c>
      <c r="BF315" s="235"/>
      <c r="BG315" s="235"/>
      <c r="BH315" s="235"/>
      <c r="BI315" s="235"/>
      <c r="BJ315" s="235"/>
      <c r="BK315" s="235"/>
      <c r="BL315" s="235"/>
      <c r="BM315" s="235"/>
      <c r="BN315" s="235"/>
      <c r="BO315" s="235"/>
      <c r="BP315" s="235"/>
      <c r="BQ315" s="235"/>
      <c r="BR315" s="235"/>
      <c r="BS315" s="235"/>
      <c r="BT315" s="235"/>
      <c r="BU315" s="235"/>
      <c r="BV315" s="235"/>
      <c r="BW315" s="235"/>
      <c r="BX315" s="235"/>
      <c r="BY315" s="235"/>
      <c r="BZ315" s="235"/>
      <c r="CA315" s="235"/>
      <c r="CB315" s="235"/>
      <c r="CC315" s="235"/>
      <c r="CD315" s="235"/>
      <c r="CE315" s="235"/>
      <c r="CF315" s="235"/>
      <c r="CG315" s="235"/>
      <c r="CH315" s="235"/>
      <c r="CI315" s="235"/>
      <c r="CJ315" s="235"/>
      <c r="CK315" s="235"/>
      <c r="CL315" s="235"/>
      <c r="CM315" s="235"/>
      <c r="CN315" s="235"/>
      <c r="CO315" s="235"/>
      <c r="CP315" s="235"/>
      <c r="CQ315" s="235"/>
      <c r="CR315" s="235"/>
      <c r="CS315" s="235"/>
      <c r="CT315" s="235"/>
      <c r="CU315" s="235"/>
      <c r="CV315" s="235"/>
      <c r="CW315" s="235"/>
      <c r="CX315" s="235"/>
      <c r="CY315" s="235"/>
      <c r="CZ315" s="235"/>
      <c r="DA315" s="235"/>
      <c r="DB315" s="235"/>
      <c r="DC315" s="235"/>
      <c r="DD315" s="235"/>
      <c r="DE315" s="235"/>
      <c r="DF315" s="235"/>
      <c r="DG315" s="235"/>
      <c r="DH315" s="235"/>
      <c r="DI315" s="235"/>
      <c r="DJ315" s="235"/>
      <c r="DK315" s="235"/>
      <c r="DL315" s="235"/>
      <c r="DM315" s="235"/>
      <c r="DN315" s="235"/>
      <c r="DO315" s="235"/>
      <c r="DP315" s="235"/>
      <c r="DQ315" s="235"/>
      <c r="DR315" s="235"/>
      <c r="DS315" s="235"/>
      <c r="DT315" s="235"/>
      <c r="DU315" s="235"/>
      <c r="DV315" s="235"/>
      <c r="DW315" s="235"/>
      <c r="DX315" s="235"/>
      <c r="DY315" s="235"/>
      <c r="DZ315" s="235"/>
      <c r="EA315" s="235"/>
    </row>
    <row r="316" spans="3:131">
      <c r="C316" s="226"/>
      <c r="N316" s="235"/>
      <c r="O316" s="235"/>
      <c r="P316" s="235"/>
      <c r="Q316" s="235"/>
      <c r="R316" s="235"/>
      <c r="S316" s="235"/>
      <c r="T316" s="235"/>
      <c r="U316" s="235"/>
      <c r="V316" s="235"/>
      <c r="W316" s="235"/>
      <c r="X316" s="235"/>
      <c r="Y316" s="235"/>
      <c r="Z316" s="235"/>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60"/>
      <c r="AX316" s="260"/>
      <c r="AY316" s="453" t="s">
        <v>1056</v>
      </c>
      <c r="AZ316" s="440" t="s">
        <v>801</v>
      </c>
      <c r="BA316" s="259" t="s">
        <v>838</v>
      </c>
      <c r="BB316" s="259"/>
      <c r="BC316" s="259"/>
      <c r="BD316" s="259" t="s">
        <v>808</v>
      </c>
      <c r="BE316" s="374">
        <f t="shared" si="183"/>
        <v>311</v>
      </c>
      <c r="BF316" s="235"/>
      <c r="BG316" s="235"/>
      <c r="BH316" s="235"/>
      <c r="BI316" s="235"/>
      <c r="BJ316" s="235"/>
      <c r="BK316" s="235"/>
      <c r="BL316" s="235"/>
      <c r="BM316" s="235"/>
      <c r="BN316" s="235"/>
      <c r="BO316" s="235"/>
      <c r="BP316" s="235"/>
      <c r="BQ316" s="235"/>
      <c r="BR316" s="235"/>
      <c r="BS316" s="235"/>
      <c r="BT316" s="235"/>
      <c r="BU316" s="235"/>
      <c r="BV316" s="235"/>
      <c r="BW316" s="235"/>
      <c r="BX316" s="235"/>
      <c r="BY316" s="235"/>
      <c r="BZ316" s="235"/>
      <c r="CA316" s="235"/>
      <c r="CB316" s="235"/>
      <c r="CC316" s="235"/>
      <c r="CD316" s="235"/>
      <c r="CE316" s="235"/>
      <c r="CF316" s="235"/>
      <c r="CG316" s="235"/>
      <c r="CH316" s="235"/>
      <c r="CI316" s="235"/>
      <c r="CJ316" s="235"/>
      <c r="CK316" s="235"/>
      <c r="CL316" s="235"/>
      <c r="CM316" s="235"/>
      <c r="CN316" s="235"/>
      <c r="CO316" s="235"/>
      <c r="CP316" s="235"/>
      <c r="CQ316" s="235"/>
      <c r="CR316" s="235"/>
      <c r="CS316" s="235"/>
      <c r="CT316" s="235"/>
      <c r="CU316" s="235"/>
      <c r="CV316" s="235"/>
      <c r="CW316" s="235"/>
      <c r="CX316" s="235"/>
      <c r="CY316" s="235"/>
      <c r="CZ316" s="235"/>
      <c r="DA316" s="235"/>
      <c r="DB316" s="235"/>
      <c r="DC316" s="235"/>
      <c r="DD316" s="235"/>
      <c r="DE316" s="235"/>
      <c r="DF316" s="235"/>
      <c r="DG316" s="235"/>
      <c r="DH316" s="235"/>
      <c r="DI316" s="235"/>
      <c r="DJ316" s="235"/>
      <c r="DK316" s="235"/>
      <c r="DL316" s="235"/>
      <c r="DM316" s="235"/>
      <c r="DN316" s="235"/>
      <c r="DO316" s="235"/>
      <c r="DP316" s="235"/>
      <c r="DQ316" s="235"/>
      <c r="DR316" s="235"/>
      <c r="DS316" s="235"/>
      <c r="DT316" s="235"/>
      <c r="DU316" s="235"/>
      <c r="DV316" s="235"/>
      <c r="DW316" s="235"/>
      <c r="DX316" s="235"/>
      <c r="DY316" s="235"/>
      <c r="DZ316" s="235"/>
      <c r="EA316" s="235"/>
    </row>
    <row r="317" spans="3:131">
      <c r="C317" s="226"/>
      <c r="N317" s="235"/>
      <c r="O317" s="235"/>
      <c r="P317" s="235"/>
      <c r="Q317" s="235"/>
      <c r="R317" s="235"/>
      <c r="S317" s="235"/>
      <c r="T317" s="235"/>
      <c r="U317" s="235"/>
      <c r="V317" s="235"/>
      <c r="W317" s="235"/>
      <c r="X317" s="235"/>
      <c r="Y317" s="235"/>
      <c r="Z317" s="235"/>
      <c r="AA317" s="235"/>
      <c r="AB317" s="235"/>
      <c r="AC317" s="235"/>
      <c r="AD317" s="235"/>
      <c r="AE317" s="235"/>
      <c r="AF317" s="235"/>
      <c r="AG317" s="235"/>
      <c r="AH317" s="235"/>
      <c r="AI317" s="235"/>
      <c r="AJ317" s="235"/>
      <c r="AK317" s="235"/>
      <c r="AL317" s="235"/>
      <c r="AM317" s="235"/>
      <c r="AN317" s="235"/>
      <c r="AO317" s="235"/>
      <c r="AP317" s="235"/>
      <c r="AQ317" s="235"/>
      <c r="AR317" s="235"/>
      <c r="AS317" s="235"/>
      <c r="AT317" s="235"/>
      <c r="AU317" s="235"/>
      <c r="AV317" s="235"/>
      <c r="AW317" s="260"/>
      <c r="AX317" s="260"/>
      <c r="AY317" s="453" t="s">
        <v>1063</v>
      </c>
      <c r="AZ317" s="440" t="s">
        <v>802</v>
      </c>
      <c r="BA317" s="259" t="s">
        <v>840</v>
      </c>
      <c r="BB317" s="259"/>
      <c r="BC317" s="259"/>
      <c r="BD317" s="259" t="s">
        <v>1457</v>
      </c>
      <c r="BE317" s="374">
        <f t="shared" si="183"/>
        <v>312</v>
      </c>
      <c r="BF317" s="235"/>
      <c r="BG317" s="235"/>
      <c r="BH317" s="235"/>
      <c r="BI317" s="235"/>
      <c r="BJ317" s="235"/>
      <c r="BK317" s="235"/>
      <c r="BL317" s="235"/>
      <c r="BM317" s="235"/>
      <c r="BN317" s="235"/>
      <c r="BO317" s="235"/>
      <c r="BP317" s="235"/>
      <c r="BQ317" s="235"/>
      <c r="BR317" s="235"/>
      <c r="BS317" s="235"/>
      <c r="BT317" s="235"/>
      <c r="BU317" s="235"/>
      <c r="BV317" s="235"/>
      <c r="BW317" s="235"/>
      <c r="BX317" s="235"/>
      <c r="BY317" s="235"/>
      <c r="BZ317" s="235"/>
      <c r="CA317" s="235"/>
      <c r="CB317" s="235"/>
      <c r="CC317" s="235"/>
      <c r="CD317" s="235"/>
      <c r="CE317" s="235"/>
      <c r="CF317" s="235"/>
      <c r="CG317" s="235"/>
      <c r="CH317" s="235"/>
      <c r="CI317" s="235"/>
      <c r="CJ317" s="235"/>
      <c r="CK317" s="235"/>
      <c r="CL317" s="235"/>
      <c r="CM317" s="235"/>
      <c r="CN317" s="235"/>
      <c r="CO317" s="235"/>
      <c r="CP317" s="235"/>
      <c r="CQ317" s="235"/>
      <c r="CR317" s="235"/>
      <c r="CS317" s="235"/>
      <c r="CT317" s="235"/>
      <c r="CU317" s="235"/>
      <c r="CV317" s="235"/>
      <c r="CW317" s="235"/>
      <c r="CX317" s="235"/>
      <c r="CY317" s="235"/>
      <c r="CZ317" s="235"/>
      <c r="DA317" s="235"/>
      <c r="DB317" s="235"/>
      <c r="DC317" s="235"/>
      <c r="DD317" s="235"/>
      <c r="DE317" s="235"/>
      <c r="DF317" s="235"/>
      <c r="DG317" s="235"/>
      <c r="DH317" s="235"/>
      <c r="DI317" s="235"/>
      <c r="DJ317" s="235"/>
      <c r="DK317" s="235"/>
      <c r="DL317" s="235"/>
      <c r="DM317" s="235"/>
      <c r="DN317" s="235"/>
      <c r="DO317" s="235"/>
      <c r="DP317" s="235"/>
      <c r="DQ317" s="235"/>
      <c r="DR317" s="235"/>
      <c r="DS317" s="235"/>
      <c r="DT317" s="235"/>
      <c r="DU317" s="235"/>
      <c r="DV317" s="235"/>
      <c r="DW317" s="235"/>
      <c r="DX317" s="235"/>
      <c r="DY317" s="235"/>
      <c r="DZ317" s="235"/>
      <c r="EA317" s="235"/>
    </row>
    <row r="318" spans="3:131">
      <c r="C318" s="226"/>
      <c r="N318" s="235"/>
      <c r="O318" s="235"/>
      <c r="P318" s="235"/>
      <c r="Q318" s="235"/>
      <c r="R318" s="235"/>
      <c r="S318" s="235"/>
      <c r="T318" s="235"/>
      <c r="U318" s="235"/>
      <c r="V318" s="235"/>
      <c r="W318" s="235"/>
      <c r="X318" s="235"/>
      <c r="Y318" s="235"/>
      <c r="Z318" s="235"/>
      <c r="AA318" s="235"/>
      <c r="AB318" s="235"/>
      <c r="AC318" s="235"/>
      <c r="AD318" s="235"/>
      <c r="AE318" s="235"/>
      <c r="AF318" s="235"/>
      <c r="AG318" s="235"/>
      <c r="AH318" s="235"/>
      <c r="AI318" s="235"/>
      <c r="AJ318" s="235"/>
      <c r="AK318" s="235"/>
      <c r="AL318" s="235"/>
      <c r="AM318" s="235"/>
      <c r="AN318" s="235"/>
      <c r="AO318" s="235"/>
      <c r="AP318" s="235"/>
      <c r="AQ318" s="235"/>
      <c r="AR318" s="235"/>
      <c r="AS318" s="235"/>
      <c r="AT318" s="235"/>
      <c r="AU318" s="235"/>
      <c r="AV318" s="235"/>
      <c r="AW318" s="260"/>
      <c r="AX318" s="260"/>
      <c r="AY318" s="453" t="s">
        <v>1065</v>
      </c>
      <c r="AZ318" s="440" t="s">
        <v>804</v>
      </c>
      <c r="BA318" s="259" t="s">
        <v>842</v>
      </c>
      <c r="BB318" s="259"/>
      <c r="BC318" s="259"/>
      <c r="BD318" s="259" t="s">
        <v>336</v>
      </c>
      <c r="BE318" s="374">
        <f t="shared" si="183"/>
        <v>313</v>
      </c>
      <c r="BF318" s="235"/>
      <c r="BG318" s="235"/>
      <c r="BH318" s="235"/>
      <c r="BI318" s="235"/>
      <c r="BJ318" s="235"/>
      <c r="BK318" s="235"/>
      <c r="BL318" s="235"/>
      <c r="BM318" s="235"/>
      <c r="BN318" s="235"/>
      <c r="BO318" s="235"/>
      <c r="BP318" s="235"/>
      <c r="BQ318" s="235"/>
      <c r="BR318" s="235"/>
      <c r="BS318" s="235"/>
      <c r="BT318" s="235"/>
      <c r="BU318" s="235"/>
      <c r="BV318" s="235"/>
      <c r="BW318" s="235"/>
      <c r="BX318" s="235"/>
      <c r="BY318" s="235"/>
      <c r="BZ318" s="235"/>
      <c r="CA318" s="235"/>
      <c r="CB318" s="235"/>
      <c r="CC318" s="235"/>
      <c r="CD318" s="235"/>
      <c r="CE318" s="235"/>
      <c r="CF318" s="235"/>
      <c r="CG318" s="235"/>
      <c r="CH318" s="235"/>
      <c r="CI318" s="235"/>
      <c r="CJ318" s="235"/>
      <c r="CK318" s="235"/>
      <c r="CL318" s="235"/>
      <c r="CM318" s="235"/>
      <c r="CN318" s="235"/>
      <c r="CO318" s="235"/>
      <c r="CP318" s="235"/>
      <c r="CQ318" s="235"/>
      <c r="CR318" s="235"/>
      <c r="CS318" s="235"/>
      <c r="CT318" s="235"/>
      <c r="CU318" s="235"/>
      <c r="CV318" s="235"/>
      <c r="CW318" s="235"/>
      <c r="CX318" s="235"/>
      <c r="CY318" s="235"/>
      <c r="CZ318" s="235"/>
      <c r="DA318" s="235"/>
      <c r="DB318" s="235"/>
      <c r="DC318" s="235"/>
      <c r="DD318" s="235"/>
      <c r="DE318" s="235"/>
      <c r="DF318" s="235"/>
      <c r="DG318" s="235"/>
      <c r="DH318" s="235"/>
      <c r="DI318" s="235"/>
      <c r="DJ318" s="235"/>
      <c r="DK318" s="235"/>
      <c r="DL318" s="235"/>
      <c r="DM318" s="235"/>
      <c r="DN318" s="235"/>
      <c r="DO318" s="235"/>
      <c r="DP318" s="235"/>
      <c r="DQ318" s="235"/>
      <c r="DR318" s="235"/>
      <c r="DS318" s="235"/>
      <c r="DT318" s="235"/>
      <c r="DU318" s="235"/>
      <c r="DV318" s="235"/>
      <c r="DW318" s="235"/>
      <c r="DX318" s="235"/>
      <c r="DY318" s="235"/>
      <c r="DZ318" s="235"/>
      <c r="EA318" s="235"/>
    </row>
    <row r="319" spans="3:131">
      <c r="C319" s="226"/>
      <c r="N319" s="235"/>
      <c r="O319" s="235"/>
      <c r="P319" s="235"/>
      <c r="Q319" s="235"/>
      <c r="R319" s="235"/>
      <c r="S319" s="235"/>
      <c r="T319" s="235"/>
      <c r="U319" s="235"/>
      <c r="V319" s="235"/>
      <c r="W319" s="235"/>
      <c r="X319" s="235"/>
      <c r="Y319" s="235"/>
      <c r="Z319" s="235"/>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235"/>
      <c r="AV319" s="235"/>
      <c r="AW319" s="260"/>
      <c r="AX319" s="260"/>
      <c r="AY319" s="453" t="s">
        <v>1067</v>
      </c>
      <c r="AZ319" s="440" t="s">
        <v>806</v>
      </c>
      <c r="BA319" s="259" t="s">
        <v>847</v>
      </c>
      <c r="BB319" s="259"/>
      <c r="BC319" s="259"/>
      <c r="BD319" s="259" t="s">
        <v>813</v>
      </c>
      <c r="BE319" s="374">
        <f t="shared" si="183"/>
        <v>314</v>
      </c>
      <c r="BF319" s="235"/>
      <c r="BG319" s="235"/>
      <c r="BH319" s="235"/>
      <c r="BI319" s="235"/>
      <c r="BJ319" s="235"/>
      <c r="BK319" s="235"/>
      <c r="BL319" s="235"/>
      <c r="BM319" s="235"/>
      <c r="BN319" s="235"/>
      <c r="BO319" s="235"/>
      <c r="BP319" s="235"/>
      <c r="BQ319" s="235"/>
      <c r="BR319" s="235"/>
      <c r="BS319" s="235"/>
      <c r="BT319" s="235"/>
      <c r="BU319" s="235"/>
      <c r="BV319" s="235"/>
      <c r="BW319" s="235"/>
      <c r="BX319" s="235"/>
      <c r="BY319" s="235"/>
      <c r="BZ319" s="235"/>
      <c r="CA319" s="235"/>
      <c r="CB319" s="235"/>
      <c r="CC319" s="235"/>
      <c r="CD319" s="235"/>
      <c r="CE319" s="235"/>
      <c r="CF319" s="235"/>
      <c r="CG319" s="235"/>
      <c r="CH319" s="235"/>
      <c r="CI319" s="235"/>
      <c r="CJ319" s="235"/>
      <c r="CK319" s="235"/>
      <c r="CL319" s="235"/>
      <c r="CM319" s="235"/>
      <c r="CN319" s="235"/>
      <c r="CO319" s="235"/>
      <c r="CP319" s="235"/>
      <c r="CQ319" s="235"/>
      <c r="CR319" s="235"/>
      <c r="CS319" s="235"/>
      <c r="CT319" s="235"/>
      <c r="CU319" s="235"/>
      <c r="CV319" s="235"/>
      <c r="CW319" s="235"/>
      <c r="CX319" s="235"/>
      <c r="CY319" s="235"/>
      <c r="CZ319" s="235"/>
      <c r="DA319" s="235"/>
      <c r="DB319" s="235"/>
      <c r="DC319" s="235"/>
      <c r="DD319" s="235"/>
      <c r="DE319" s="235"/>
      <c r="DF319" s="235"/>
      <c r="DG319" s="235"/>
      <c r="DH319" s="235"/>
      <c r="DI319" s="235"/>
      <c r="DJ319" s="235"/>
      <c r="DK319" s="235"/>
      <c r="DL319" s="235"/>
      <c r="DM319" s="235"/>
      <c r="DN319" s="235"/>
      <c r="DO319" s="235"/>
      <c r="DP319" s="235"/>
      <c r="DQ319" s="235"/>
      <c r="DR319" s="235"/>
      <c r="DS319" s="235"/>
      <c r="DT319" s="235"/>
      <c r="DU319" s="235"/>
      <c r="DV319" s="235"/>
      <c r="DW319" s="235"/>
      <c r="DX319" s="235"/>
      <c r="DY319" s="235"/>
      <c r="DZ319" s="235"/>
      <c r="EA319" s="235"/>
    </row>
    <row r="320" spans="3:131">
      <c r="C320" s="226"/>
      <c r="N320" s="235"/>
      <c r="O320" s="235"/>
      <c r="P320" s="235"/>
      <c r="Q320" s="235"/>
      <c r="R320" s="235"/>
      <c r="S320" s="235"/>
      <c r="T320" s="235"/>
      <c r="U320" s="235"/>
      <c r="V320" s="235"/>
      <c r="W320" s="235"/>
      <c r="X320" s="235"/>
      <c r="Y320" s="235"/>
      <c r="Z320" s="235"/>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60"/>
      <c r="AX320" s="260"/>
      <c r="AY320" s="453" t="s">
        <v>1070</v>
      </c>
      <c r="AZ320" s="440" t="s">
        <v>808</v>
      </c>
      <c r="BA320" s="259" t="s">
        <v>849</v>
      </c>
      <c r="BB320" s="259"/>
      <c r="BC320" s="259"/>
      <c r="BD320" s="259" t="s">
        <v>814</v>
      </c>
      <c r="BE320" s="374">
        <f t="shared" si="183"/>
        <v>315</v>
      </c>
      <c r="BF320" s="235"/>
      <c r="BG320" s="235"/>
      <c r="BH320" s="235"/>
      <c r="BI320" s="235"/>
      <c r="BJ320" s="235"/>
      <c r="BK320" s="235"/>
      <c r="BL320" s="235"/>
      <c r="BM320" s="235"/>
      <c r="BN320" s="235"/>
      <c r="BO320" s="235"/>
      <c r="BP320" s="235"/>
      <c r="BQ320" s="235"/>
      <c r="BR320" s="235"/>
      <c r="BS320" s="235"/>
      <c r="BT320" s="235"/>
      <c r="BU320" s="235"/>
      <c r="BV320" s="235"/>
      <c r="BW320" s="235"/>
      <c r="BX320" s="235"/>
      <c r="BY320" s="235"/>
      <c r="BZ320" s="235"/>
      <c r="CA320" s="235"/>
      <c r="CB320" s="235"/>
      <c r="CC320" s="235"/>
      <c r="CD320" s="235"/>
      <c r="CE320" s="235"/>
      <c r="CF320" s="235"/>
      <c r="CG320" s="235"/>
      <c r="CH320" s="235"/>
      <c r="CI320" s="235"/>
      <c r="CJ320" s="235"/>
      <c r="CK320" s="235"/>
      <c r="CL320" s="235"/>
      <c r="CM320" s="235"/>
      <c r="CN320" s="235"/>
      <c r="CO320" s="235"/>
      <c r="CP320" s="235"/>
      <c r="CQ320" s="235"/>
      <c r="CR320" s="235"/>
      <c r="CS320" s="235"/>
      <c r="CT320" s="235"/>
      <c r="CU320" s="235"/>
      <c r="CV320" s="235"/>
      <c r="CW320" s="235"/>
      <c r="CX320" s="235"/>
      <c r="CY320" s="235"/>
      <c r="CZ320" s="235"/>
      <c r="DA320" s="235"/>
      <c r="DB320" s="235"/>
      <c r="DC320" s="235"/>
      <c r="DD320" s="235"/>
      <c r="DE320" s="235"/>
      <c r="DF320" s="235"/>
      <c r="DG320" s="235"/>
      <c r="DH320" s="235"/>
      <c r="DI320" s="235"/>
      <c r="DJ320" s="235"/>
      <c r="DK320" s="235"/>
      <c r="DL320" s="235"/>
      <c r="DM320" s="235"/>
      <c r="DN320" s="235"/>
      <c r="DO320" s="235"/>
      <c r="DP320" s="235"/>
      <c r="DQ320" s="235"/>
      <c r="DR320" s="235"/>
      <c r="DS320" s="235"/>
      <c r="DT320" s="235"/>
      <c r="DU320" s="235"/>
      <c r="DV320" s="235"/>
      <c r="DW320" s="235"/>
      <c r="DX320" s="235"/>
      <c r="DY320" s="235"/>
      <c r="DZ320" s="235"/>
      <c r="EA320" s="235"/>
    </row>
    <row r="321" spans="3:131">
      <c r="C321" s="226"/>
      <c r="N321" s="235"/>
      <c r="O321" s="235"/>
      <c r="P321" s="235"/>
      <c r="Q321" s="235"/>
      <c r="R321" s="235"/>
      <c r="S321" s="235"/>
      <c r="T321" s="235"/>
      <c r="U321" s="235"/>
      <c r="V321" s="235"/>
      <c r="W321" s="235"/>
      <c r="X321" s="235"/>
      <c r="Y321" s="235"/>
      <c r="Z321" s="235"/>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60"/>
      <c r="AX321" s="260"/>
      <c r="AY321" s="453" t="s">
        <v>1465</v>
      </c>
      <c r="AZ321" s="440" t="s">
        <v>1457</v>
      </c>
      <c r="BA321" s="259" t="s">
        <v>852</v>
      </c>
      <c r="BB321" s="259"/>
      <c r="BC321" s="259"/>
      <c r="BD321" s="259" t="s">
        <v>815</v>
      </c>
      <c r="BE321" s="374">
        <f t="shared" si="183"/>
        <v>316</v>
      </c>
      <c r="BF321" s="235"/>
      <c r="BG321" s="235"/>
      <c r="BH321" s="235"/>
      <c r="BI321" s="235"/>
      <c r="BJ321" s="235"/>
      <c r="BK321" s="235"/>
      <c r="BL321" s="235"/>
      <c r="BM321" s="235"/>
      <c r="BN321" s="235"/>
      <c r="BO321" s="235"/>
      <c r="BP321" s="235"/>
      <c r="BQ321" s="235"/>
      <c r="BR321" s="235"/>
      <c r="BS321" s="235"/>
      <c r="BT321" s="235"/>
      <c r="BU321" s="235"/>
      <c r="BV321" s="235"/>
      <c r="BW321" s="235"/>
      <c r="BX321" s="235"/>
      <c r="BY321" s="235"/>
      <c r="BZ321" s="235"/>
      <c r="CA321" s="235"/>
      <c r="CB321" s="235"/>
      <c r="CC321" s="235"/>
      <c r="CD321" s="235"/>
      <c r="CE321" s="235"/>
      <c r="CF321" s="235"/>
      <c r="CG321" s="235"/>
      <c r="CH321" s="235"/>
      <c r="CI321" s="235"/>
      <c r="CJ321" s="235"/>
      <c r="CK321" s="235"/>
      <c r="CL321" s="235"/>
      <c r="CM321" s="235"/>
      <c r="CN321" s="235"/>
      <c r="CO321" s="235"/>
      <c r="CP321" s="235"/>
      <c r="CQ321" s="235"/>
      <c r="CR321" s="235"/>
      <c r="CS321" s="235"/>
      <c r="CT321" s="235"/>
      <c r="CU321" s="235"/>
      <c r="CV321" s="235"/>
      <c r="CW321" s="235"/>
      <c r="CX321" s="235"/>
      <c r="CY321" s="235"/>
      <c r="CZ321" s="235"/>
      <c r="DA321" s="235"/>
      <c r="DB321" s="235"/>
      <c r="DC321" s="235"/>
      <c r="DD321" s="235"/>
      <c r="DE321" s="235"/>
      <c r="DF321" s="235"/>
      <c r="DG321" s="235"/>
      <c r="DH321" s="235"/>
      <c r="DI321" s="235"/>
      <c r="DJ321" s="235"/>
      <c r="DK321" s="235"/>
      <c r="DL321" s="235"/>
      <c r="DM321" s="235"/>
      <c r="DN321" s="235"/>
      <c r="DO321" s="235"/>
      <c r="DP321" s="235"/>
      <c r="DQ321" s="235"/>
      <c r="DR321" s="235"/>
      <c r="DS321" s="235"/>
      <c r="DT321" s="235"/>
      <c r="DU321" s="235"/>
      <c r="DV321" s="235"/>
      <c r="DW321" s="235"/>
      <c r="DX321" s="235"/>
      <c r="DY321" s="235"/>
      <c r="DZ321" s="235"/>
      <c r="EA321" s="235"/>
    </row>
    <row r="322" spans="3:131">
      <c r="C322" s="226"/>
      <c r="N322" s="235"/>
      <c r="O322" s="235"/>
      <c r="P322" s="235"/>
      <c r="Q322" s="235"/>
      <c r="R322" s="235"/>
      <c r="S322" s="235"/>
      <c r="T322" s="235"/>
      <c r="U322" s="235"/>
      <c r="V322" s="235"/>
      <c r="W322" s="235"/>
      <c r="X322" s="235"/>
      <c r="Y322" s="235"/>
      <c r="Z322" s="235"/>
      <c r="AA322" s="235"/>
      <c r="AB322" s="235"/>
      <c r="AC322" s="235"/>
      <c r="AD322" s="235"/>
      <c r="AE322" s="235"/>
      <c r="AF322" s="235"/>
      <c r="AG322" s="235"/>
      <c r="AH322" s="235"/>
      <c r="AI322" s="235"/>
      <c r="AJ322" s="235"/>
      <c r="AK322" s="235"/>
      <c r="AL322" s="235"/>
      <c r="AM322" s="235"/>
      <c r="AN322" s="235"/>
      <c r="AO322" s="235"/>
      <c r="AP322" s="235"/>
      <c r="AQ322" s="235"/>
      <c r="AR322" s="235"/>
      <c r="AS322" s="235"/>
      <c r="AT322" s="235"/>
      <c r="AU322" s="235"/>
      <c r="AV322" s="235"/>
      <c r="AW322" s="260"/>
      <c r="AX322" s="260"/>
      <c r="AY322" s="453" t="s">
        <v>1077</v>
      </c>
      <c r="AZ322" s="440" t="s">
        <v>336</v>
      </c>
      <c r="BA322" s="259" t="s">
        <v>856</v>
      </c>
      <c r="BB322" s="259"/>
      <c r="BC322" s="259"/>
      <c r="BD322" s="259" t="s">
        <v>816</v>
      </c>
      <c r="BE322" s="374">
        <f t="shared" si="183"/>
        <v>317</v>
      </c>
      <c r="BF322" s="235"/>
      <c r="BG322" s="235"/>
      <c r="BH322" s="235"/>
      <c r="BI322" s="235"/>
      <c r="BJ322" s="235"/>
      <c r="BK322" s="235"/>
      <c r="BL322" s="235"/>
      <c r="BM322" s="235"/>
      <c r="BN322" s="235"/>
      <c r="BO322" s="235"/>
      <c r="BP322" s="235"/>
      <c r="BQ322" s="235"/>
      <c r="BR322" s="235"/>
      <c r="BS322" s="235"/>
      <c r="BT322" s="235"/>
      <c r="BU322" s="235"/>
      <c r="BV322" s="235"/>
      <c r="BW322" s="235"/>
      <c r="BX322" s="235"/>
      <c r="BY322" s="235"/>
      <c r="BZ322" s="235"/>
      <c r="CA322" s="235"/>
      <c r="CB322" s="235"/>
      <c r="CC322" s="235"/>
      <c r="CD322" s="235"/>
      <c r="CE322" s="235"/>
      <c r="CF322" s="235"/>
      <c r="CG322" s="235"/>
      <c r="CH322" s="235"/>
      <c r="CI322" s="235"/>
      <c r="CJ322" s="235"/>
      <c r="CK322" s="235"/>
      <c r="CL322" s="235"/>
      <c r="CM322" s="235"/>
      <c r="CN322" s="235"/>
      <c r="CO322" s="235"/>
      <c r="CP322" s="235"/>
      <c r="CQ322" s="235"/>
      <c r="CR322" s="235"/>
      <c r="CS322" s="235"/>
      <c r="CT322" s="235"/>
      <c r="CU322" s="235"/>
      <c r="CV322" s="235"/>
      <c r="CW322" s="235"/>
      <c r="CX322" s="235"/>
      <c r="CY322" s="235"/>
      <c r="CZ322" s="235"/>
      <c r="DA322" s="235"/>
      <c r="DB322" s="235"/>
      <c r="DC322" s="235"/>
      <c r="DD322" s="235"/>
      <c r="DE322" s="235"/>
      <c r="DF322" s="235"/>
      <c r="DG322" s="235"/>
      <c r="DH322" s="235"/>
      <c r="DI322" s="235"/>
      <c r="DJ322" s="235"/>
      <c r="DK322" s="235"/>
      <c r="DL322" s="235"/>
      <c r="DM322" s="235"/>
      <c r="DN322" s="235"/>
      <c r="DO322" s="235"/>
      <c r="DP322" s="235"/>
      <c r="DQ322" s="235"/>
      <c r="DR322" s="235"/>
      <c r="DS322" s="235"/>
      <c r="DT322" s="235"/>
      <c r="DU322" s="235"/>
      <c r="DV322" s="235"/>
      <c r="DW322" s="235"/>
      <c r="DX322" s="235"/>
      <c r="DY322" s="235"/>
      <c r="DZ322" s="235"/>
      <c r="EA322" s="235"/>
    </row>
    <row r="323" spans="3:131">
      <c r="C323" s="226"/>
      <c r="N323" s="235"/>
      <c r="O323" s="235"/>
      <c r="P323" s="235"/>
      <c r="Q323" s="235"/>
      <c r="R323" s="235"/>
      <c r="S323" s="235"/>
      <c r="T323" s="235"/>
      <c r="U323" s="235"/>
      <c r="V323" s="235"/>
      <c r="W323" s="235"/>
      <c r="X323" s="235"/>
      <c r="Y323" s="235"/>
      <c r="Z323" s="235"/>
      <c r="AA323" s="235"/>
      <c r="AB323" s="235"/>
      <c r="AC323" s="235"/>
      <c r="AD323" s="235"/>
      <c r="AE323" s="235"/>
      <c r="AF323" s="235"/>
      <c r="AG323" s="235"/>
      <c r="AH323" s="235"/>
      <c r="AI323" s="235"/>
      <c r="AJ323" s="235"/>
      <c r="AK323" s="235"/>
      <c r="AL323" s="235"/>
      <c r="AM323" s="235"/>
      <c r="AN323" s="235"/>
      <c r="AO323" s="235"/>
      <c r="AP323" s="235"/>
      <c r="AQ323" s="235"/>
      <c r="AR323" s="235"/>
      <c r="AS323" s="235"/>
      <c r="AT323" s="235"/>
      <c r="AU323" s="235"/>
      <c r="AV323" s="235"/>
      <c r="AW323" s="260"/>
      <c r="AX323" s="260"/>
      <c r="AY323" s="453" t="s">
        <v>1085</v>
      </c>
      <c r="AZ323" s="440" t="s">
        <v>813</v>
      </c>
      <c r="BA323" s="259" t="s">
        <v>858</v>
      </c>
      <c r="BB323" s="259"/>
      <c r="BC323" s="259"/>
      <c r="BD323" s="259" t="s">
        <v>819</v>
      </c>
      <c r="BE323" s="374" t="e">
        <f t="shared" si="183"/>
        <v>#N/A</v>
      </c>
      <c r="BF323" s="235"/>
      <c r="BG323" s="235"/>
      <c r="BH323" s="235"/>
      <c r="BI323" s="235"/>
      <c r="BJ323" s="235"/>
      <c r="BK323" s="235"/>
      <c r="BL323" s="235"/>
      <c r="BM323" s="235"/>
      <c r="BN323" s="235"/>
      <c r="BO323" s="235"/>
      <c r="BP323" s="235"/>
      <c r="BQ323" s="235"/>
      <c r="BR323" s="235"/>
      <c r="BS323" s="235"/>
      <c r="BT323" s="235"/>
      <c r="BU323" s="235"/>
      <c r="BV323" s="235"/>
      <c r="BW323" s="235"/>
      <c r="BX323" s="235"/>
      <c r="BY323" s="235"/>
      <c r="BZ323" s="235"/>
      <c r="CA323" s="235"/>
      <c r="CB323" s="235"/>
      <c r="CC323" s="235"/>
      <c r="CD323" s="235"/>
      <c r="CE323" s="235"/>
      <c r="CF323" s="235"/>
      <c r="CG323" s="235"/>
      <c r="CH323" s="235"/>
      <c r="CI323" s="235"/>
      <c r="CJ323" s="235"/>
      <c r="CK323" s="235"/>
      <c r="CL323" s="235"/>
      <c r="CM323" s="235"/>
      <c r="CN323" s="235"/>
      <c r="CO323" s="235"/>
      <c r="CP323" s="235"/>
      <c r="CQ323" s="235"/>
      <c r="CR323" s="235"/>
      <c r="CS323" s="235"/>
      <c r="CT323" s="235"/>
      <c r="CU323" s="235"/>
      <c r="CV323" s="235"/>
      <c r="CW323" s="235"/>
      <c r="CX323" s="235"/>
      <c r="CY323" s="235"/>
      <c r="CZ323" s="235"/>
      <c r="DA323" s="235"/>
      <c r="DB323" s="235"/>
      <c r="DC323" s="235"/>
      <c r="DD323" s="235"/>
      <c r="DE323" s="235"/>
      <c r="DF323" s="235"/>
      <c r="DG323" s="235"/>
      <c r="DH323" s="235"/>
      <c r="DI323" s="235"/>
      <c r="DJ323" s="235"/>
      <c r="DK323" s="235"/>
      <c r="DL323" s="235"/>
      <c r="DM323" s="235"/>
      <c r="DN323" s="235"/>
      <c r="DO323" s="235"/>
      <c r="DP323" s="235"/>
      <c r="DQ323" s="235"/>
      <c r="DR323" s="235"/>
      <c r="DS323" s="235"/>
      <c r="DT323" s="235"/>
      <c r="DU323" s="235"/>
      <c r="DV323" s="235"/>
      <c r="DW323" s="235"/>
      <c r="DX323" s="235"/>
      <c r="DY323" s="235"/>
      <c r="DZ323" s="235"/>
      <c r="EA323" s="235"/>
    </row>
    <row r="324" spans="3:131">
      <c r="C324" s="226"/>
      <c r="N324" s="235"/>
      <c r="O324" s="235"/>
      <c r="P324" s="235"/>
      <c r="Q324" s="235"/>
      <c r="R324" s="235"/>
      <c r="S324" s="235"/>
      <c r="T324" s="235"/>
      <c r="U324" s="235"/>
      <c r="V324" s="235"/>
      <c r="W324" s="235"/>
      <c r="X324" s="235"/>
      <c r="Y324" s="235"/>
      <c r="Z324" s="235"/>
      <c r="AA324" s="235"/>
      <c r="AB324" s="235"/>
      <c r="AC324" s="235"/>
      <c r="AD324" s="235"/>
      <c r="AE324" s="235"/>
      <c r="AF324" s="235"/>
      <c r="AG324" s="235"/>
      <c r="AH324" s="235"/>
      <c r="AI324" s="235"/>
      <c r="AJ324" s="235"/>
      <c r="AK324" s="235"/>
      <c r="AL324" s="235"/>
      <c r="AM324" s="235"/>
      <c r="AN324" s="235"/>
      <c r="AO324" s="235"/>
      <c r="AP324" s="235"/>
      <c r="AQ324" s="235"/>
      <c r="AR324" s="235"/>
      <c r="AS324" s="235"/>
      <c r="AT324" s="235"/>
      <c r="AU324" s="235"/>
      <c r="AV324" s="235"/>
      <c r="AW324" s="260"/>
      <c r="AX324" s="260"/>
      <c r="AY324" s="453" t="s">
        <v>1086</v>
      </c>
      <c r="AZ324" s="440" t="s">
        <v>814</v>
      </c>
      <c r="BA324" s="259" t="s">
        <v>860</v>
      </c>
      <c r="BB324" s="259"/>
      <c r="BC324" s="259"/>
      <c r="BD324" s="259" t="s">
        <v>820</v>
      </c>
      <c r="BE324" s="374">
        <f t="shared" si="183"/>
        <v>318</v>
      </c>
      <c r="BF324" s="235"/>
      <c r="BG324" s="235"/>
      <c r="BH324" s="235"/>
      <c r="BI324" s="235"/>
      <c r="BJ324" s="235"/>
      <c r="BK324" s="235"/>
      <c r="BL324" s="235"/>
      <c r="BM324" s="235"/>
      <c r="BN324" s="235"/>
      <c r="BO324" s="235"/>
      <c r="BP324" s="235"/>
      <c r="BQ324" s="235"/>
      <c r="BR324" s="235"/>
      <c r="BS324" s="235"/>
      <c r="BT324" s="235"/>
      <c r="BU324" s="235"/>
      <c r="BV324" s="235"/>
      <c r="BW324" s="235"/>
      <c r="BX324" s="235"/>
      <c r="BY324" s="235"/>
      <c r="BZ324" s="235"/>
      <c r="CA324" s="235"/>
      <c r="CB324" s="235"/>
      <c r="CC324" s="235"/>
      <c r="CD324" s="235"/>
      <c r="CE324" s="235"/>
      <c r="CF324" s="235"/>
      <c r="CG324" s="235"/>
      <c r="CH324" s="235"/>
      <c r="CI324" s="235"/>
      <c r="CJ324" s="235"/>
      <c r="CK324" s="235"/>
      <c r="CL324" s="235"/>
      <c r="CM324" s="235"/>
      <c r="CN324" s="235"/>
      <c r="CO324" s="235"/>
      <c r="CP324" s="235"/>
      <c r="CQ324" s="235"/>
      <c r="CR324" s="235"/>
      <c r="CS324" s="235"/>
      <c r="CT324" s="235"/>
      <c r="CU324" s="235"/>
      <c r="CV324" s="235"/>
      <c r="CW324" s="235"/>
      <c r="CX324" s="235"/>
      <c r="CY324" s="235"/>
      <c r="CZ324" s="235"/>
      <c r="DA324" s="235"/>
      <c r="DB324" s="235"/>
      <c r="DC324" s="235"/>
      <c r="DD324" s="235"/>
      <c r="DE324" s="235"/>
      <c r="DF324" s="235"/>
      <c r="DG324" s="235"/>
      <c r="DH324" s="235"/>
      <c r="DI324" s="235"/>
      <c r="DJ324" s="235"/>
      <c r="DK324" s="235"/>
      <c r="DL324" s="235"/>
      <c r="DM324" s="235"/>
      <c r="DN324" s="235"/>
      <c r="DO324" s="235"/>
      <c r="DP324" s="235"/>
      <c r="DQ324" s="235"/>
      <c r="DR324" s="235"/>
      <c r="DS324" s="235"/>
      <c r="DT324" s="235"/>
      <c r="DU324" s="235"/>
      <c r="DV324" s="235"/>
      <c r="DW324" s="235"/>
      <c r="DX324" s="235"/>
      <c r="DY324" s="235"/>
      <c r="DZ324" s="235"/>
      <c r="EA324" s="235"/>
    </row>
    <row r="325" spans="3:131">
      <c r="C325" s="226"/>
      <c r="N325" s="235"/>
      <c r="O325" s="235"/>
      <c r="P325" s="235"/>
      <c r="Q325" s="235"/>
      <c r="R325" s="235"/>
      <c r="S325" s="235"/>
      <c r="T325" s="235"/>
      <c r="U325" s="235"/>
      <c r="V325" s="235"/>
      <c r="W325" s="235"/>
      <c r="X325" s="235"/>
      <c r="Y325" s="235"/>
      <c r="Z325" s="235"/>
      <c r="AA325" s="235"/>
      <c r="AB325" s="235"/>
      <c r="AC325" s="235"/>
      <c r="AD325" s="235"/>
      <c r="AE325" s="235"/>
      <c r="AF325" s="235"/>
      <c r="AG325" s="235"/>
      <c r="AH325" s="235"/>
      <c r="AI325" s="235"/>
      <c r="AJ325" s="235"/>
      <c r="AK325" s="235"/>
      <c r="AL325" s="235"/>
      <c r="AM325" s="235"/>
      <c r="AN325" s="235"/>
      <c r="AO325" s="235"/>
      <c r="AP325" s="235"/>
      <c r="AQ325" s="235"/>
      <c r="AR325" s="235"/>
      <c r="AS325" s="235"/>
      <c r="AT325" s="235"/>
      <c r="AU325" s="235"/>
      <c r="AV325" s="235"/>
      <c r="AW325" s="260"/>
      <c r="AX325" s="260"/>
      <c r="AY325" s="453" t="s">
        <v>1088</v>
      </c>
      <c r="AZ325" s="440" t="s">
        <v>815</v>
      </c>
      <c r="BA325" s="259" t="s">
        <v>863</v>
      </c>
      <c r="BB325" s="259"/>
      <c r="BC325" s="259"/>
      <c r="BD325" s="259" t="s">
        <v>821</v>
      </c>
      <c r="BE325" s="374">
        <f t="shared" si="183"/>
        <v>319</v>
      </c>
      <c r="BF325" s="235"/>
      <c r="BG325" s="235"/>
      <c r="BH325" s="235"/>
      <c r="BI325" s="235"/>
      <c r="BJ325" s="235"/>
      <c r="BK325" s="235"/>
      <c r="BL325" s="235"/>
      <c r="BM325" s="235"/>
      <c r="BN325" s="235"/>
      <c r="BO325" s="235"/>
      <c r="BP325" s="235"/>
      <c r="BQ325" s="235"/>
      <c r="BR325" s="235"/>
      <c r="BS325" s="235"/>
      <c r="BT325" s="235"/>
      <c r="BU325" s="235"/>
      <c r="BV325" s="235"/>
      <c r="BW325" s="235"/>
      <c r="BX325" s="235"/>
      <c r="BY325" s="235"/>
      <c r="BZ325" s="235"/>
      <c r="CA325" s="235"/>
      <c r="CB325" s="235"/>
      <c r="CC325" s="235"/>
      <c r="CD325" s="235"/>
      <c r="CE325" s="235"/>
      <c r="CF325" s="235"/>
      <c r="CG325" s="235"/>
      <c r="CH325" s="235"/>
      <c r="CI325" s="235"/>
      <c r="CJ325" s="235"/>
      <c r="CK325" s="235"/>
      <c r="CL325" s="235"/>
      <c r="CM325" s="235"/>
      <c r="CN325" s="235"/>
      <c r="CO325" s="235"/>
      <c r="CP325" s="235"/>
      <c r="CQ325" s="235"/>
      <c r="CR325" s="235"/>
      <c r="CS325" s="235"/>
      <c r="CT325" s="235"/>
      <c r="CU325" s="235"/>
      <c r="CV325" s="235"/>
      <c r="CW325" s="235"/>
      <c r="CX325" s="235"/>
      <c r="CY325" s="235"/>
      <c r="CZ325" s="235"/>
      <c r="DA325" s="235"/>
      <c r="DB325" s="235"/>
      <c r="DC325" s="235"/>
      <c r="DD325" s="235"/>
      <c r="DE325" s="235"/>
      <c r="DF325" s="235"/>
      <c r="DG325" s="235"/>
      <c r="DH325" s="235"/>
      <c r="DI325" s="235"/>
      <c r="DJ325" s="235"/>
      <c r="DK325" s="235"/>
      <c r="DL325" s="235"/>
      <c r="DM325" s="235"/>
      <c r="DN325" s="235"/>
      <c r="DO325" s="235"/>
      <c r="DP325" s="235"/>
      <c r="DQ325" s="235"/>
      <c r="DR325" s="235"/>
      <c r="DS325" s="235"/>
      <c r="DT325" s="235"/>
      <c r="DU325" s="235"/>
      <c r="DV325" s="235"/>
      <c r="DW325" s="235"/>
      <c r="DX325" s="235"/>
      <c r="DY325" s="235"/>
      <c r="DZ325" s="235"/>
      <c r="EA325" s="235"/>
    </row>
    <row r="326" spans="3:131">
      <c r="C326" s="226"/>
      <c r="N326" s="235"/>
      <c r="O326" s="235"/>
      <c r="P326" s="235"/>
      <c r="Q326" s="235"/>
      <c r="R326" s="235"/>
      <c r="S326" s="235"/>
      <c r="T326" s="235"/>
      <c r="U326" s="235"/>
      <c r="V326" s="235"/>
      <c r="W326" s="235"/>
      <c r="X326" s="235"/>
      <c r="Y326" s="235"/>
      <c r="Z326" s="235"/>
      <c r="AA326" s="235"/>
      <c r="AB326" s="235"/>
      <c r="AC326" s="235"/>
      <c r="AD326" s="235"/>
      <c r="AE326" s="235"/>
      <c r="AF326" s="235"/>
      <c r="AG326" s="235"/>
      <c r="AH326" s="235"/>
      <c r="AI326" s="235"/>
      <c r="AJ326" s="235"/>
      <c r="AK326" s="235"/>
      <c r="AL326" s="235"/>
      <c r="AM326" s="235"/>
      <c r="AN326" s="235"/>
      <c r="AO326" s="235"/>
      <c r="AP326" s="235"/>
      <c r="AQ326" s="235"/>
      <c r="AR326" s="235"/>
      <c r="AS326" s="235"/>
      <c r="AT326" s="235"/>
      <c r="AU326" s="235"/>
      <c r="AV326" s="235"/>
      <c r="AW326" s="260"/>
      <c r="AX326" s="260"/>
      <c r="AY326" s="453" t="s">
        <v>1096</v>
      </c>
      <c r="AZ326" s="440" t="s">
        <v>816</v>
      </c>
      <c r="BA326" s="259" t="s">
        <v>867</v>
      </c>
      <c r="BB326" s="259"/>
      <c r="BC326" s="259"/>
      <c r="BD326" s="259" t="s">
        <v>822</v>
      </c>
      <c r="BE326" s="374">
        <f t="shared" si="183"/>
        <v>320</v>
      </c>
      <c r="BF326" s="235"/>
      <c r="BG326" s="235"/>
      <c r="BH326" s="235"/>
      <c r="BI326" s="235"/>
      <c r="BJ326" s="235"/>
      <c r="BK326" s="235"/>
      <c r="BL326" s="235"/>
      <c r="BM326" s="235"/>
      <c r="BN326" s="235"/>
      <c r="BO326" s="235"/>
      <c r="BP326" s="235"/>
      <c r="BQ326" s="235"/>
      <c r="BR326" s="235"/>
      <c r="BS326" s="235"/>
      <c r="BT326" s="235"/>
      <c r="BU326" s="235"/>
      <c r="BV326" s="235"/>
      <c r="BW326" s="235"/>
      <c r="BX326" s="235"/>
      <c r="BY326" s="235"/>
      <c r="BZ326" s="235"/>
      <c r="CA326" s="235"/>
      <c r="CB326" s="235"/>
      <c r="CC326" s="235"/>
      <c r="CD326" s="235"/>
      <c r="CE326" s="235"/>
      <c r="CF326" s="235"/>
      <c r="CG326" s="235"/>
      <c r="CH326" s="235"/>
      <c r="CI326" s="235"/>
      <c r="CJ326" s="235"/>
      <c r="CK326" s="235"/>
      <c r="CL326" s="235"/>
      <c r="CM326" s="235"/>
      <c r="CN326" s="235"/>
      <c r="CO326" s="235"/>
      <c r="CP326" s="235"/>
      <c r="CQ326" s="235"/>
      <c r="CR326" s="235"/>
      <c r="CS326" s="235"/>
      <c r="CT326" s="235"/>
      <c r="CU326" s="235"/>
      <c r="CV326" s="235"/>
      <c r="CW326" s="235"/>
      <c r="CX326" s="235"/>
      <c r="CY326" s="235"/>
      <c r="CZ326" s="235"/>
      <c r="DA326" s="235"/>
      <c r="DB326" s="235"/>
      <c r="DC326" s="235"/>
      <c r="DD326" s="235"/>
      <c r="DE326" s="235"/>
      <c r="DF326" s="235"/>
      <c r="DG326" s="235"/>
      <c r="DH326" s="235"/>
      <c r="DI326" s="235"/>
      <c r="DJ326" s="235"/>
      <c r="DK326" s="235"/>
      <c r="DL326" s="235"/>
      <c r="DM326" s="235"/>
      <c r="DN326" s="235"/>
      <c r="DO326" s="235"/>
      <c r="DP326" s="235"/>
      <c r="DQ326" s="235"/>
      <c r="DR326" s="235"/>
      <c r="DS326" s="235"/>
      <c r="DT326" s="235"/>
      <c r="DU326" s="235"/>
      <c r="DV326" s="235"/>
      <c r="DW326" s="235"/>
      <c r="DX326" s="235"/>
      <c r="DY326" s="235"/>
      <c r="DZ326" s="235"/>
      <c r="EA326" s="235"/>
    </row>
    <row r="327" spans="3:131">
      <c r="C327" s="226"/>
      <c r="N327" s="235"/>
      <c r="O327" s="235"/>
      <c r="P327" s="235"/>
      <c r="Q327" s="235"/>
      <c r="R327" s="235"/>
      <c r="S327" s="235"/>
      <c r="T327" s="235"/>
      <c r="U327" s="235"/>
      <c r="V327" s="235"/>
      <c r="W327" s="235"/>
      <c r="X327" s="235"/>
      <c r="Y327" s="235"/>
      <c r="Z327" s="235"/>
      <c r="AA327" s="235"/>
      <c r="AB327" s="235"/>
      <c r="AC327" s="235"/>
      <c r="AD327" s="235"/>
      <c r="AE327" s="235"/>
      <c r="AF327" s="235"/>
      <c r="AG327" s="235"/>
      <c r="AH327" s="235"/>
      <c r="AI327" s="235"/>
      <c r="AJ327" s="235"/>
      <c r="AK327" s="235"/>
      <c r="AL327" s="235"/>
      <c r="AM327" s="235"/>
      <c r="AN327" s="235"/>
      <c r="AO327" s="235"/>
      <c r="AP327" s="235"/>
      <c r="AQ327" s="235"/>
      <c r="AR327" s="235"/>
      <c r="AS327" s="235"/>
      <c r="AT327" s="235"/>
      <c r="AU327" s="235"/>
      <c r="AV327" s="235"/>
      <c r="AW327" s="260"/>
      <c r="AX327" s="260"/>
      <c r="AY327" s="453" t="s">
        <v>1098</v>
      </c>
      <c r="AZ327" s="440" t="s">
        <v>820</v>
      </c>
      <c r="BA327" s="259" t="s">
        <v>870</v>
      </c>
      <c r="BB327" s="259"/>
      <c r="BC327" s="259"/>
      <c r="BD327" s="259" t="s">
        <v>823</v>
      </c>
      <c r="BE327" s="374">
        <f t="shared" si="183"/>
        <v>321</v>
      </c>
      <c r="BF327" s="235"/>
      <c r="BG327" s="235"/>
      <c r="BH327" s="235"/>
      <c r="BI327" s="235"/>
      <c r="BJ327" s="235"/>
      <c r="BK327" s="235"/>
      <c r="BL327" s="235"/>
      <c r="BM327" s="235"/>
      <c r="BN327" s="235"/>
      <c r="BO327" s="235"/>
      <c r="BP327" s="235"/>
      <c r="BQ327" s="235"/>
      <c r="BR327" s="235"/>
      <c r="BS327" s="235"/>
      <c r="BT327" s="235"/>
      <c r="BU327" s="235"/>
      <c r="BV327" s="235"/>
      <c r="BW327" s="235"/>
      <c r="BX327" s="235"/>
      <c r="BY327" s="235"/>
      <c r="BZ327" s="235"/>
      <c r="CA327" s="235"/>
      <c r="CB327" s="235"/>
      <c r="CC327" s="235"/>
      <c r="CD327" s="235"/>
      <c r="CE327" s="235"/>
      <c r="CF327" s="235"/>
      <c r="CG327" s="235"/>
      <c r="CH327" s="235"/>
      <c r="CI327" s="235"/>
      <c r="CJ327" s="235"/>
      <c r="CK327" s="235"/>
      <c r="CL327" s="235"/>
      <c r="CM327" s="235"/>
      <c r="CN327" s="235"/>
      <c r="CO327" s="235"/>
      <c r="CP327" s="235"/>
      <c r="CQ327" s="235"/>
      <c r="CR327" s="235"/>
      <c r="CS327" s="235"/>
      <c r="CT327" s="235"/>
      <c r="CU327" s="235"/>
      <c r="CV327" s="235"/>
      <c r="CW327" s="235"/>
      <c r="CX327" s="235"/>
      <c r="CY327" s="235"/>
      <c r="CZ327" s="235"/>
      <c r="DA327" s="235"/>
      <c r="DB327" s="235"/>
      <c r="DC327" s="235"/>
      <c r="DD327" s="235"/>
      <c r="DE327" s="235"/>
      <c r="DF327" s="235"/>
      <c r="DG327" s="235"/>
      <c r="DH327" s="235"/>
      <c r="DI327" s="235"/>
      <c r="DJ327" s="235"/>
      <c r="DK327" s="235"/>
      <c r="DL327" s="235"/>
      <c r="DM327" s="235"/>
      <c r="DN327" s="235"/>
      <c r="DO327" s="235"/>
      <c r="DP327" s="235"/>
      <c r="DQ327" s="235"/>
      <c r="DR327" s="235"/>
      <c r="DS327" s="235"/>
      <c r="DT327" s="235"/>
      <c r="DU327" s="235"/>
      <c r="DV327" s="235"/>
      <c r="DW327" s="235"/>
      <c r="DX327" s="235"/>
      <c r="DY327" s="235"/>
      <c r="DZ327" s="235"/>
      <c r="EA327" s="235"/>
    </row>
    <row r="328" spans="3:131">
      <c r="C328" s="226"/>
      <c r="N328" s="235"/>
      <c r="O328" s="235"/>
      <c r="P328" s="235"/>
      <c r="Q328" s="235"/>
      <c r="R328" s="235"/>
      <c r="S328" s="235"/>
      <c r="T328" s="235"/>
      <c r="U328" s="235"/>
      <c r="V328" s="235"/>
      <c r="W328" s="235"/>
      <c r="X328" s="235"/>
      <c r="Y328" s="235"/>
      <c r="Z328" s="235"/>
      <c r="AA328" s="235"/>
      <c r="AB328" s="235"/>
      <c r="AC328" s="235"/>
      <c r="AD328" s="235"/>
      <c r="AE328" s="235"/>
      <c r="AF328" s="235"/>
      <c r="AG328" s="235"/>
      <c r="AH328" s="235"/>
      <c r="AI328" s="235"/>
      <c r="AJ328" s="235"/>
      <c r="AK328" s="235"/>
      <c r="AL328" s="235"/>
      <c r="AM328" s="235"/>
      <c r="AN328" s="235"/>
      <c r="AO328" s="235"/>
      <c r="AP328" s="235"/>
      <c r="AQ328" s="235"/>
      <c r="AR328" s="235"/>
      <c r="AS328" s="235"/>
      <c r="AT328" s="235"/>
      <c r="AU328" s="235"/>
      <c r="AV328" s="235"/>
      <c r="AW328" s="260"/>
      <c r="AX328" s="260"/>
      <c r="AY328" s="453" t="s">
        <v>1099</v>
      </c>
      <c r="AZ328" s="440" t="s">
        <v>821</v>
      </c>
      <c r="BA328" s="259" t="s">
        <v>872</v>
      </c>
      <c r="BB328" s="259"/>
      <c r="BC328" s="259"/>
      <c r="BD328" s="259" t="s">
        <v>825</v>
      </c>
      <c r="BE328" s="374">
        <f t="shared" si="183"/>
        <v>322</v>
      </c>
      <c r="BF328" s="235"/>
      <c r="BG328" s="235"/>
      <c r="BH328" s="235"/>
      <c r="BI328" s="235"/>
      <c r="BJ328" s="235"/>
      <c r="BK328" s="235"/>
      <c r="BL328" s="235"/>
      <c r="BM328" s="235"/>
      <c r="BN328" s="235"/>
      <c r="BO328" s="235"/>
      <c r="BP328" s="235"/>
      <c r="BQ328" s="235"/>
      <c r="BR328" s="235"/>
      <c r="BS328" s="235"/>
      <c r="BT328" s="235"/>
      <c r="BU328" s="235"/>
      <c r="BV328" s="235"/>
      <c r="BW328" s="235"/>
      <c r="BX328" s="235"/>
      <c r="BY328" s="235"/>
      <c r="BZ328" s="235"/>
      <c r="CA328" s="235"/>
      <c r="CB328" s="235"/>
      <c r="CC328" s="235"/>
      <c r="CD328" s="235"/>
      <c r="CE328" s="235"/>
      <c r="CF328" s="235"/>
      <c r="CG328" s="235"/>
      <c r="CH328" s="235"/>
      <c r="CI328" s="235"/>
      <c r="CJ328" s="235"/>
      <c r="CK328" s="235"/>
      <c r="CL328" s="235"/>
      <c r="CM328" s="235"/>
      <c r="CN328" s="235"/>
      <c r="CO328" s="235"/>
      <c r="CP328" s="235"/>
      <c r="CQ328" s="235"/>
      <c r="CR328" s="235"/>
      <c r="CS328" s="235"/>
      <c r="CT328" s="235"/>
      <c r="CU328" s="235"/>
      <c r="CV328" s="235"/>
      <c r="CW328" s="235"/>
      <c r="CX328" s="235"/>
      <c r="CY328" s="235"/>
      <c r="CZ328" s="235"/>
      <c r="DA328" s="235"/>
      <c r="DB328" s="235"/>
      <c r="DC328" s="235"/>
      <c r="DD328" s="235"/>
      <c r="DE328" s="235"/>
      <c r="DF328" s="235"/>
      <c r="DG328" s="235"/>
      <c r="DH328" s="235"/>
      <c r="DI328" s="235"/>
      <c r="DJ328" s="235"/>
      <c r="DK328" s="235"/>
      <c r="DL328" s="235"/>
      <c r="DM328" s="235"/>
      <c r="DN328" s="235"/>
      <c r="DO328" s="235"/>
      <c r="DP328" s="235"/>
      <c r="DQ328" s="235"/>
      <c r="DR328" s="235"/>
      <c r="DS328" s="235"/>
      <c r="DT328" s="235"/>
      <c r="DU328" s="235"/>
      <c r="DV328" s="235"/>
      <c r="DW328" s="235"/>
      <c r="DX328" s="235"/>
      <c r="DY328" s="235"/>
      <c r="DZ328" s="235"/>
      <c r="EA328" s="235"/>
    </row>
    <row r="329" spans="3:131">
      <c r="C329" s="226"/>
      <c r="N329" s="235"/>
      <c r="O329" s="235"/>
      <c r="P329" s="235"/>
      <c r="Q329" s="235"/>
      <c r="R329" s="235"/>
      <c r="S329" s="235"/>
      <c r="T329" s="235"/>
      <c r="U329" s="235"/>
      <c r="V329" s="235"/>
      <c r="W329" s="235"/>
      <c r="X329" s="235"/>
      <c r="Y329" s="235"/>
      <c r="Z329" s="235"/>
      <c r="AA329" s="23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60"/>
      <c r="AX329" s="260"/>
      <c r="AY329" s="453" t="s">
        <v>1100</v>
      </c>
      <c r="AZ329" s="440" t="s">
        <v>822</v>
      </c>
      <c r="BA329" s="259" t="s">
        <v>873</v>
      </c>
      <c r="BB329" s="259"/>
      <c r="BC329" s="259"/>
      <c r="BD329" s="259" t="s">
        <v>827</v>
      </c>
      <c r="BE329" s="374">
        <f t="shared" si="183"/>
        <v>323</v>
      </c>
      <c r="BF329" s="235"/>
      <c r="BG329" s="235"/>
      <c r="BH329" s="235"/>
      <c r="BI329" s="235"/>
      <c r="BJ329" s="235"/>
      <c r="BK329" s="235"/>
      <c r="BL329" s="235"/>
      <c r="BM329" s="235"/>
      <c r="BN329" s="235"/>
      <c r="BO329" s="235"/>
      <c r="BP329" s="235"/>
      <c r="BQ329" s="235"/>
      <c r="BR329" s="235"/>
      <c r="BS329" s="235"/>
      <c r="BT329" s="235"/>
      <c r="BU329" s="235"/>
      <c r="BV329" s="235"/>
      <c r="BW329" s="235"/>
      <c r="BX329" s="235"/>
      <c r="BY329" s="235"/>
      <c r="BZ329" s="235"/>
      <c r="CA329" s="235"/>
      <c r="CB329" s="235"/>
      <c r="CC329" s="235"/>
      <c r="CD329" s="235"/>
      <c r="CE329" s="235"/>
      <c r="CF329" s="235"/>
      <c r="CG329" s="235"/>
      <c r="CH329" s="235"/>
      <c r="CI329" s="235"/>
      <c r="CJ329" s="235"/>
      <c r="CK329" s="235"/>
      <c r="CL329" s="235"/>
      <c r="CM329" s="235"/>
      <c r="CN329" s="235"/>
      <c r="CO329" s="235"/>
      <c r="CP329" s="235"/>
      <c r="CQ329" s="235"/>
      <c r="CR329" s="235"/>
      <c r="CS329" s="235"/>
      <c r="CT329" s="235"/>
      <c r="CU329" s="235"/>
      <c r="CV329" s="235"/>
      <c r="CW329" s="235"/>
      <c r="CX329" s="235"/>
      <c r="CY329" s="235"/>
      <c r="CZ329" s="235"/>
      <c r="DA329" s="235"/>
      <c r="DB329" s="235"/>
      <c r="DC329" s="235"/>
      <c r="DD329" s="235"/>
      <c r="DE329" s="235"/>
      <c r="DF329" s="235"/>
      <c r="DG329" s="235"/>
      <c r="DH329" s="235"/>
      <c r="DI329" s="235"/>
      <c r="DJ329" s="235"/>
      <c r="DK329" s="235"/>
      <c r="DL329" s="235"/>
      <c r="DM329" s="235"/>
      <c r="DN329" s="235"/>
      <c r="DO329" s="235"/>
      <c r="DP329" s="235"/>
      <c r="DQ329" s="235"/>
      <c r="DR329" s="235"/>
      <c r="DS329" s="235"/>
      <c r="DT329" s="235"/>
      <c r="DU329" s="235"/>
      <c r="DV329" s="235"/>
      <c r="DW329" s="235"/>
      <c r="DX329" s="235"/>
      <c r="DY329" s="235"/>
      <c r="DZ329" s="235"/>
      <c r="EA329" s="235"/>
    </row>
    <row r="330" spans="3:131">
      <c r="C330" s="226"/>
      <c r="N330" s="235"/>
      <c r="O330" s="235"/>
      <c r="P330" s="235"/>
      <c r="Q330" s="235"/>
      <c r="R330" s="235"/>
      <c r="S330" s="235"/>
      <c r="T330" s="235"/>
      <c r="U330" s="235"/>
      <c r="V330" s="235"/>
      <c r="W330" s="235"/>
      <c r="X330" s="235"/>
      <c r="Y330" s="235"/>
      <c r="Z330" s="235"/>
      <c r="AA330" s="235"/>
      <c r="AB330" s="235"/>
      <c r="AC330" s="235"/>
      <c r="AD330" s="235"/>
      <c r="AE330" s="235"/>
      <c r="AF330" s="235"/>
      <c r="AG330" s="235"/>
      <c r="AH330" s="235"/>
      <c r="AI330" s="235"/>
      <c r="AJ330" s="235"/>
      <c r="AK330" s="235"/>
      <c r="AL330" s="235"/>
      <c r="AM330" s="235"/>
      <c r="AN330" s="235"/>
      <c r="AO330" s="235"/>
      <c r="AP330" s="235"/>
      <c r="AQ330" s="235"/>
      <c r="AR330" s="235"/>
      <c r="AS330" s="235"/>
      <c r="AT330" s="235"/>
      <c r="AU330" s="235"/>
      <c r="AV330" s="235"/>
      <c r="AW330" s="260"/>
      <c r="AX330" s="260"/>
      <c r="AY330" s="453" t="s">
        <v>1101</v>
      </c>
      <c r="AZ330" s="440" t="s">
        <v>823</v>
      </c>
      <c r="BA330" s="259" t="s">
        <v>874</v>
      </c>
      <c r="BB330" s="259"/>
      <c r="BC330" s="259"/>
      <c r="BD330" s="259" t="s">
        <v>828</v>
      </c>
      <c r="BE330" s="374">
        <f t="shared" si="183"/>
        <v>324</v>
      </c>
      <c r="BF330" s="235"/>
      <c r="BG330" s="235"/>
      <c r="BH330" s="235"/>
      <c r="BI330" s="235"/>
      <c r="BJ330" s="235"/>
      <c r="BK330" s="235"/>
      <c r="BL330" s="235"/>
      <c r="BM330" s="235"/>
      <c r="BN330" s="235"/>
      <c r="BO330" s="235"/>
      <c r="BP330" s="235"/>
      <c r="BQ330" s="235"/>
      <c r="BR330" s="235"/>
      <c r="BS330" s="235"/>
      <c r="BT330" s="235"/>
      <c r="BU330" s="235"/>
      <c r="BV330" s="235"/>
      <c r="BW330" s="235"/>
      <c r="BX330" s="235"/>
      <c r="BY330" s="235"/>
      <c r="BZ330" s="235"/>
      <c r="CA330" s="235"/>
      <c r="CB330" s="235"/>
      <c r="CC330" s="235"/>
      <c r="CD330" s="235"/>
      <c r="CE330" s="235"/>
      <c r="CF330" s="235"/>
      <c r="CG330" s="235"/>
      <c r="CH330" s="235"/>
      <c r="CI330" s="235"/>
      <c r="CJ330" s="235"/>
      <c r="CK330" s="235"/>
      <c r="CL330" s="235"/>
      <c r="CM330" s="235"/>
      <c r="CN330" s="235"/>
      <c r="CO330" s="235"/>
      <c r="CP330" s="235"/>
      <c r="CQ330" s="235"/>
      <c r="CR330" s="235"/>
      <c r="CS330" s="235"/>
      <c r="CT330" s="235"/>
      <c r="CU330" s="235"/>
      <c r="CV330" s="235"/>
      <c r="CW330" s="235"/>
      <c r="CX330" s="235"/>
      <c r="CY330" s="235"/>
      <c r="CZ330" s="235"/>
      <c r="DA330" s="235"/>
      <c r="DB330" s="235"/>
      <c r="DC330" s="235"/>
      <c r="DD330" s="235"/>
      <c r="DE330" s="235"/>
      <c r="DF330" s="235"/>
      <c r="DG330" s="235"/>
      <c r="DH330" s="235"/>
      <c r="DI330" s="235"/>
      <c r="DJ330" s="235"/>
      <c r="DK330" s="235"/>
      <c r="DL330" s="235"/>
      <c r="DM330" s="235"/>
      <c r="DN330" s="235"/>
      <c r="DO330" s="235"/>
      <c r="DP330" s="235"/>
      <c r="DQ330" s="235"/>
      <c r="DR330" s="235"/>
      <c r="DS330" s="235"/>
      <c r="DT330" s="235"/>
      <c r="DU330" s="235"/>
      <c r="DV330" s="235"/>
      <c r="DW330" s="235"/>
      <c r="DX330" s="235"/>
      <c r="DY330" s="235"/>
      <c r="DZ330" s="235"/>
      <c r="EA330" s="235"/>
    </row>
    <row r="331" spans="3:131">
      <c r="C331" s="226"/>
      <c r="N331" s="235"/>
      <c r="O331" s="235"/>
      <c r="P331" s="235"/>
      <c r="Q331" s="235"/>
      <c r="R331" s="235"/>
      <c r="S331" s="235"/>
      <c r="T331" s="235"/>
      <c r="U331" s="235"/>
      <c r="V331" s="235"/>
      <c r="W331" s="235"/>
      <c r="X331" s="235"/>
      <c r="Y331" s="235"/>
      <c r="Z331" s="235"/>
      <c r="AA331" s="235"/>
      <c r="AB331" s="235"/>
      <c r="AC331" s="235"/>
      <c r="AD331" s="235"/>
      <c r="AE331" s="235"/>
      <c r="AF331" s="235"/>
      <c r="AG331" s="235"/>
      <c r="AH331" s="235"/>
      <c r="AI331" s="235"/>
      <c r="AJ331" s="235"/>
      <c r="AK331" s="235"/>
      <c r="AL331" s="235"/>
      <c r="AM331" s="235"/>
      <c r="AN331" s="235"/>
      <c r="AO331" s="235"/>
      <c r="AP331" s="235"/>
      <c r="AQ331" s="235"/>
      <c r="AR331" s="235"/>
      <c r="AS331" s="235"/>
      <c r="AT331" s="235"/>
      <c r="AU331" s="235"/>
      <c r="AV331" s="235"/>
      <c r="AW331" s="260"/>
      <c r="AX331" s="260"/>
      <c r="AY331" s="453" t="s">
        <v>1103</v>
      </c>
      <c r="AZ331" s="440" t="s">
        <v>825</v>
      </c>
      <c r="BA331" s="259" t="s">
        <v>875</v>
      </c>
      <c r="BB331" s="259"/>
      <c r="BC331" s="259"/>
      <c r="BD331" s="259" t="s">
        <v>829</v>
      </c>
      <c r="BE331" s="374">
        <f t="shared" si="183"/>
        <v>325</v>
      </c>
      <c r="BF331" s="235"/>
      <c r="BG331" s="235"/>
      <c r="BH331" s="235"/>
      <c r="BI331" s="235"/>
      <c r="BJ331" s="235"/>
      <c r="BK331" s="235"/>
      <c r="BL331" s="235"/>
      <c r="BM331" s="235"/>
      <c r="BN331" s="235"/>
      <c r="BO331" s="235"/>
      <c r="BP331" s="235"/>
      <c r="BQ331" s="235"/>
      <c r="BR331" s="235"/>
      <c r="BS331" s="235"/>
      <c r="BT331" s="235"/>
      <c r="BU331" s="235"/>
      <c r="BV331" s="235"/>
      <c r="BW331" s="235"/>
      <c r="BX331" s="235"/>
      <c r="BY331" s="235"/>
      <c r="BZ331" s="235"/>
      <c r="CA331" s="235"/>
      <c r="CB331" s="235"/>
      <c r="CC331" s="235"/>
      <c r="CD331" s="235"/>
      <c r="CE331" s="235"/>
      <c r="CF331" s="235"/>
      <c r="CG331" s="235"/>
      <c r="CH331" s="235"/>
      <c r="CI331" s="235"/>
      <c r="CJ331" s="235"/>
      <c r="CK331" s="235"/>
      <c r="CL331" s="235"/>
      <c r="CM331" s="235"/>
      <c r="CN331" s="235"/>
      <c r="CO331" s="235"/>
      <c r="CP331" s="235"/>
      <c r="CQ331" s="235"/>
      <c r="CR331" s="235"/>
      <c r="CS331" s="235"/>
      <c r="CT331" s="235"/>
      <c r="CU331" s="235"/>
      <c r="CV331" s="235"/>
      <c r="CW331" s="235"/>
      <c r="CX331" s="235"/>
      <c r="CY331" s="235"/>
      <c r="CZ331" s="235"/>
      <c r="DA331" s="235"/>
      <c r="DB331" s="235"/>
      <c r="DC331" s="235"/>
      <c r="DD331" s="235"/>
      <c r="DE331" s="235"/>
      <c r="DF331" s="235"/>
      <c r="DG331" s="235"/>
      <c r="DH331" s="235"/>
      <c r="DI331" s="235"/>
      <c r="DJ331" s="235"/>
      <c r="DK331" s="235"/>
      <c r="DL331" s="235"/>
      <c r="DM331" s="235"/>
      <c r="DN331" s="235"/>
      <c r="DO331" s="235"/>
      <c r="DP331" s="235"/>
      <c r="DQ331" s="235"/>
      <c r="DR331" s="235"/>
      <c r="DS331" s="235"/>
      <c r="DT331" s="235"/>
      <c r="DU331" s="235"/>
      <c r="DV331" s="235"/>
      <c r="DW331" s="235"/>
      <c r="DX331" s="235"/>
      <c r="DY331" s="235"/>
      <c r="DZ331" s="235"/>
      <c r="EA331" s="235"/>
    </row>
    <row r="332" spans="3:131">
      <c r="C332" s="226"/>
      <c r="N332" s="235"/>
      <c r="O332" s="235"/>
      <c r="P332" s="235"/>
      <c r="Q332" s="235"/>
      <c r="R332" s="235"/>
      <c r="S332" s="235"/>
      <c r="T332" s="235"/>
      <c r="U332" s="235"/>
      <c r="V332" s="235"/>
      <c r="W332" s="235"/>
      <c r="X332" s="235"/>
      <c r="Y332" s="235"/>
      <c r="Z332" s="235"/>
      <c r="AA332" s="235"/>
      <c r="AB332" s="235"/>
      <c r="AC332" s="235"/>
      <c r="AD332" s="235"/>
      <c r="AE332" s="235"/>
      <c r="AF332" s="235"/>
      <c r="AG332" s="235"/>
      <c r="AH332" s="235"/>
      <c r="AI332" s="235"/>
      <c r="AJ332" s="235"/>
      <c r="AK332" s="235"/>
      <c r="AL332" s="235"/>
      <c r="AM332" s="235"/>
      <c r="AN332" s="235"/>
      <c r="AO332" s="235"/>
      <c r="AP332" s="235"/>
      <c r="AQ332" s="235"/>
      <c r="AR332" s="235"/>
      <c r="AS332" s="235"/>
      <c r="AT332" s="235"/>
      <c r="AU332" s="235"/>
      <c r="AV332" s="235"/>
      <c r="AW332" s="260"/>
      <c r="AX332" s="260"/>
      <c r="AY332" s="453" t="s">
        <v>1105</v>
      </c>
      <c r="AZ332" s="440" t="s">
        <v>827</v>
      </c>
      <c r="BA332" s="259" t="s">
        <v>362</v>
      </c>
      <c r="BB332" s="259"/>
      <c r="BC332" s="259"/>
      <c r="BD332" s="259" t="s">
        <v>1458</v>
      </c>
      <c r="BE332" s="374">
        <f t="shared" si="183"/>
        <v>326</v>
      </c>
      <c r="BF332" s="235"/>
      <c r="BG332" s="235"/>
      <c r="BH332" s="235"/>
      <c r="BI332" s="235"/>
      <c r="BJ332" s="235"/>
      <c r="BK332" s="235"/>
      <c r="BL332" s="235"/>
      <c r="BM332" s="235"/>
      <c r="BN332" s="235"/>
      <c r="BO332" s="235"/>
      <c r="BP332" s="235"/>
      <c r="BQ332" s="235"/>
      <c r="BR332" s="235"/>
      <c r="BS332" s="235"/>
      <c r="BT332" s="235"/>
      <c r="BU332" s="235"/>
      <c r="BV332" s="235"/>
      <c r="BW332" s="235"/>
      <c r="BX332" s="235"/>
      <c r="BY332" s="235"/>
      <c r="BZ332" s="235"/>
      <c r="CA332" s="235"/>
      <c r="CB332" s="235"/>
      <c r="CC332" s="235"/>
      <c r="CD332" s="235"/>
      <c r="CE332" s="235"/>
      <c r="CF332" s="235"/>
      <c r="CG332" s="235"/>
      <c r="CH332" s="235"/>
      <c r="CI332" s="235"/>
      <c r="CJ332" s="235"/>
      <c r="CK332" s="235"/>
      <c r="CL332" s="235"/>
      <c r="CM332" s="235"/>
      <c r="CN332" s="235"/>
      <c r="CO332" s="235"/>
      <c r="CP332" s="235"/>
      <c r="CQ332" s="235"/>
      <c r="CR332" s="235"/>
      <c r="CS332" s="235"/>
      <c r="CT332" s="235"/>
      <c r="CU332" s="235"/>
      <c r="CV332" s="235"/>
      <c r="CW332" s="235"/>
      <c r="CX332" s="235"/>
      <c r="CY332" s="235"/>
      <c r="CZ332" s="235"/>
      <c r="DA332" s="235"/>
      <c r="DB332" s="235"/>
      <c r="DC332" s="235"/>
      <c r="DD332" s="235"/>
      <c r="DE332" s="235"/>
      <c r="DF332" s="235"/>
      <c r="DG332" s="235"/>
      <c r="DH332" s="235"/>
      <c r="DI332" s="235"/>
      <c r="DJ332" s="235"/>
      <c r="DK332" s="235"/>
      <c r="DL332" s="235"/>
      <c r="DM332" s="235"/>
      <c r="DN332" s="235"/>
      <c r="DO332" s="235"/>
      <c r="DP332" s="235"/>
      <c r="DQ332" s="235"/>
      <c r="DR332" s="235"/>
      <c r="DS332" s="235"/>
      <c r="DT332" s="235"/>
      <c r="DU332" s="235"/>
      <c r="DV332" s="235"/>
      <c r="DW332" s="235"/>
      <c r="DX332" s="235"/>
      <c r="DY332" s="235"/>
      <c r="DZ332" s="235"/>
      <c r="EA332" s="235"/>
    </row>
    <row r="333" spans="3:131">
      <c r="C333" s="226"/>
      <c r="N333" s="235"/>
      <c r="O333" s="235"/>
      <c r="P333" s="235"/>
      <c r="Q333" s="235"/>
      <c r="R333" s="235"/>
      <c r="S333" s="235"/>
      <c r="T333" s="235"/>
      <c r="U333" s="235"/>
      <c r="V333" s="235"/>
      <c r="W333" s="235"/>
      <c r="X333" s="235"/>
      <c r="Y333" s="235"/>
      <c r="Z333" s="235"/>
      <c r="AA333" s="235"/>
      <c r="AB333" s="235"/>
      <c r="AC333" s="235"/>
      <c r="AD333" s="235"/>
      <c r="AE333" s="235"/>
      <c r="AF333" s="235"/>
      <c r="AG333" s="235"/>
      <c r="AH333" s="235"/>
      <c r="AI333" s="235"/>
      <c r="AJ333" s="235"/>
      <c r="AK333" s="235"/>
      <c r="AL333" s="235"/>
      <c r="AM333" s="235"/>
      <c r="AN333" s="235"/>
      <c r="AO333" s="235"/>
      <c r="AP333" s="235"/>
      <c r="AQ333" s="235"/>
      <c r="AR333" s="235"/>
      <c r="AS333" s="235"/>
      <c r="AT333" s="235"/>
      <c r="AU333" s="235"/>
      <c r="AV333" s="235"/>
      <c r="AW333" s="260"/>
      <c r="AX333" s="260"/>
      <c r="AY333" s="453" t="s">
        <v>1106</v>
      </c>
      <c r="AZ333" s="440" t="s">
        <v>828</v>
      </c>
      <c r="BA333" s="259" t="s">
        <v>877</v>
      </c>
      <c r="BB333" s="259"/>
      <c r="BC333" s="259"/>
      <c r="BD333" s="259" t="s">
        <v>832</v>
      </c>
      <c r="BE333" s="374">
        <f t="shared" si="183"/>
        <v>327</v>
      </c>
      <c r="BF333" s="235"/>
      <c r="BG333" s="235"/>
      <c r="BH333" s="235"/>
      <c r="BI333" s="235"/>
      <c r="BJ333" s="235"/>
      <c r="BK333" s="235"/>
      <c r="BL333" s="235"/>
      <c r="BM333" s="235"/>
      <c r="BN333" s="235"/>
      <c r="BO333" s="235"/>
      <c r="BP333" s="235"/>
      <c r="BQ333" s="235"/>
      <c r="BR333" s="235"/>
      <c r="BS333" s="235"/>
      <c r="BT333" s="235"/>
      <c r="BU333" s="235"/>
      <c r="BV333" s="235"/>
      <c r="BW333" s="235"/>
      <c r="BX333" s="235"/>
      <c r="BY333" s="235"/>
      <c r="BZ333" s="235"/>
      <c r="CA333" s="235"/>
      <c r="CB333" s="235"/>
      <c r="CC333" s="235"/>
      <c r="CD333" s="235"/>
      <c r="CE333" s="235"/>
      <c r="CF333" s="235"/>
      <c r="CG333" s="235"/>
      <c r="CH333" s="235"/>
      <c r="CI333" s="235"/>
      <c r="CJ333" s="235"/>
      <c r="CK333" s="235"/>
      <c r="CL333" s="235"/>
      <c r="CM333" s="235"/>
      <c r="CN333" s="235"/>
      <c r="CO333" s="235"/>
      <c r="CP333" s="235"/>
      <c r="CQ333" s="235"/>
      <c r="CR333" s="235"/>
      <c r="CS333" s="235"/>
      <c r="CT333" s="235"/>
      <c r="CU333" s="235"/>
      <c r="CV333" s="235"/>
      <c r="CW333" s="235"/>
      <c r="CX333" s="235"/>
      <c r="CY333" s="235"/>
      <c r="CZ333" s="235"/>
      <c r="DA333" s="235"/>
      <c r="DB333" s="235"/>
      <c r="DC333" s="235"/>
      <c r="DD333" s="235"/>
      <c r="DE333" s="235"/>
      <c r="DF333" s="235"/>
      <c r="DG333" s="235"/>
      <c r="DH333" s="235"/>
      <c r="DI333" s="235"/>
      <c r="DJ333" s="235"/>
      <c r="DK333" s="235"/>
      <c r="DL333" s="235"/>
      <c r="DM333" s="235"/>
      <c r="DN333" s="235"/>
      <c r="DO333" s="235"/>
      <c r="DP333" s="235"/>
      <c r="DQ333" s="235"/>
      <c r="DR333" s="235"/>
      <c r="DS333" s="235"/>
      <c r="DT333" s="235"/>
      <c r="DU333" s="235"/>
      <c r="DV333" s="235"/>
      <c r="DW333" s="235"/>
      <c r="DX333" s="235"/>
      <c r="DY333" s="235"/>
      <c r="DZ333" s="235"/>
      <c r="EA333" s="235"/>
    </row>
    <row r="334" spans="3:131">
      <c r="C334" s="226"/>
      <c r="N334" s="235"/>
      <c r="O334" s="235"/>
      <c r="P334" s="235"/>
      <c r="Q334" s="235"/>
      <c r="R334" s="235"/>
      <c r="S334" s="235"/>
      <c r="T334" s="235"/>
      <c r="U334" s="235"/>
      <c r="V334" s="235"/>
      <c r="W334" s="235"/>
      <c r="X334" s="235"/>
      <c r="Y334" s="235"/>
      <c r="Z334" s="235"/>
      <c r="AA334" s="235"/>
      <c r="AB334" s="235"/>
      <c r="AC334" s="235"/>
      <c r="AD334" s="235"/>
      <c r="AE334" s="235"/>
      <c r="AF334" s="235"/>
      <c r="AG334" s="235"/>
      <c r="AH334" s="235"/>
      <c r="AI334" s="235"/>
      <c r="AJ334" s="235"/>
      <c r="AK334" s="235"/>
      <c r="AL334" s="235"/>
      <c r="AM334" s="235"/>
      <c r="AN334" s="235"/>
      <c r="AO334" s="235"/>
      <c r="AP334" s="235"/>
      <c r="AQ334" s="235"/>
      <c r="AR334" s="235"/>
      <c r="AS334" s="235"/>
      <c r="AT334" s="235"/>
      <c r="AU334" s="235"/>
      <c r="AV334" s="235"/>
      <c r="AW334" s="260"/>
      <c r="AX334" s="260"/>
      <c r="AY334" s="453" t="s">
        <v>1111</v>
      </c>
      <c r="AZ334" s="440" t="s">
        <v>829</v>
      </c>
      <c r="BA334" s="259" t="s">
        <v>879</v>
      </c>
      <c r="BB334" s="259"/>
      <c r="BC334" s="259"/>
      <c r="BD334" s="259" t="s">
        <v>833</v>
      </c>
      <c r="BE334" s="374">
        <f t="shared" si="183"/>
        <v>328</v>
      </c>
      <c r="BF334" s="235"/>
      <c r="BG334" s="235"/>
      <c r="BH334" s="235"/>
      <c r="BI334" s="235"/>
      <c r="BJ334" s="235"/>
      <c r="BK334" s="235"/>
      <c r="BL334" s="235"/>
      <c r="BM334" s="235"/>
      <c r="BN334" s="235"/>
      <c r="BO334" s="235"/>
      <c r="BP334" s="235"/>
      <c r="BQ334" s="235"/>
      <c r="BR334" s="235"/>
      <c r="BS334" s="235"/>
      <c r="BT334" s="235"/>
      <c r="BU334" s="235"/>
      <c r="BV334" s="235"/>
      <c r="BW334" s="235"/>
      <c r="BX334" s="235"/>
      <c r="BY334" s="235"/>
      <c r="BZ334" s="235"/>
      <c r="CA334" s="235"/>
      <c r="CB334" s="235"/>
      <c r="CC334" s="235"/>
      <c r="CD334" s="235"/>
      <c r="CE334" s="235"/>
      <c r="CF334" s="235"/>
      <c r="CG334" s="235"/>
      <c r="CH334" s="235"/>
      <c r="CI334" s="235"/>
      <c r="CJ334" s="235"/>
      <c r="CK334" s="235"/>
      <c r="CL334" s="235"/>
      <c r="CM334" s="235"/>
      <c r="CN334" s="235"/>
      <c r="CO334" s="235"/>
      <c r="CP334" s="235"/>
      <c r="CQ334" s="235"/>
      <c r="CR334" s="235"/>
      <c r="CS334" s="235"/>
      <c r="CT334" s="235"/>
      <c r="CU334" s="235"/>
      <c r="CV334" s="235"/>
      <c r="CW334" s="235"/>
      <c r="CX334" s="235"/>
      <c r="CY334" s="235"/>
      <c r="CZ334" s="235"/>
      <c r="DA334" s="235"/>
      <c r="DB334" s="235"/>
      <c r="DC334" s="235"/>
      <c r="DD334" s="235"/>
      <c r="DE334" s="235"/>
      <c r="DF334" s="235"/>
      <c r="DG334" s="235"/>
      <c r="DH334" s="235"/>
      <c r="DI334" s="235"/>
      <c r="DJ334" s="235"/>
      <c r="DK334" s="235"/>
      <c r="DL334" s="235"/>
      <c r="DM334" s="235"/>
      <c r="DN334" s="235"/>
      <c r="DO334" s="235"/>
      <c r="DP334" s="235"/>
      <c r="DQ334" s="235"/>
      <c r="DR334" s="235"/>
      <c r="DS334" s="235"/>
      <c r="DT334" s="235"/>
      <c r="DU334" s="235"/>
      <c r="DV334" s="235"/>
      <c r="DW334" s="235"/>
      <c r="DX334" s="235"/>
      <c r="DY334" s="235"/>
      <c r="DZ334" s="235"/>
      <c r="EA334" s="235"/>
    </row>
    <row r="335" spans="3:131">
      <c r="C335" s="226"/>
      <c r="N335" s="235"/>
      <c r="O335" s="235"/>
      <c r="P335" s="235"/>
      <c r="Q335" s="235"/>
      <c r="R335" s="235"/>
      <c r="S335" s="235"/>
      <c r="T335" s="235"/>
      <c r="U335" s="235"/>
      <c r="V335" s="235"/>
      <c r="W335" s="235"/>
      <c r="X335" s="235"/>
      <c r="Y335" s="235"/>
      <c r="Z335" s="235"/>
      <c r="AA335" s="235"/>
      <c r="AB335" s="235"/>
      <c r="AC335" s="235"/>
      <c r="AD335" s="235"/>
      <c r="AE335" s="235"/>
      <c r="AF335" s="235"/>
      <c r="AG335" s="235"/>
      <c r="AH335" s="235"/>
      <c r="AI335" s="235"/>
      <c r="AJ335" s="235"/>
      <c r="AK335" s="235"/>
      <c r="AL335" s="235"/>
      <c r="AM335" s="235"/>
      <c r="AN335" s="235"/>
      <c r="AO335" s="235"/>
      <c r="AP335" s="235"/>
      <c r="AQ335" s="235"/>
      <c r="AR335" s="235"/>
      <c r="AS335" s="235"/>
      <c r="AT335" s="235"/>
      <c r="AU335" s="235"/>
      <c r="AV335" s="235"/>
      <c r="AW335" s="260"/>
      <c r="AX335" s="260"/>
      <c r="AY335" s="453" t="s">
        <v>1113</v>
      </c>
      <c r="AZ335" s="440" t="s">
        <v>1458</v>
      </c>
      <c r="BA335" s="259" t="s">
        <v>880</v>
      </c>
      <c r="BB335" s="259"/>
      <c r="BC335" s="259"/>
      <c r="BD335" s="259" t="s">
        <v>834</v>
      </c>
      <c r="BE335" s="374">
        <f t="shared" si="183"/>
        <v>329</v>
      </c>
      <c r="BF335" s="235"/>
      <c r="BG335" s="235"/>
      <c r="BH335" s="235"/>
      <c r="BI335" s="235"/>
      <c r="BJ335" s="235"/>
      <c r="BK335" s="235"/>
      <c r="BL335" s="235"/>
      <c r="BM335" s="235"/>
      <c r="BN335" s="235"/>
      <c r="BO335" s="235"/>
      <c r="BP335" s="235"/>
      <c r="BQ335" s="235"/>
      <c r="BR335" s="235"/>
      <c r="BS335" s="235"/>
      <c r="BT335" s="235"/>
      <c r="BU335" s="235"/>
      <c r="BV335" s="235"/>
      <c r="BW335" s="235"/>
      <c r="BX335" s="235"/>
      <c r="BY335" s="235"/>
      <c r="BZ335" s="235"/>
      <c r="CA335" s="235"/>
      <c r="CB335" s="235"/>
      <c r="CC335" s="235"/>
      <c r="CD335" s="235"/>
      <c r="CE335" s="235"/>
      <c r="CF335" s="235"/>
      <c r="CG335" s="235"/>
      <c r="CH335" s="235"/>
      <c r="CI335" s="235"/>
      <c r="CJ335" s="235"/>
      <c r="CK335" s="235"/>
      <c r="CL335" s="235"/>
      <c r="CM335" s="235"/>
      <c r="CN335" s="235"/>
      <c r="CO335" s="235"/>
      <c r="CP335" s="235"/>
      <c r="CQ335" s="235"/>
      <c r="CR335" s="235"/>
      <c r="CS335" s="235"/>
      <c r="CT335" s="235"/>
      <c r="CU335" s="235"/>
      <c r="CV335" s="235"/>
      <c r="CW335" s="235"/>
      <c r="CX335" s="235"/>
      <c r="CY335" s="235"/>
      <c r="CZ335" s="235"/>
      <c r="DA335" s="235"/>
      <c r="DB335" s="235"/>
      <c r="DC335" s="235"/>
      <c r="DD335" s="235"/>
      <c r="DE335" s="235"/>
      <c r="DF335" s="235"/>
      <c r="DG335" s="235"/>
      <c r="DH335" s="235"/>
      <c r="DI335" s="235"/>
      <c r="DJ335" s="235"/>
      <c r="DK335" s="235"/>
      <c r="DL335" s="235"/>
      <c r="DM335" s="235"/>
      <c r="DN335" s="235"/>
      <c r="DO335" s="235"/>
      <c r="DP335" s="235"/>
      <c r="DQ335" s="235"/>
      <c r="DR335" s="235"/>
      <c r="DS335" s="235"/>
      <c r="DT335" s="235"/>
      <c r="DU335" s="235"/>
      <c r="DV335" s="235"/>
      <c r="DW335" s="235"/>
      <c r="DX335" s="235"/>
      <c r="DY335" s="235"/>
      <c r="DZ335" s="235"/>
      <c r="EA335" s="235"/>
    </row>
    <row r="336" spans="3:131">
      <c r="C336" s="226"/>
      <c r="N336" s="235"/>
      <c r="O336" s="235"/>
      <c r="P336" s="235"/>
      <c r="Q336" s="235"/>
      <c r="R336" s="235"/>
      <c r="S336" s="235"/>
      <c r="T336" s="235"/>
      <c r="U336" s="235"/>
      <c r="V336" s="235"/>
      <c r="W336" s="235"/>
      <c r="X336" s="235"/>
      <c r="Y336" s="235"/>
      <c r="Z336" s="235"/>
      <c r="AA336" s="235"/>
      <c r="AB336" s="235"/>
      <c r="AC336" s="235"/>
      <c r="AD336" s="235"/>
      <c r="AE336" s="235"/>
      <c r="AF336" s="235"/>
      <c r="AG336" s="235"/>
      <c r="AH336" s="235"/>
      <c r="AI336" s="235"/>
      <c r="AJ336" s="235"/>
      <c r="AK336" s="235"/>
      <c r="AL336" s="235"/>
      <c r="AM336" s="235"/>
      <c r="AN336" s="235"/>
      <c r="AO336" s="235"/>
      <c r="AP336" s="235"/>
      <c r="AQ336" s="235"/>
      <c r="AR336" s="235"/>
      <c r="AS336" s="235"/>
      <c r="AT336" s="235"/>
      <c r="AU336" s="235"/>
      <c r="AV336" s="235"/>
      <c r="AW336" s="260"/>
      <c r="AX336" s="260"/>
      <c r="AY336" s="453" t="s">
        <v>1124</v>
      </c>
      <c r="AZ336" s="440" t="s">
        <v>832</v>
      </c>
      <c r="BA336" s="259" t="s">
        <v>884</v>
      </c>
      <c r="BB336" s="259"/>
      <c r="BC336" s="259"/>
      <c r="BD336" s="259" t="s">
        <v>350</v>
      </c>
      <c r="BE336" s="374">
        <f t="shared" si="183"/>
        <v>330</v>
      </c>
      <c r="BF336" s="235"/>
      <c r="BG336" s="235"/>
      <c r="BH336" s="235"/>
      <c r="BI336" s="235"/>
      <c r="BJ336" s="235"/>
      <c r="BK336" s="235"/>
      <c r="BL336" s="235"/>
      <c r="BM336" s="235"/>
      <c r="BN336" s="235"/>
      <c r="BO336" s="235"/>
      <c r="BP336" s="235"/>
      <c r="BQ336" s="235"/>
      <c r="BR336" s="235"/>
      <c r="BS336" s="235"/>
      <c r="BT336" s="235"/>
      <c r="BU336" s="235"/>
      <c r="BV336" s="235"/>
      <c r="BW336" s="235"/>
      <c r="BX336" s="235"/>
      <c r="BY336" s="235"/>
      <c r="BZ336" s="235"/>
      <c r="CA336" s="235"/>
      <c r="CB336" s="235"/>
      <c r="CC336" s="235"/>
      <c r="CD336" s="235"/>
      <c r="CE336" s="235"/>
      <c r="CF336" s="235"/>
      <c r="CG336" s="235"/>
      <c r="CH336" s="235"/>
      <c r="CI336" s="235"/>
      <c r="CJ336" s="235"/>
      <c r="CK336" s="235"/>
      <c r="CL336" s="235"/>
      <c r="CM336" s="235"/>
      <c r="CN336" s="235"/>
      <c r="CO336" s="235"/>
      <c r="CP336" s="235"/>
      <c r="CQ336" s="235"/>
      <c r="CR336" s="235"/>
      <c r="CS336" s="235"/>
      <c r="CT336" s="235"/>
      <c r="CU336" s="235"/>
      <c r="CV336" s="235"/>
      <c r="CW336" s="235"/>
      <c r="CX336" s="235"/>
      <c r="CY336" s="235"/>
      <c r="CZ336" s="235"/>
      <c r="DA336" s="235"/>
      <c r="DB336" s="235"/>
      <c r="DC336" s="235"/>
      <c r="DD336" s="235"/>
      <c r="DE336" s="235"/>
      <c r="DF336" s="235"/>
      <c r="DG336" s="235"/>
      <c r="DH336" s="235"/>
      <c r="DI336" s="235"/>
      <c r="DJ336" s="235"/>
      <c r="DK336" s="235"/>
      <c r="DL336" s="235"/>
      <c r="DM336" s="235"/>
      <c r="DN336" s="235"/>
      <c r="DO336" s="235"/>
      <c r="DP336" s="235"/>
      <c r="DQ336" s="235"/>
      <c r="DR336" s="235"/>
      <c r="DS336" s="235"/>
      <c r="DT336" s="235"/>
      <c r="DU336" s="235"/>
      <c r="DV336" s="235"/>
      <c r="DW336" s="235"/>
      <c r="DX336" s="235"/>
      <c r="DY336" s="235"/>
      <c r="DZ336" s="235"/>
      <c r="EA336" s="235"/>
    </row>
    <row r="337" spans="3:131">
      <c r="C337" s="226"/>
      <c r="N337" s="235"/>
      <c r="O337" s="235"/>
      <c r="P337" s="235"/>
      <c r="Q337" s="235"/>
      <c r="R337" s="235"/>
      <c r="S337" s="235"/>
      <c r="T337" s="235"/>
      <c r="U337" s="235"/>
      <c r="V337" s="235"/>
      <c r="W337" s="235"/>
      <c r="X337" s="235"/>
      <c r="Y337" s="235"/>
      <c r="Z337" s="235"/>
      <c r="AA337" s="235"/>
      <c r="AB337" s="235"/>
      <c r="AC337" s="235"/>
      <c r="AD337" s="235"/>
      <c r="AE337" s="235"/>
      <c r="AF337" s="235"/>
      <c r="AG337" s="235"/>
      <c r="AH337" s="235"/>
      <c r="AI337" s="235"/>
      <c r="AJ337" s="235"/>
      <c r="AK337" s="235"/>
      <c r="AL337" s="235"/>
      <c r="AM337" s="235"/>
      <c r="AN337" s="235"/>
      <c r="AO337" s="235"/>
      <c r="AP337" s="235"/>
      <c r="AQ337" s="235"/>
      <c r="AR337" s="235"/>
      <c r="AS337" s="235"/>
      <c r="AT337" s="235"/>
      <c r="AU337" s="235"/>
      <c r="AV337" s="235"/>
      <c r="AW337" s="260"/>
      <c r="AX337" s="260"/>
      <c r="AY337" s="453" t="s">
        <v>449</v>
      </c>
      <c r="AZ337" s="440" t="s">
        <v>833</v>
      </c>
      <c r="BA337" s="259" t="s">
        <v>885</v>
      </c>
      <c r="BB337" s="259"/>
      <c r="BC337" s="259"/>
      <c r="BD337" s="259" t="s">
        <v>835</v>
      </c>
      <c r="BE337" s="374">
        <f t="shared" si="183"/>
        <v>331</v>
      </c>
      <c r="BF337" s="235"/>
      <c r="BG337" s="235"/>
      <c r="BH337" s="235"/>
      <c r="BI337" s="235"/>
      <c r="BJ337" s="235"/>
      <c r="BK337" s="235"/>
      <c r="BL337" s="235"/>
      <c r="BM337" s="235"/>
      <c r="BN337" s="235"/>
      <c r="BO337" s="235"/>
      <c r="BP337" s="235"/>
      <c r="BQ337" s="235"/>
      <c r="BR337" s="235"/>
      <c r="BS337" s="235"/>
      <c r="BT337" s="235"/>
      <c r="BU337" s="235"/>
      <c r="BV337" s="235"/>
      <c r="BW337" s="235"/>
      <c r="BX337" s="235"/>
      <c r="BY337" s="235"/>
      <c r="BZ337" s="235"/>
      <c r="CA337" s="235"/>
      <c r="CB337" s="235"/>
      <c r="CC337" s="235"/>
      <c r="CD337" s="235"/>
      <c r="CE337" s="235"/>
      <c r="CF337" s="235"/>
      <c r="CG337" s="235"/>
      <c r="CH337" s="235"/>
      <c r="CI337" s="235"/>
      <c r="CJ337" s="235"/>
      <c r="CK337" s="235"/>
      <c r="CL337" s="235"/>
      <c r="CM337" s="235"/>
      <c r="CN337" s="235"/>
      <c r="CO337" s="235"/>
      <c r="CP337" s="235"/>
      <c r="CQ337" s="235"/>
      <c r="CR337" s="235"/>
      <c r="CS337" s="235"/>
      <c r="CT337" s="235"/>
      <c r="CU337" s="235"/>
      <c r="CV337" s="235"/>
      <c r="CW337" s="235"/>
      <c r="CX337" s="235"/>
      <c r="CY337" s="235"/>
      <c r="CZ337" s="235"/>
      <c r="DA337" s="235"/>
      <c r="DB337" s="235"/>
      <c r="DC337" s="235"/>
      <c r="DD337" s="235"/>
      <c r="DE337" s="235"/>
      <c r="DF337" s="235"/>
      <c r="DG337" s="235"/>
      <c r="DH337" s="235"/>
      <c r="DI337" s="235"/>
      <c r="DJ337" s="235"/>
      <c r="DK337" s="235"/>
      <c r="DL337" s="235"/>
      <c r="DM337" s="235"/>
      <c r="DN337" s="235"/>
      <c r="DO337" s="235"/>
      <c r="DP337" s="235"/>
      <c r="DQ337" s="235"/>
      <c r="DR337" s="235"/>
      <c r="DS337" s="235"/>
      <c r="DT337" s="235"/>
      <c r="DU337" s="235"/>
      <c r="DV337" s="235"/>
      <c r="DW337" s="235"/>
      <c r="DX337" s="235"/>
      <c r="DY337" s="235"/>
      <c r="DZ337" s="235"/>
      <c r="EA337" s="235"/>
    </row>
    <row r="338" spans="3:131">
      <c r="C338" s="226"/>
      <c r="N338" s="235"/>
      <c r="O338" s="235"/>
      <c r="P338" s="235"/>
      <c r="Q338" s="235"/>
      <c r="R338" s="235"/>
      <c r="S338" s="235"/>
      <c r="T338" s="235"/>
      <c r="U338" s="235"/>
      <c r="V338" s="235"/>
      <c r="W338" s="235"/>
      <c r="X338" s="235"/>
      <c r="Y338" s="235"/>
      <c r="Z338" s="235"/>
      <c r="AA338" s="235"/>
      <c r="AB338" s="235"/>
      <c r="AC338" s="235"/>
      <c r="AD338" s="235"/>
      <c r="AE338" s="235"/>
      <c r="AF338" s="235"/>
      <c r="AG338" s="235"/>
      <c r="AH338" s="235"/>
      <c r="AI338" s="235"/>
      <c r="AJ338" s="235"/>
      <c r="AK338" s="235"/>
      <c r="AL338" s="235"/>
      <c r="AM338" s="235"/>
      <c r="AN338" s="235"/>
      <c r="AO338" s="235"/>
      <c r="AP338" s="235"/>
      <c r="AQ338" s="235"/>
      <c r="AR338" s="235"/>
      <c r="AS338" s="235"/>
      <c r="AT338" s="235"/>
      <c r="AU338" s="235"/>
      <c r="AV338" s="235"/>
      <c r="AW338" s="260"/>
      <c r="AX338" s="260"/>
      <c r="AY338" s="453" t="s">
        <v>1127</v>
      </c>
      <c r="AZ338" s="440" t="s">
        <v>834</v>
      </c>
      <c r="BA338" s="259" t="s">
        <v>887</v>
      </c>
      <c r="BB338" s="259"/>
      <c r="BC338" s="259"/>
      <c r="BD338" s="259" t="s">
        <v>836</v>
      </c>
      <c r="BE338" s="374">
        <f t="shared" si="183"/>
        <v>332</v>
      </c>
      <c r="BF338" s="235"/>
      <c r="BG338" s="235"/>
      <c r="BH338" s="235"/>
      <c r="BI338" s="235"/>
      <c r="BJ338" s="235"/>
      <c r="BK338" s="235"/>
      <c r="BL338" s="235"/>
      <c r="BM338" s="235"/>
      <c r="BN338" s="235"/>
      <c r="BO338" s="235"/>
      <c r="BP338" s="235"/>
      <c r="BQ338" s="235"/>
      <c r="BR338" s="235"/>
      <c r="BS338" s="235"/>
      <c r="BT338" s="235"/>
      <c r="BU338" s="235"/>
      <c r="BV338" s="235"/>
      <c r="BW338" s="235"/>
      <c r="BX338" s="235"/>
      <c r="BY338" s="235"/>
      <c r="BZ338" s="235"/>
      <c r="CA338" s="235"/>
      <c r="CB338" s="235"/>
      <c r="CC338" s="235"/>
      <c r="CD338" s="235"/>
      <c r="CE338" s="235"/>
      <c r="CF338" s="235"/>
      <c r="CG338" s="235"/>
      <c r="CH338" s="235"/>
      <c r="CI338" s="235"/>
      <c r="CJ338" s="235"/>
      <c r="CK338" s="235"/>
      <c r="CL338" s="235"/>
      <c r="CM338" s="235"/>
      <c r="CN338" s="235"/>
      <c r="CO338" s="235"/>
      <c r="CP338" s="235"/>
      <c r="CQ338" s="235"/>
      <c r="CR338" s="235"/>
      <c r="CS338" s="235"/>
      <c r="CT338" s="235"/>
      <c r="CU338" s="235"/>
      <c r="CV338" s="235"/>
      <c r="CW338" s="235"/>
      <c r="CX338" s="235"/>
      <c r="CY338" s="235"/>
      <c r="CZ338" s="235"/>
      <c r="DA338" s="235"/>
      <c r="DB338" s="235"/>
      <c r="DC338" s="235"/>
      <c r="DD338" s="235"/>
      <c r="DE338" s="235"/>
      <c r="DF338" s="235"/>
      <c r="DG338" s="235"/>
      <c r="DH338" s="235"/>
      <c r="DI338" s="235"/>
      <c r="DJ338" s="235"/>
      <c r="DK338" s="235"/>
      <c r="DL338" s="235"/>
      <c r="DM338" s="235"/>
      <c r="DN338" s="235"/>
      <c r="DO338" s="235"/>
      <c r="DP338" s="235"/>
      <c r="DQ338" s="235"/>
      <c r="DR338" s="235"/>
      <c r="DS338" s="235"/>
      <c r="DT338" s="235"/>
      <c r="DU338" s="235"/>
      <c r="DV338" s="235"/>
      <c r="DW338" s="235"/>
      <c r="DX338" s="235"/>
      <c r="DY338" s="235"/>
      <c r="DZ338" s="235"/>
      <c r="EA338" s="235"/>
    </row>
    <row r="339" spans="3:131">
      <c r="C339" s="226"/>
      <c r="N339" s="235"/>
      <c r="O339" s="235"/>
      <c r="P339" s="235"/>
      <c r="Q339" s="235"/>
      <c r="R339" s="235"/>
      <c r="S339" s="235"/>
      <c r="T339" s="235"/>
      <c r="U339" s="235"/>
      <c r="V339" s="235"/>
      <c r="W339" s="235"/>
      <c r="X339" s="235"/>
      <c r="Y339" s="235"/>
      <c r="Z339" s="235"/>
      <c r="AA339" s="235"/>
      <c r="AB339" s="235"/>
      <c r="AC339" s="235"/>
      <c r="AD339" s="235"/>
      <c r="AE339" s="235"/>
      <c r="AF339" s="235"/>
      <c r="AG339" s="235"/>
      <c r="AH339" s="235"/>
      <c r="AI339" s="235"/>
      <c r="AJ339" s="235"/>
      <c r="AK339" s="235"/>
      <c r="AL339" s="235"/>
      <c r="AM339" s="235"/>
      <c r="AN339" s="235"/>
      <c r="AO339" s="235"/>
      <c r="AP339" s="235"/>
      <c r="AQ339" s="235"/>
      <c r="AR339" s="235"/>
      <c r="AS339" s="235"/>
      <c r="AT339" s="235"/>
      <c r="AU339" s="235"/>
      <c r="AV339" s="235"/>
      <c r="AW339" s="260"/>
      <c r="AX339" s="260"/>
      <c r="AY339" s="453" t="s">
        <v>461</v>
      </c>
      <c r="AZ339" s="440" t="s">
        <v>350</v>
      </c>
      <c r="BA339" s="259" t="s">
        <v>888</v>
      </c>
      <c r="BB339" s="259"/>
      <c r="BC339" s="259"/>
      <c r="BD339" s="259" t="s">
        <v>838</v>
      </c>
      <c r="BE339" s="374">
        <f t="shared" si="183"/>
        <v>333</v>
      </c>
      <c r="BF339" s="235"/>
      <c r="BG339" s="235"/>
      <c r="BH339" s="235"/>
      <c r="BI339" s="235"/>
      <c r="BJ339" s="235"/>
      <c r="BK339" s="235"/>
      <c r="BL339" s="235"/>
      <c r="BM339" s="235"/>
      <c r="BN339" s="235"/>
      <c r="BO339" s="235"/>
      <c r="BP339" s="235"/>
      <c r="BQ339" s="235"/>
      <c r="BR339" s="235"/>
      <c r="BS339" s="235"/>
      <c r="BT339" s="235"/>
      <c r="BU339" s="235"/>
      <c r="BV339" s="235"/>
      <c r="BW339" s="235"/>
      <c r="BX339" s="235"/>
      <c r="BY339" s="235"/>
      <c r="BZ339" s="235"/>
      <c r="CA339" s="235"/>
      <c r="CB339" s="235"/>
      <c r="CC339" s="235"/>
      <c r="CD339" s="235"/>
      <c r="CE339" s="235"/>
      <c r="CF339" s="235"/>
      <c r="CG339" s="235"/>
      <c r="CH339" s="235"/>
      <c r="CI339" s="235"/>
      <c r="CJ339" s="235"/>
      <c r="CK339" s="235"/>
      <c r="CL339" s="235"/>
      <c r="CM339" s="235"/>
      <c r="CN339" s="235"/>
      <c r="CO339" s="235"/>
      <c r="CP339" s="235"/>
      <c r="CQ339" s="235"/>
      <c r="CR339" s="235"/>
      <c r="CS339" s="235"/>
      <c r="CT339" s="235"/>
      <c r="CU339" s="235"/>
      <c r="CV339" s="235"/>
      <c r="CW339" s="235"/>
      <c r="CX339" s="235"/>
      <c r="CY339" s="235"/>
      <c r="CZ339" s="235"/>
      <c r="DA339" s="235"/>
      <c r="DB339" s="235"/>
      <c r="DC339" s="235"/>
      <c r="DD339" s="235"/>
      <c r="DE339" s="235"/>
      <c r="DF339" s="235"/>
      <c r="DG339" s="235"/>
      <c r="DH339" s="235"/>
      <c r="DI339" s="235"/>
      <c r="DJ339" s="235"/>
      <c r="DK339" s="235"/>
      <c r="DL339" s="235"/>
      <c r="DM339" s="235"/>
      <c r="DN339" s="235"/>
      <c r="DO339" s="235"/>
      <c r="DP339" s="235"/>
      <c r="DQ339" s="235"/>
      <c r="DR339" s="235"/>
      <c r="DS339" s="235"/>
      <c r="DT339" s="235"/>
      <c r="DU339" s="235"/>
      <c r="DV339" s="235"/>
      <c r="DW339" s="235"/>
      <c r="DX339" s="235"/>
      <c r="DY339" s="235"/>
      <c r="DZ339" s="235"/>
      <c r="EA339" s="235"/>
    </row>
    <row r="340" spans="3:131">
      <c r="C340" s="226"/>
      <c r="N340" s="235"/>
      <c r="O340" s="235"/>
      <c r="P340" s="235"/>
      <c r="Q340" s="235"/>
      <c r="R340" s="235"/>
      <c r="S340" s="235"/>
      <c r="T340" s="235"/>
      <c r="U340" s="235"/>
      <c r="V340" s="235"/>
      <c r="W340" s="235"/>
      <c r="X340" s="235"/>
      <c r="Y340" s="235"/>
      <c r="Z340" s="235"/>
      <c r="AA340" s="235"/>
      <c r="AB340" s="235"/>
      <c r="AC340" s="235"/>
      <c r="AD340" s="235"/>
      <c r="AE340" s="235"/>
      <c r="AF340" s="235"/>
      <c r="AG340" s="235"/>
      <c r="AH340" s="235"/>
      <c r="AI340" s="235"/>
      <c r="AJ340" s="235"/>
      <c r="AK340" s="235"/>
      <c r="AL340" s="235"/>
      <c r="AM340" s="235"/>
      <c r="AN340" s="235"/>
      <c r="AO340" s="235"/>
      <c r="AP340" s="235"/>
      <c r="AQ340" s="235"/>
      <c r="AR340" s="235"/>
      <c r="AS340" s="235"/>
      <c r="AT340" s="235"/>
      <c r="AU340" s="235"/>
      <c r="AV340" s="235"/>
      <c r="AW340" s="260"/>
      <c r="AX340" s="260"/>
      <c r="AY340" s="453" t="s">
        <v>1135</v>
      </c>
      <c r="AZ340" s="440" t="s">
        <v>835</v>
      </c>
      <c r="BA340" s="259" t="s">
        <v>889</v>
      </c>
      <c r="BB340" s="259"/>
      <c r="BC340" s="259"/>
      <c r="BD340" s="259" t="s">
        <v>840</v>
      </c>
      <c r="BE340" s="374">
        <f t="shared" si="183"/>
        <v>334</v>
      </c>
      <c r="BF340" s="235"/>
      <c r="BG340" s="235"/>
      <c r="BH340" s="235"/>
      <c r="BI340" s="235"/>
      <c r="BJ340" s="235"/>
      <c r="BK340" s="235"/>
      <c r="BL340" s="235"/>
      <c r="BM340" s="235"/>
      <c r="BN340" s="235"/>
      <c r="BO340" s="235"/>
      <c r="BP340" s="235"/>
      <c r="BQ340" s="235"/>
      <c r="BR340" s="235"/>
      <c r="BS340" s="235"/>
      <c r="BT340" s="235"/>
      <c r="BU340" s="235"/>
      <c r="BV340" s="235"/>
      <c r="BW340" s="235"/>
      <c r="BX340" s="235"/>
      <c r="BY340" s="235"/>
      <c r="BZ340" s="235"/>
      <c r="CA340" s="235"/>
      <c r="CB340" s="235"/>
      <c r="CC340" s="235"/>
      <c r="CD340" s="235"/>
      <c r="CE340" s="235"/>
      <c r="CF340" s="235"/>
      <c r="CG340" s="235"/>
      <c r="CH340" s="235"/>
      <c r="CI340" s="235"/>
      <c r="CJ340" s="235"/>
      <c r="CK340" s="235"/>
      <c r="CL340" s="235"/>
      <c r="CM340" s="235"/>
      <c r="CN340" s="235"/>
      <c r="CO340" s="235"/>
      <c r="CP340" s="235"/>
      <c r="CQ340" s="235"/>
      <c r="CR340" s="235"/>
      <c r="CS340" s="235"/>
      <c r="CT340" s="235"/>
      <c r="CU340" s="235"/>
      <c r="CV340" s="235"/>
      <c r="CW340" s="235"/>
      <c r="CX340" s="235"/>
      <c r="CY340" s="235"/>
      <c r="CZ340" s="235"/>
      <c r="DA340" s="235"/>
      <c r="DB340" s="235"/>
      <c r="DC340" s="235"/>
      <c r="DD340" s="235"/>
      <c r="DE340" s="235"/>
      <c r="DF340" s="235"/>
      <c r="DG340" s="235"/>
      <c r="DH340" s="235"/>
      <c r="DI340" s="235"/>
      <c r="DJ340" s="235"/>
      <c r="DK340" s="235"/>
      <c r="DL340" s="235"/>
      <c r="DM340" s="235"/>
      <c r="DN340" s="235"/>
      <c r="DO340" s="235"/>
      <c r="DP340" s="235"/>
      <c r="DQ340" s="235"/>
      <c r="DR340" s="235"/>
      <c r="DS340" s="235"/>
      <c r="DT340" s="235"/>
      <c r="DU340" s="235"/>
      <c r="DV340" s="235"/>
      <c r="DW340" s="235"/>
      <c r="DX340" s="235"/>
      <c r="DY340" s="235"/>
      <c r="DZ340" s="235"/>
      <c r="EA340" s="235"/>
    </row>
    <row r="341" spans="3:131">
      <c r="C341" s="226"/>
      <c r="N341" s="235"/>
      <c r="O341" s="235"/>
      <c r="P341" s="235"/>
      <c r="Q341" s="235"/>
      <c r="R341" s="235"/>
      <c r="S341" s="235"/>
      <c r="T341" s="235"/>
      <c r="U341" s="235"/>
      <c r="V341" s="235"/>
      <c r="W341" s="235"/>
      <c r="X341" s="235"/>
      <c r="Y341" s="235"/>
      <c r="Z341" s="235"/>
      <c r="AA341" s="235"/>
      <c r="AB341" s="235"/>
      <c r="AC341" s="235"/>
      <c r="AD341" s="235"/>
      <c r="AE341" s="235"/>
      <c r="AF341" s="235"/>
      <c r="AG341" s="235"/>
      <c r="AH341" s="235"/>
      <c r="AI341" s="235"/>
      <c r="AJ341" s="235"/>
      <c r="AK341" s="235"/>
      <c r="AL341" s="235"/>
      <c r="AM341" s="235"/>
      <c r="AN341" s="235"/>
      <c r="AO341" s="235"/>
      <c r="AP341" s="235"/>
      <c r="AQ341" s="235"/>
      <c r="AR341" s="235"/>
      <c r="AS341" s="235"/>
      <c r="AT341" s="235"/>
      <c r="AU341" s="235"/>
      <c r="AV341" s="235"/>
      <c r="AW341" s="260"/>
      <c r="AX341" s="260"/>
      <c r="AY341" s="453" t="s">
        <v>1136</v>
      </c>
      <c r="AZ341" s="440" t="s">
        <v>836</v>
      </c>
      <c r="BA341" s="259" t="s">
        <v>890</v>
      </c>
      <c r="BB341" s="259"/>
      <c r="BC341" s="259"/>
      <c r="BD341" s="259" t="s">
        <v>842</v>
      </c>
      <c r="BE341" s="374">
        <f t="shared" si="183"/>
        <v>335</v>
      </c>
      <c r="BF341" s="235"/>
      <c r="BG341" s="235"/>
      <c r="BH341" s="235"/>
      <c r="BI341" s="235"/>
      <c r="BJ341" s="235"/>
      <c r="BK341" s="235"/>
      <c r="BL341" s="235"/>
      <c r="BM341" s="235"/>
      <c r="BN341" s="235"/>
      <c r="BO341" s="235"/>
      <c r="BP341" s="235"/>
      <c r="BQ341" s="235"/>
      <c r="BR341" s="235"/>
      <c r="BS341" s="235"/>
      <c r="BT341" s="235"/>
      <c r="BU341" s="235"/>
      <c r="BV341" s="235"/>
      <c r="BW341" s="235"/>
      <c r="BX341" s="235"/>
      <c r="BY341" s="235"/>
      <c r="BZ341" s="235"/>
      <c r="CA341" s="235"/>
      <c r="CB341" s="235"/>
      <c r="CC341" s="235"/>
      <c r="CD341" s="235"/>
      <c r="CE341" s="235"/>
      <c r="CF341" s="235"/>
      <c r="CG341" s="235"/>
      <c r="CH341" s="235"/>
      <c r="CI341" s="235"/>
      <c r="CJ341" s="235"/>
      <c r="CK341" s="235"/>
      <c r="CL341" s="235"/>
      <c r="CM341" s="235"/>
      <c r="CN341" s="235"/>
      <c r="CO341" s="235"/>
      <c r="CP341" s="235"/>
      <c r="CQ341" s="235"/>
      <c r="CR341" s="235"/>
      <c r="CS341" s="235"/>
      <c r="CT341" s="235"/>
      <c r="CU341" s="235"/>
      <c r="CV341" s="235"/>
      <c r="CW341" s="235"/>
      <c r="CX341" s="235"/>
      <c r="CY341" s="235"/>
      <c r="CZ341" s="235"/>
      <c r="DA341" s="235"/>
      <c r="DB341" s="235"/>
      <c r="DC341" s="235"/>
      <c r="DD341" s="235"/>
      <c r="DE341" s="235"/>
      <c r="DF341" s="235"/>
      <c r="DG341" s="235"/>
      <c r="DH341" s="235"/>
      <c r="DI341" s="235"/>
      <c r="DJ341" s="235"/>
      <c r="DK341" s="235"/>
      <c r="DL341" s="235"/>
      <c r="DM341" s="235"/>
      <c r="DN341" s="235"/>
      <c r="DO341" s="235"/>
      <c r="DP341" s="235"/>
      <c r="DQ341" s="235"/>
      <c r="DR341" s="235"/>
      <c r="DS341" s="235"/>
      <c r="DT341" s="235"/>
      <c r="DU341" s="235"/>
      <c r="DV341" s="235"/>
      <c r="DW341" s="235"/>
      <c r="DX341" s="235"/>
      <c r="DY341" s="235"/>
      <c r="DZ341" s="235"/>
      <c r="EA341" s="235"/>
    </row>
    <row r="342" spans="3:131">
      <c r="C342" s="226"/>
      <c r="N342" s="235"/>
      <c r="O342" s="235"/>
      <c r="P342" s="235"/>
      <c r="Q342" s="235"/>
      <c r="R342" s="235"/>
      <c r="S342" s="235"/>
      <c r="T342" s="235"/>
      <c r="U342" s="235"/>
      <c r="V342" s="235"/>
      <c r="W342" s="235"/>
      <c r="X342" s="235"/>
      <c r="Y342" s="235"/>
      <c r="Z342" s="235"/>
      <c r="AA342" s="235"/>
      <c r="AB342" s="235"/>
      <c r="AC342" s="235"/>
      <c r="AD342" s="235"/>
      <c r="AE342" s="235"/>
      <c r="AF342" s="235"/>
      <c r="AG342" s="235"/>
      <c r="AH342" s="235"/>
      <c r="AI342" s="235"/>
      <c r="AJ342" s="235"/>
      <c r="AK342" s="235"/>
      <c r="AL342" s="235"/>
      <c r="AM342" s="235"/>
      <c r="AN342" s="235"/>
      <c r="AO342" s="235"/>
      <c r="AP342" s="235"/>
      <c r="AQ342" s="235"/>
      <c r="AR342" s="235"/>
      <c r="AS342" s="235"/>
      <c r="AT342" s="235"/>
      <c r="AU342" s="235"/>
      <c r="AV342" s="235"/>
      <c r="AW342" s="260"/>
      <c r="AX342" s="260"/>
      <c r="AY342" s="453" t="s">
        <v>1139</v>
      </c>
      <c r="AZ342" s="440" t="s">
        <v>838</v>
      </c>
      <c r="BA342" s="259" t="s">
        <v>892</v>
      </c>
      <c r="BB342" s="259"/>
      <c r="BC342" s="259"/>
      <c r="BD342" s="259" t="s">
        <v>845</v>
      </c>
      <c r="BE342" s="374">
        <f t="shared" si="183"/>
        <v>336</v>
      </c>
      <c r="BF342" s="235"/>
      <c r="BG342" s="235"/>
      <c r="BH342" s="235"/>
      <c r="BI342" s="235"/>
      <c r="BJ342" s="235"/>
      <c r="BK342" s="235"/>
      <c r="BL342" s="235"/>
      <c r="BM342" s="235"/>
      <c r="BN342" s="235"/>
      <c r="BO342" s="235"/>
      <c r="BP342" s="235"/>
      <c r="BQ342" s="235"/>
      <c r="BR342" s="235"/>
      <c r="BS342" s="235"/>
      <c r="BT342" s="235"/>
      <c r="BU342" s="235"/>
      <c r="BV342" s="235"/>
      <c r="BW342" s="235"/>
      <c r="BX342" s="235"/>
      <c r="BY342" s="235"/>
      <c r="BZ342" s="235"/>
      <c r="CA342" s="235"/>
      <c r="CB342" s="235"/>
      <c r="CC342" s="235"/>
      <c r="CD342" s="235"/>
      <c r="CE342" s="235"/>
      <c r="CF342" s="235"/>
      <c r="CG342" s="235"/>
      <c r="CH342" s="235"/>
      <c r="CI342" s="235"/>
      <c r="CJ342" s="235"/>
      <c r="CK342" s="235"/>
      <c r="CL342" s="235"/>
      <c r="CM342" s="235"/>
      <c r="CN342" s="235"/>
      <c r="CO342" s="235"/>
      <c r="CP342" s="235"/>
      <c r="CQ342" s="235"/>
      <c r="CR342" s="235"/>
      <c r="CS342" s="235"/>
      <c r="CT342" s="235"/>
      <c r="CU342" s="235"/>
      <c r="CV342" s="235"/>
      <c r="CW342" s="235"/>
      <c r="CX342" s="235"/>
      <c r="CY342" s="235"/>
      <c r="CZ342" s="235"/>
      <c r="DA342" s="235"/>
      <c r="DB342" s="235"/>
      <c r="DC342" s="235"/>
      <c r="DD342" s="235"/>
      <c r="DE342" s="235"/>
      <c r="DF342" s="235"/>
      <c r="DG342" s="235"/>
      <c r="DH342" s="235"/>
      <c r="DI342" s="235"/>
      <c r="DJ342" s="235"/>
      <c r="DK342" s="235"/>
      <c r="DL342" s="235"/>
      <c r="DM342" s="235"/>
      <c r="DN342" s="235"/>
      <c r="DO342" s="235"/>
      <c r="DP342" s="235"/>
      <c r="DQ342" s="235"/>
      <c r="DR342" s="235"/>
      <c r="DS342" s="235"/>
      <c r="DT342" s="235"/>
      <c r="DU342" s="235"/>
      <c r="DV342" s="235"/>
      <c r="DW342" s="235"/>
      <c r="DX342" s="235"/>
      <c r="DY342" s="235"/>
      <c r="DZ342" s="235"/>
      <c r="EA342" s="235"/>
    </row>
    <row r="343" spans="3:131">
      <c r="C343" s="226"/>
      <c r="N343" s="235"/>
      <c r="O343" s="235"/>
      <c r="P343" s="235"/>
      <c r="Q343" s="235"/>
      <c r="R343" s="235"/>
      <c r="S343" s="235"/>
      <c r="T343" s="235"/>
      <c r="U343" s="235"/>
      <c r="V343" s="235"/>
      <c r="W343" s="235"/>
      <c r="X343" s="235"/>
      <c r="Y343" s="235"/>
      <c r="Z343" s="235"/>
      <c r="AA343" s="235"/>
      <c r="AB343" s="235"/>
      <c r="AC343" s="235"/>
      <c r="AD343" s="235"/>
      <c r="AE343" s="235"/>
      <c r="AF343" s="235"/>
      <c r="AG343" s="235"/>
      <c r="AH343" s="235"/>
      <c r="AI343" s="235"/>
      <c r="AJ343" s="235"/>
      <c r="AK343" s="235"/>
      <c r="AL343" s="235"/>
      <c r="AM343" s="235"/>
      <c r="AN343" s="235"/>
      <c r="AO343" s="235"/>
      <c r="AP343" s="235"/>
      <c r="AQ343" s="235"/>
      <c r="AR343" s="235"/>
      <c r="AS343" s="235"/>
      <c r="AT343" s="235"/>
      <c r="AU343" s="235"/>
      <c r="AV343" s="235"/>
      <c r="AW343" s="260"/>
      <c r="AX343" s="260"/>
      <c r="AY343" s="453" t="s">
        <v>1140</v>
      </c>
      <c r="AZ343" s="440" t="s">
        <v>840</v>
      </c>
      <c r="BA343" s="259" t="s">
        <v>893</v>
      </c>
      <c r="BB343" s="259"/>
      <c r="BC343" s="259"/>
      <c r="BD343" s="259" t="s">
        <v>847</v>
      </c>
      <c r="BE343" s="374">
        <f t="shared" si="183"/>
        <v>337</v>
      </c>
      <c r="BF343" s="235"/>
      <c r="BG343" s="235"/>
      <c r="BH343" s="235"/>
      <c r="BI343" s="235"/>
      <c r="BJ343" s="235"/>
      <c r="BK343" s="235"/>
      <c r="BL343" s="235"/>
      <c r="BM343" s="235"/>
      <c r="BN343" s="235"/>
      <c r="BO343" s="235"/>
      <c r="BP343" s="235"/>
      <c r="BQ343" s="235"/>
      <c r="BR343" s="235"/>
      <c r="BS343" s="235"/>
      <c r="BT343" s="235"/>
      <c r="BU343" s="235"/>
      <c r="BV343" s="235"/>
      <c r="BW343" s="235"/>
      <c r="BX343" s="235"/>
      <c r="BY343" s="235"/>
      <c r="BZ343" s="235"/>
      <c r="CA343" s="235"/>
      <c r="CB343" s="235"/>
      <c r="CC343" s="235"/>
      <c r="CD343" s="235"/>
      <c r="CE343" s="235"/>
      <c r="CF343" s="235"/>
      <c r="CG343" s="235"/>
      <c r="CH343" s="235"/>
      <c r="CI343" s="235"/>
      <c r="CJ343" s="235"/>
      <c r="CK343" s="235"/>
      <c r="CL343" s="235"/>
      <c r="CM343" s="235"/>
      <c r="CN343" s="235"/>
      <c r="CO343" s="235"/>
      <c r="CP343" s="235"/>
      <c r="CQ343" s="235"/>
      <c r="CR343" s="235"/>
      <c r="CS343" s="235"/>
      <c r="CT343" s="235"/>
      <c r="CU343" s="235"/>
      <c r="CV343" s="235"/>
      <c r="CW343" s="235"/>
      <c r="CX343" s="235"/>
      <c r="CY343" s="235"/>
      <c r="CZ343" s="235"/>
      <c r="DA343" s="235"/>
      <c r="DB343" s="235"/>
      <c r="DC343" s="235"/>
      <c r="DD343" s="235"/>
      <c r="DE343" s="235"/>
      <c r="DF343" s="235"/>
      <c r="DG343" s="235"/>
      <c r="DH343" s="235"/>
      <c r="DI343" s="235"/>
      <c r="DJ343" s="235"/>
      <c r="DK343" s="235"/>
      <c r="DL343" s="235"/>
      <c r="DM343" s="235"/>
      <c r="DN343" s="235"/>
      <c r="DO343" s="235"/>
      <c r="DP343" s="235"/>
      <c r="DQ343" s="235"/>
      <c r="DR343" s="235"/>
      <c r="DS343" s="235"/>
      <c r="DT343" s="235"/>
      <c r="DU343" s="235"/>
      <c r="DV343" s="235"/>
      <c r="DW343" s="235"/>
      <c r="DX343" s="235"/>
      <c r="DY343" s="235"/>
      <c r="DZ343" s="235"/>
      <c r="EA343" s="235"/>
    </row>
    <row r="344" spans="3:131">
      <c r="C344" s="226"/>
      <c r="N344" s="235"/>
      <c r="O344" s="235"/>
      <c r="P344" s="235"/>
      <c r="Q344" s="235"/>
      <c r="R344" s="235"/>
      <c r="S344" s="235"/>
      <c r="T344" s="235"/>
      <c r="U344" s="235"/>
      <c r="V344" s="235"/>
      <c r="W344" s="235"/>
      <c r="X344" s="235"/>
      <c r="Y344" s="235"/>
      <c r="Z344" s="235"/>
      <c r="AA344" s="235"/>
      <c r="AB344" s="235"/>
      <c r="AC344" s="235"/>
      <c r="AD344" s="235"/>
      <c r="AE344" s="235"/>
      <c r="AF344" s="235"/>
      <c r="AG344" s="235"/>
      <c r="AH344" s="235"/>
      <c r="AI344" s="235"/>
      <c r="AJ344" s="235"/>
      <c r="AK344" s="235"/>
      <c r="AL344" s="235"/>
      <c r="AM344" s="235"/>
      <c r="AN344" s="235"/>
      <c r="AO344" s="235"/>
      <c r="AP344" s="235"/>
      <c r="AQ344" s="235"/>
      <c r="AR344" s="235"/>
      <c r="AS344" s="235"/>
      <c r="AT344" s="235"/>
      <c r="AU344" s="235"/>
      <c r="AV344" s="235"/>
      <c r="AW344" s="260"/>
      <c r="AX344" s="260"/>
      <c r="AY344" s="453" t="s">
        <v>1142</v>
      </c>
      <c r="AZ344" s="440" t="s">
        <v>842</v>
      </c>
      <c r="BA344" s="259" t="s">
        <v>895</v>
      </c>
      <c r="BB344" s="259"/>
      <c r="BC344" s="259"/>
      <c r="BD344" s="259" t="s">
        <v>849</v>
      </c>
      <c r="BE344" s="374">
        <f t="shared" si="183"/>
        <v>338</v>
      </c>
      <c r="BF344" s="235"/>
      <c r="BG344" s="235"/>
      <c r="BH344" s="235"/>
      <c r="BI344" s="235"/>
      <c r="BJ344" s="235"/>
      <c r="BK344" s="235"/>
      <c r="BL344" s="235"/>
      <c r="BM344" s="235"/>
      <c r="BN344" s="235"/>
      <c r="BO344" s="235"/>
      <c r="BP344" s="235"/>
      <c r="BQ344" s="235"/>
      <c r="BR344" s="235"/>
      <c r="BS344" s="235"/>
      <c r="BT344" s="235"/>
      <c r="BU344" s="235"/>
      <c r="BV344" s="235"/>
      <c r="BW344" s="235"/>
      <c r="BX344" s="235"/>
      <c r="BY344" s="235"/>
      <c r="BZ344" s="235"/>
      <c r="CA344" s="235"/>
      <c r="CB344" s="235"/>
      <c r="CC344" s="235"/>
      <c r="CD344" s="235"/>
      <c r="CE344" s="235"/>
      <c r="CF344" s="235"/>
      <c r="CG344" s="235"/>
      <c r="CH344" s="235"/>
      <c r="CI344" s="235"/>
      <c r="CJ344" s="235"/>
      <c r="CK344" s="235"/>
      <c r="CL344" s="235"/>
      <c r="CM344" s="235"/>
      <c r="CN344" s="235"/>
      <c r="CO344" s="235"/>
      <c r="CP344" s="235"/>
      <c r="CQ344" s="235"/>
      <c r="CR344" s="235"/>
      <c r="CS344" s="235"/>
      <c r="CT344" s="235"/>
      <c r="CU344" s="235"/>
      <c r="CV344" s="235"/>
      <c r="CW344" s="235"/>
      <c r="CX344" s="235"/>
      <c r="CY344" s="235"/>
      <c r="CZ344" s="235"/>
      <c r="DA344" s="235"/>
      <c r="DB344" s="235"/>
      <c r="DC344" s="235"/>
      <c r="DD344" s="235"/>
      <c r="DE344" s="235"/>
      <c r="DF344" s="235"/>
      <c r="DG344" s="235"/>
      <c r="DH344" s="235"/>
      <c r="DI344" s="235"/>
      <c r="DJ344" s="235"/>
      <c r="DK344" s="235"/>
      <c r="DL344" s="235"/>
      <c r="DM344" s="235"/>
      <c r="DN344" s="235"/>
      <c r="DO344" s="235"/>
      <c r="DP344" s="235"/>
      <c r="DQ344" s="235"/>
      <c r="DR344" s="235"/>
      <c r="DS344" s="235"/>
      <c r="DT344" s="235"/>
      <c r="DU344" s="235"/>
      <c r="DV344" s="235"/>
      <c r="DW344" s="235"/>
      <c r="DX344" s="235"/>
      <c r="DY344" s="235"/>
      <c r="DZ344" s="235"/>
      <c r="EA344" s="235"/>
    </row>
    <row r="345" spans="3:131">
      <c r="C345" s="226"/>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c r="AI345" s="235"/>
      <c r="AJ345" s="235"/>
      <c r="AK345" s="235"/>
      <c r="AL345" s="235"/>
      <c r="AM345" s="235"/>
      <c r="AN345" s="235"/>
      <c r="AO345" s="235"/>
      <c r="AP345" s="235"/>
      <c r="AQ345" s="235"/>
      <c r="AR345" s="235"/>
      <c r="AS345" s="235"/>
      <c r="AT345" s="235"/>
      <c r="AU345" s="235"/>
      <c r="AV345" s="235"/>
      <c r="AW345" s="260"/>
      <c r="AX345" s="260"/>
      <c r="AY345" s="453" t="s">
        <v>1143</v>
      </c>
      <c r="AZ345" s="440" t="s">
        <v>845</v>
      </c>
      <c r="BA345" s="259" t="s">
        <v>367</v>
      </c>
      <c r="BB345" s="259"/>
      <c r="BC345" s="259"/>
      <c r="BD345" s="259" t="s">
        <v>852</v>
      </c>
      <c r="BE345" s="374">
        <f t="shared" ref="BE345:BE368" si="184">+MATCH(BD$10:BD$546,AZ$10:AZ$538,0)</f>
        <v>339</v>
      </c>
      <c r="BF345" s="235"/>
      <c r="BG345" s="235"/>
      <c r="BH345" s="235"/>
      <c r="BI345" s="235"/>
      <c r="BJ345" s="235"/>
      <c r="BK345" s="235"/>
      <c r="BL345" s="235"/>
      <c r="BM345" s="235"/>
      <c r="BN345" s="235"/>
      <c r="BO345" s="235"/>
      <c r="BP345" s="235"/>
      <c r="BQ345" s="235"/>
      <c r="BR345" s="235"/>
      <c r="BS345" s="235"/>
      <c r="BT345" s="235"/>
      <c r="BU345" s="235"/>
      <c r="BV345" s="235"/>
      <c r="BW345" s="235"/>
      <c r="BX345" s="235"/>
      <c r="BY345" s="235"/>
      <c r="BZ345" s="235"/>
      <c r="CA345" s="235"/>
      <c r="CB345" s="235"/>
      <c r="CC345" s="235"/>
      <c r="CD345" s="235"/>
      <c r="CE345" s="235"/>
      <c r="CF345" s="235"/>
      <c r="CG345" s="235"/>
      <c r="CH345" s="235"/>
      <c r="CI345" s="235"/>
      <c r="CJ345" s="235"/>
      <c r="CK345" s="235"/>
      <c r="CL345" s="235"/>
      <c r="CM345" s="235"/>
      <c r="CN345" s="235"/>
      <c r="CO345" s="235"/>
      <c r="CP345" s="235"/>
      <c r="CQ345" s="235"/>
      <c r="CR345" s="235"/>
      <c r="CS345" s="235"/>
      <c r="CT345" s="235"/>
      <c r="CU345" s="235"/>
      <c r="CV345" s="235"/>
      <c r="CW345" s="235"/>
      <c r="CX345" s="235"/>
      <c r="CY345" s="235"/>
      <c r="CZ345" s="235"/>
      <c r="DA345" s="235"/>
      <c r="DB345" s="235"/>
      <c r="DC345" s="235"/>
      <c r="DD345" s="235"/>
      <c r="DE345" s="235"/>
      <c r="DF345" s="235"/>
      <c r="DG345" s="235"/>
      <c r="DH345" s="235"/>
      <c r="DI345" s="235"/>
      <c r="DJ345" s="235"/>
      <c r="DK345" s="235"/>
      <c r="DL345" s="235"/>
      <c r="DM345" s="235"/>
      <c r="DN345" s="235"/>
      <c r="DO345" s="235"/>
      <c r="DP345" s="235"/>
      <c r="DQ345" s="235"/>
      <c r="DR345" s="235"/>
      <c r="DS345" s="235"/>
      <c r="DT345" s="235"/>
      <c r="DU345" s="235"/>
      <c r="DV345" s="235"/>
      <c r="DW345" s="235"/>
      <c r="DX345" s="235"/>
      <c r="DY345" s="235"/>
      <c r="DZ345" s="235"/>
      <c r="EA345" s="235"/>
    </row>
    <row r="346" spans="3:131">
      <c r="C346" s="226"/>
      <c r="N346" s="235"/>
      <c r="O346" s="235"/>
      <c r="P346" s="235"/>
      <c r="Q346" s="235"/>
      <c r="R346" s="235"/>
      <c r="S346" s="235"/>
      <c r="T346" s="235"/>
      <c r="U346" s="235"/>
      <c r="V346" s="235"/>
      <c r="W346" s="235"/>
      <c r="X346" s="235"/>
      <c r="Y346" s="235"/>
      <c r="Z346" s="235"/>
      <c r="AA346" s="235"/>
      <c r="AB346" s="235"/>
      <c r="AC346" s="235"/>
      <c r="AD346" s="235"/>
      <c r="AE346" s="235"/>
      <c r="AF346" s="235"/>
      <c r="AG346" s="235"/>
      <c r="AH346" s="235"/>
      <c r="AI346" s="235"/>
      <c r="AJ346" s="235"/>
      <c r="AK346" s="235"/>
      <c r="AL346" s="235"/>
      <c r="AM346" s="235"/>
      <c r="AN346" s="235"/>
      <c r="AO346" s="235"/>
      <c r="AP346" s="235"/>
      <c r="AQ346" s="235"/>
      <c r="AR346" s="235"/>
      <c r="AS346" s="235"/>
      <c r="AT346" s="235"/>
      <c r="AU346" s="235"/>
      <c r="AV346" s="235"/>
      <c r="AW346" s="260"/>
      <c r="AX346" s="260"/>
      <c r="AY346" s="453" t="s">
        <v>1144</v>
      </c>
      <c r="AZ346" s="440" t="s">
        <v>847</v>
      </c>
      <c r="BA346" s="259" t="s">
        <v>896</v>
      </c>
      <c r="BB346" s="259"/>
      <c r="BC346" s="259"/>
      <c r="BD346" s="259" t="s">
        <v>856</v>
      </c>
      <c r="BE346" s="374">
        <f t="shared" si="184"/>
        <v>340</v>
      </c>
      <c r="BF346" s="235"/>
      <c r="BG346" s="235"/>
      <c r="BH346" s="235"/>
      <c r="BI346" s="235"/>
      <c r="BJ346" s="235"/>
      <c r="BK346" s="235"/>
      <c r="BL346" s="235"/>
      <c r="BM346" s="235"/>
      <c r="BN346" s="235"/>
      <c r="BO346" s="235"/>
      <c r="BP346" s="235"/>
      <c r="BQ346" s="235"/>
      <c r="BR346" s="235"/>
      <c r="BS346" s="235"/>
      <c r="BT346" s="235"/>
      <c r="BU346" s="235"/>
      <c r="BV346" s="235"/>
      <c r="BW346" s="235"/>
      <c r="BX346" s="235"/>
      <c r="BY346" s="235"/>
      <c r="BZ346" s="235"/>
      <c r="CA346" s="235"/>
      <c r="CB346" s="235"/>
      <c r="CC346" s="235"/>
      <c r="CD346" s="235"/>
      <c r="CE346" s="235"/>
      <c r="CF346" s="235"/>
      <c r="CG346" s="235"/>
      <c r="CH346" s="235"/>
      <c r="CI346" s="235"/>
      <c r="CJ346" s="235"/>
      <c r="CK346" s="235"/>
      <c r="CL346" s="235"/>
      <c r="CM346" s="235"/>
      <c r="CN346" s="235"/>
      <c r="CO346" s="235"/>
      <c r="CP346" s="235"/>
      <c r="CQ346" s="235"/>
      <c r="CR346" s="235"/>
      <c r="CS346" s="235"/>
      <c r="CT346" s="235"/>
      <c r="CU346" s="235"/>
      <c r="CV346" s="235"/>
      <c r="CW346" s="235"/>
      <c r="CX346" s="235"/>
      <c r="CY346" s="235"/>
      <c r="CZ346" s="235"/>
      <c r="DA346" s="235"/>
      <c r="DB346" s="235"/>
      <c r="DC346" s="235"/>
      <c r="DD346" s="235"/>
      <c r="DE346" s="235"/>
      <c r="DF346" s="235"/>
      <c r="DG346" s="235"/>
      <c r="DH346" s="235"/>
      <c r="DI346" s="235"/>
      <c r="DJ346" s="235"/>
      <c r="DK346" s="235"/>
      <c r="DL346" s="235"/>
      <c r="DM346" s="235"/>
      <c r="DN346" s="235"/>
      <c r="DO346" s="235"/>
      <c r="DP346" s="235"/>
      <c r="DQ346" s="235"/>
      <c r="DR346" s="235"/>
      <c r="DS346" s="235"/>
      <c r="DT346" s="235"/>
      <c r="DU346" s="235"/>
      <c r="DV346" s="235"/>
      <c r="DW346" s="235"/>
      <c r="DX346" s="235"/>
      <c r="DY346" s="235"/>
      <c r="DZ346" s="235"/>
      <c r="EA346" s="235"/>
    </row>
    <row r="347" spans="3:131">
      <c r="C347" s="226"/>
      <c r="N347" s="235"/>
      <c r="O347" s="235"/>
      <c r="P347" s="235"/>
      <c r="Q347" s="235"/>
      <c r="R347" s="235"/>
      <c r="S347" s="235"/>
      <c r="T347" s="235"/>
      <c r="U347" s="235"/>
      <c r="V347" s="235"/>
      <c r="W347" s="235"/>
      <c r="X347" s="235"/>
      <c r="Y347" s="235"/>
      <c r="Z347" s="235"/>
      <c r="AA347" s="235"/>
      <c r="AB347" s="235"/>
      <c r="AC347" s="235"/>
      <c r="AD347" s="235"/>
      <c r="AE347" s="235"/>
      <c r="AF347" s="235"/>
      <c r="AG347" s="235"/>
      <c r="AH347" s="235"/>
      <c r="AI347" s="235"/>
      <c r="AJ347" s="235"/>
      <c r="AK347" s="235"/>
      <c r="AL347" s="235"/>
      <c r="AM347" s="235"/>
      <c r="AN347" s="235"/>
      <c r="AO347" s="235"/>
      <c r="AP347" s="235"/>
      <c r="AQ347" s="235"/>
      <c r="AR347" s="235"/>
      <c r="AS347" s="235"/>
      <c r="AT347" s="235"/>
      <c r="AU347" s="235"/>
      <c r="AV347" s="235"/>
      <c r="AW347" s="260"/>
      <c r="AX347" s="260"/>
      <c r="AY347" s="453" t="s">
        <v>1146</v>
      </c>
      <c r="AZ347" s="440" t="s">
        <v>849</v>
      </c>
      <c r="BA347" s="259" t="s">
        <v>899</v>
      </c>
      <c r="BB347" s="259"/>
      <c r="BC347" s="259"/>
      <c r="BD347" s="259" t="s">
        <v>858</v>
      </c>
      <c r="BE347" s="374">
        <f t="shared" si="184"/>
        <v>341</v>
      </c>
      <c r="BF347" s="235"/>
      <c r="BG347" s="235"/>
      <c r="BH347" s="235"/>
      <c r="BI347" s="235"/>
      <c r="BJ347" s="235"/>
      <c r="BK347" s="235"/>
      <c r="BL347" s="235"/>
      <c r="BM347" s="235"/>
      <c r="BN347" s="235"/>
      <c r="BO347" s="235"/>
      <c r="BP347" s="235"/>
      <c r="BQ347" s="235"/>
      <c r="BR347" s="235"/>
      <c r="BS347" s="235"/>
      <c r="BT347" s="235"/>
      <c r="BU347" s="235"/>
      <c r="BV347" s="235"/>
      <c r="BW347" s="235"/>
      <c r="BX347" s="235"/>
      <c r="BY347" s="235"/>
      <c r="BZ347" s="235"/>
      <c r="CA347" s="235"/>
      <c r="CB347" s="235"/>
      <c r="CC347" s="235"/>
      <c r="CD347" s="235"/>
      <c r="CE347" s="235"/>
      <c r="CF347" s="235"/>
      <c r="CG347" s="235"/>
      <c r="CH347" s="235"/>
      <c r="CI347" s="235"/>
      <c r="CJ347" s="235"/>
      <c r="CK347" s="235"/>
      <c r="CL347" s="235"/>
      <c r="CM347" s="235"/>
      <c r="CN347" s="235"/>
      <c r="CO347" s="235"/>
      <c r="CP347" s="235"/>
      <c r="CQ347" s="235"/>
      <c r="CR347" s="235"/>
      <c r="CS347" s="235"/>
      <c r="CT347" s="235"/>
      <c r="CU347" s="235"/>
      <c r="CV347" s="235"/>
      <c r="CW347" s="235"/>
      <c r="CX347" s="235"/>
      <c r="CY347" s="235"/>
      <c r="CZ347" s="235"/>
      <c r="DA347" s="235"/>
      <c r="DB347" s="235"/>
      <c r="DC347" s="235"/>
      <c r="DD347" s="235"/>
      <c r="DE347" s="235"/>
      <c r="DF347" s="235"/>
      <c r="DG347" s="235"/>
      <c r="DH347" s="235"/>
      <c r="DI347" s="235"/>
      <c r="DJ347" s="235"/>
      <c r="DK347" s="235"/>
      <c r="DL347" s="235"/>
      <c r="DM347" s="235"/>
      <c r="DN347" s="235"/>
      <c r="DO347" s="235"/>
      <c r="DP347" s="235"/>
      <c r="DQ347" s="235"/>
      <c r="DR347" s="235"/>
      <c r="DS347" s="235"/>
      <c r="DT347" s="235"/>
      <c r="DU347" s="235"/>
      <c r="DV347" s="235"/>
      <c r="DW347" s="235"/>
      <c r="DX347" s="235"/>
      <c r="DY347" s="235"/>
      <c r="DZ347" s="235"/>
      <c r="EA347" s="235"/>
    </row>
    <row r="348" spans="3:131">
      <c r="C348" s="226"/>
      <c r="N348" s="235"/>
      <c r="O348" s="235"/>
      <c r="P348" s="235"/>
      <c r="Q348" s="235"/>
      <c r="R348" s="235"/>
      <c r="S348" s="235"/>
      <c r="T348" s="235"/>
      <c r="U348" s="235"/>
      <c r="V348" s="235"/>
      <c r="W348" s="235"/>
      <c r="X348" s="235"/>
      <c r="Y348" s="235"/>
      <c r="Z348" s="235"/>
      <c r="AA348" s="235"/>
      <c r="AB348" s="235"/>
      <c r="AC348" s="235"/>
      <c r="AD348" s="235"/>
      <c r="AE348" s="235"/>
      <c r="AF348" s="235"/>
      <c r="AG348" s="235"/>
      <c r="AH348" s="235"/>
      <c r="AI348" s="235"/>
      <c r="AJ348" s="235"/>
      <c r="AK348" s="235"/>
      <c r="AL348" s="235"/>
      <c r="AM348" s="235"/>
      <c r="AN348" s="235"/>
      <c r="AO348" s="235"/>
      <c r="AP348" s="235"/>
      <c r="AQ348" s="235"/>
      <c r="AR348" s="235"/>
      <c r="AS348" s="235"/>
      <c r="AT348" s="235"/>
      <c r="AU348" s="235"/>
      <c r="AV348" s="235"/>
      <c r="AW348" s="260"/>
      <c r="AX348" s="260"/>
      <c r="AY348" s="453" t="s">
        <v>1148</v>
      </c>
      <c r="AZ348" s="440" t="s">
        <v>852</v>
      </c>
      <c r="BA348" s="259" t="s">
        <v>900</v>
      </c>
      <c r="BB348" s="259"/>
      <c r="BC348" s="259"/>
      <c r="BD348" s="259" t="s">
        <v>860</v>
      </c>
      <c r="BE348" s="374">
        <f t="shared" si="184"/>
        <v>342</v>
      </c>
      <c r="BF348" s="235"/>
      <c r="BG348" s="235"/>
      <c r="BH348" s="235"/>
      <c r="BI348" s="235"/>
      <c r="BJ348" s="235"/>
      <c r="BK348" s="235"/>
      <c r="BL348" s="235"/>
      <c r="BM348" s="235"/>
      <c r="BN348" s="235"/>
      <c r="BO348" s="235"/>
      <c r="BP348" s="235"/>
      <c r="BQ348" s="235"/>
      <c r="BR348" s="235"/>
      <c r="BS348" s="235"/>
      <c r="BT348" s="235"/>
      <c r="BU348" s="235"/>
      <c r="BV348" s="235"/>
      <c r="BW348" s="235"/>
      <c r="BX348" s="235"/>
      <c r="BY348" s="235"/>
      <c r="BZ348" s="235"/>
      <c r="CA348" s="235"/>
      <c r="CB348" s="235"/>
      <c r="CC348" s="235"/>
      <c r="CD348" s="235"/>
      <c r="CE348" s="235"/>
      <c r="CF348" s="235"/>
      <c r="CG348" s="235"/>
      <c r="CH348" s="235"/>
      <c r="CI348" s="235"/>
      <c r="CJ348" s="235"/>
      <c r="CK348" s="235"/>
      <c r="CL348" s="235"/>
      <c r="CM348" s="235"/>
      <c r="CN348" s="235"/>
      <c r="CO348" s="235"/>
      <c r="CP348" s="235"/>
      <c r="CQ348" s="235"/>
      <c r="CR348" s="235"/>
      <c r="CS348" s="235"/>
      <c r="CT348" s="235"/>
      <c r="CU348" s="235"/>
      <c r="CV348" s="235"/>
      <c r="CW348" s="235"/>
      <c r="CX348" s="235"/>
      <c r="CY348" s="235"/>
      <c r="CZ348" s="235"/>
      <c r="DA348" s="235"/>
      <c r="DB348" s="235"/>
      <c r="DC348" s="235"/>
      <c r="DD348" s="235"/>
      <c r="DE348" s="235"/>
      <c r="DF348" s="235"/>
      <c r="DG348" s="235"/>
      <c r="DH348" s="235"/>
      <c r="DI348" s="235"/>
      <c r="DJ348" s="235"/>
      <c r="DK348" s="235"/>
      <c r="DL348" s="235"/>
      <c r="DM348" s="235"/>
      <c r="DN348" s="235"/>
      <c r="DO348" s="235"/>
      <c r="DP348" s="235"/>
      <c r="DQ348" s="235"/>
      <c r="DR348" s="235"/>
      <c r="DS348" s="235"/>
      <c r="DT348" s="235"/>
      <c r="DU348" s="235"/>
      <c r="DV348" s="235"/>
      <c r="DW348" s="235"/>
      <c r="DX348" s="235"/>
      <c r="DY348" s="235"/>
      <c r="DZ348" s="235"/>
      <c r="EA348" s="235"/>
    </row>
    <row r="349" spans="3:131">
      <c r="C349" s="226"/>
      <c r="N349" s="235"/>
      <c r="O349" s="235"/>
      <c r="P349" s="235"/>
      <c r="Q349" s="235"/>
      <c r="R349" s="235"/>
      <c r="S349" s="235"/>
      <c r="T349" s="235"/>
      <c r="U349" s="235"/>
      <c r="V349" s="235"/>
      <c r="W349" s="235"/>
      <c r="X349" s="235"/>
      <c r="Y349" s="235"/>
      <c r="Z349" s="235"/>
      <c r="AA349" s="235"/>
      <c r="AB349" s="235"/>
      <c r="AC349" s="235"/>
      <c r="AD349" s="235"/>
      <c r="AE349" s="235"/>
      <c r="AF349" s="235"/>
      <c r="AG349" s="235"/>
      <c r="AH349" s="235"/>
      <c r="AI349" s="235"/>
      <c r="AJ349" s="235"/>
      <c r="AK349" s="235"/>
      <c r="AL349" s="235"/>
      <c r="AM349" s="235"/>
      <c r="AN349" s="235"/>
      <c r="AO349" s="235"/>
      <c r="AP349" s="235"/>
      <c r="AQ349" s="235"/>
      <c r="AR349" s="235"/>
      <c r="AS349" s="235"/>
      <c r="AT349" s="235"/>
      <c r="AU349" s="235"/>
      <c r="AV349" s="235"/>
      <c r="AW349" s="260"/>
      <c r="AX349" s="260"/>
      <c r="AY349" s="453" t="s">
        <v>1149</v>
      </c>
      <c r="AZ349" s="440" t="s">
        <v>856</v>
      </c>
      <c r="BA349" s="259" t="s">
        <v>901</v>
      </c>
      <c r="BB349" s="259"/>
      <c r="BC349" s="259"/>
      <c r="BD349" s="259" t="s">
        <v>1459</v>
      </c>
      <c r="BE349" s="374" t="e">
        <f t="shared" si="184"/>
        <v>#N/A</v>
      </c>
      <c r="BF349" s="235"/>
      <c r="BG349" s="235"/>
      <c r="BH349" s="235"/>
      <c r="BI349" s="235"/>
      <c r="BJ349" s="235"/>
      <c r="BK349" s="235"/>
      <c r="BL349" s="235"/>
      <c r="BM349" s="235"/>
      <c r="BN349" s="235"/>
      <c r="BO349" s="235"/>
      <c r="BP349" s="235"/>
      <c r="BQ349" s="235"/>
      <c r="BR349" s="235"/>
      <c r="BS349" s="235"/>
      <c r="BT349" s="235"/>
      <c r="BU349" s="235"/>
      <c r="BV349" s="235"/>
      <c r="BW349" s="235"/>
      <c r="BX349" s="235"/>
      <c r="BY349" s="235"/>
      <c r="BZ349" s="235"/>
      <c r="CA349" s="235"/>
      <c r="CB349" s="235"/>
      <c r="CC349" s="235"/>
      <c r="CD349" s="235"/>
      <c r="CE349" s="235"/>
      <c r="CF349" s="235"/>
      <c r="CG349" s="235"/>
      <c r="CH349" s="235"/>
      <c r="CI349" s="235"/>
      <c r="CJ349" s="235"/>
      <c r="CK349" s="235"/>
      <c r="CL349" s="235"/>
      <c r="CM349" s="235"/>
      <c r="CN349" s="235"/>
      <c r="CO349" s="235"/>
      <c r="CP349" s="235"/>
      <c r="CQ349" s="235"/>
      <c r="CR349" s="235"/>
      <c r="CS349" s="235"/>
      <c r="CT349" s="235"/>
      <c r="CU349" s="235"/>
      <c r="CV349" s="235"/>
      <c r="CW349" s="235"/>
      <c r="CX349" s="235"/>
      <c r="CY349" s="235"/>
      <c r="CZ349" s="235"/>
      <c r="DA349" s="235"/>
      <c r="DB349" s="235"/>
      <c r="DC349" s="235"/>
      <c r="DD349" s="235"/>
      <c r="DE349" s="235"/>
      <c r="DF349" s="235"/>
      <c r="DG349" s="235"/>
      <c r="DH349" s="235"/>
      <c r="DI349" s="235"/>
      <c r="DJ349" s="235"/>
      <c r="DK349" s="235"/>
      <c r="DL349" s="235"/>
      <c r="DM349" s="235"/>
      <c r="DN349" s="235"/>
      <c r="DO349" s="235"/>
      <c r="DP349" s="235"/>
      <c r="DQ349" s="235"/>
      <c r="DR349" s="235"/>
      <c r="DS349" s="235"/>
      <c r="DT349" s="235"/>
      <c r="DU349" s="235"/>
      <c r="DV349" s="235"/>
      <c r="DW349" s="235"/>
      <c r="DX349" s="235"/>
      <c r="DY349" s="235"/>
      <c r="DZ349" s="235"/>
      <c r="EA349" s="235"/>
    </row>
    <row r="350" spans="3:131">
      <c r="C350" s="226"/>
      <c r="N350" s="235"/>
      <c r="O350" s="235"/>
      <c r="P350" s="235"/>
      <c r="Q350" s="235"/>
      <c r="R350" s="235"/>
      <c r="S350" s="235"/>
      <c r="T350" s="235"/>
      <c r="U350" s="235"/>
      <c r="V350" s="235"/>
      <c r="W350" s="235"/>
      <c r="X350" s="235"/>
      <c r="Y350" s="235"/>
      <c r="Z350" s="235"/>
      <c r="AA350" s="235"/>
      <c r="AB350" s="235"/>
      <c r="AC350" s="235"/>
      <c r="AD350" s="235"/>
      <c r="AE350" s="235"/>
      <c r="AF350" s="235"/>
      <c r="AG350" s="235"/>
      <c r="AH350" s="235"/>
      <c r="AI350" s="235"/>
      <c r="AJ350" s="235"/>
      <c r="AK350" s="235"/>
      <c r="AL350" s="235"/>
      <c r="AM350" s="235"/>
      <c r="AN350" s="235"/>
      <c r="AO350" s="235"/>
      <c r="AP350" s="235"/>
      <c r="AQ350" s="235"/>
      <c r="AR350" s="235"/>
      <c r="AS350" s="235"/>
      <c r="AT350" s="235"/>
      <c r="AU350" s="235"/>
      <c r="AV350" s="235"/>
      <c r="AW350" s="260"/>
      <c r="AX350" s="260"/>
      <c r="AY350" s="453" t="s">
        <v>1151</v>
      </c>
      <c r="AZ350" s="440" t="s">
        <v>858</v>
      </c>
      <c r="BA350" s="259" t="s">
        <v>902</v>
      </c>
      <c r="BB350" s="259"/>
      <c r="BC350" s="259"/>
      <c r="BD350" s="259" t="s">
        <v>863</v>
      </c>
      <c r="BE350" s="374">
        <f t="shared" si="184"/>
        <v>343</v>
      </c>
      <c r="BF350" s="235"/>
      <c r="BG350" s="235"/>
      <c r="BH350" s="235"/>
      <c r="BI350" s="235"/>
      <c r="BJ350" s="235"/>
      <c r="BK350" s="235"/>
      <c r="BL350" s="235"/>
      <c r="BM350" s="235"/>
      <c r="BN350" s="235"/>
      <c r="BO350" s="235"/>
      <c r="BP350" s="235"/>
      <c r="BQ350" s="235"/>
      <c r="BR350" s="235"/>
      <c r="BS350" s="235"/>
      <c r="BT350" s="235"/>
      <c r="BU350" s="235"/>
      <c r="BV350" s="235"/>
      <c r="BW350" s="235"/>
      <c r="BX350" s="235"/>
      <c r="BY350" s="235"/>
      <c r="BZ350" s="235"/>
      <c r="CA350" s="235"/>
      <c r="CB350" s="235"/>
      <c r="CC350" s="235"/>
      <c r="CD350" s="235"/>
      <c r="CE350" s="235"/>
      <c r="CF350" s="235"/>
      <c r="CG350" s="235"/>
      <c r="CH350" s="235"/>
      <c r="CI350" s="235"/>
      <c r="CJ350" s="235"/>
      <c r="CK350" s="235"/>
      <c r="CL350" s="235"/>
      <c r="CM350" s="235"/>
      <c r="CN350" s="235"/>
      <c r="CO350" s="235"/>
      <c r="CP350" s="235"/>
      <c r="CQ350" s="235"/>
      <c r="CR350" s="235"/>
      <c r="CS350" s="235"/>
      <c r="CT350" s="235"/>
      <c r="CU350" s="235"/>
      <c r="CV350" s="235"/>
      <c r="CW350" s="235"/>
      <c r="CX350" s="235"/>
      <c r="CY350" s="235"/>
      <c r="CZ350" s="235"/>
      <c r="DA350" s="235"/>
      <c r="DB350" s="235"/>
      <c r="DC350" s="235"/>
      <c r="DD350" s="235"/>
      <c r="DE350" s="235"/>
      <c r="DF350" s="235"/>
      <c r="DG350" s="235"/>
      <c r="DH350" s="235"/>
      <c r="DI350" s="235"/>
      <c r="DJ350" s="235"/>
      <c r="DK350" s="235"/>
      <c r="DL350" s="235"/>
      <c r="DM350" s="235"/>
      <c r="DN350" s="235"/>
      <c r="DO350" s="235"/>
      <c r="DP350" s="235"/>
      <c r="DQ350" s="235"/>
      <c r="DR350" s="235"/>
      <c r="DS350" s="235"/>
      <c r="DT350" s="235"/>
      <c r="DU350" s="235"/>
      <c r="DV350" s="235"/>
      <c r="DW350" s="235"/>
      <c r="DX350" s="235"/>
      <c r="DY350" s="235"/>
      <c r="DZ350" s="235"/>
      <c r="EA350" s="235"/>
    </row>
    <row r="351" spans="3:131">
      <c r="C351" s="226"/>
      <c r="N351" s="235"/>
      <c r="O351" s="235"/>
      <c r="P351" s="235"/>
      <c r="Q351" s="235"/>
      <c r="R351" s="235"/>
      <c r="S351" s="235"/>
      <c r="T351" s="235"/>
      <c r="U351" s="235"/>
      <c r="V351" s="235"/>
      <c r="W351" s="235"/>
      <c r="X351" s="235"/>
      <c r="Y351" s="235"/>
      <c r="Z351" s="235"/>
      <c r="AA351" s="235"/>
      <c r="AB351" s="235"/>
      <c r="AC351" s="235"/>
      <c r="AD351" s="235"/>
      <c r="AE351" s="235"/>
      <c r="AF351" s="235"/>
      <c r="AG351" s="235"/>
      <c r="AH351" s="235"/>
      <c r="AI351" s="235"/>
      <c r="AJ351" s="235"/>
      <c r="AK351" s="235"/>
      <c r="AL351" s="235"/>
      <c r="AM351" s="235"/>
      <c r="AN351" s="235"/>
      <c r="AO351" s="235"/>
      <c r="AP351" s="235"/>
      <c r="AQ351" s="235"/>
      <c r="AR351" s="235"/>
      <c r="AS351" s="235"/>
      <c r="AT351" s="235"/>
      <c r="AU351" s="235"/>
      <c r="AV351" s="235"/>
      <c r="AW351" s="260"/>
      <c r="AX351" s="260"/>
      <c r="AY351" s="453" t="s">
        <v>1152</v>
      </c>
      <c r="AZ351" s="440" t="s">
        <v>860</v>
      </c>
      <c r="BA351" s="259" t="s">
        <v>904</v>
      </c>
      <c r="BB351" s="259"/>
      <c r="BC351" s="259"/>
      <c r="BD351" s="259" t="s">
        <v>864</v>
      </c>
      <c r="BE351" s="374">
        <f t="shared" si="184"/>
        <v>344</v>
      </c>
      <c r="BF351" s="235"/>
      <c r="BG351" s="235"/>
      <c r="BH351" s="235"/>
      <c r="BI351" s="235"/>
      <c r="BJ351" s="235"/>
      <c r="BK351" s="235"/>
      <c r="BL351" s="235"/>
      <c r="BM351" s="235"/>
      <c r="BN351" s="235"/>
      <c r="BO351" s="235"/>
      <c r="BP351" s="235"/>
      <c r="BQ351" s="235"/>
      <c r="BR351" s="235"/>
      <c r="BS351" s="235"/>
      <c r="BT351" s="235"/>
      <c r="BU351" s="235"/>
      <c r="BV351" s="235"/>
      <c r="BW351" s="235"/>
      <c r="BX351" s="235"/>
      <c r="BY351" s="235"/>
      <c r="BZ351" s="235"/>
      <c r="CA351" s="235"/>
      <c r="CB351" s="235"/>
      <c r="CC351" s="235"/>
      <c r="CD351" s="235"/>
      <c r="CE351" s="235"/>
      <c r="CF351" s="235"/>
      <c r="CG351" s="235"/>
      <c r="CH351" s="235"/>
      <c r="CI351" s="235"/>
      <c r="CJ351" s="235"/>
      <c r="CK351" s="235"/>
      <c r="CL351" s="235"/>
      <c r="CM351" s="235"/>
      <c r="CN351" s="235"/>
      <c r="CO351" s="235"/>
      <c r="CP351" s="235"/>
      <c r="CQ351" s="235"/>
      <c r="CR351" s="235"/>
      <c r="CS351" s="235"/>
      <c r="CT351" s="235"/>
      <c r="CU351" s="235"/>
      <c r="CV351" s="235"/>
      <c r="CW351" s="235"/>
      <c r="CX351" s="235"/>
      <c r="CY351" s="235"/>
      <c r="CZ351" s="235"/>
      <c r="DA351" s="235"/>
      <c r="DB351" s="235"/>
      <c r="DC351" s="235"/>
      <c r="DD351" s="235"/>
      <c r="DE351" s="235"/>
      <c r="DF351" s="235"/>
      <c r="DG351" s="235"/>
      <c r="DH351" s="235"/>
      <c r="DI351" s="235"/>
      <c r="DJ351" s="235"/>
      <c r="DK351" s="235"/>
      <c r="DL351" s="235"/>
      <c r="DM351" s="235"/>
      <c r="DN351" s="235"/>
      <c r="DO351" s="235"/>
      <c r="DP351" s="235"/>
      <c r="DQ351" s="235"/>
      <c r="DR351" s="235"/>
      <c r="DS351" s="235"/>
      <c r="DT351" s="235"/>
      <c r="DU351" s="235"/>
      <c r="DV351" s="235"/>
      <c r="DW351" s="235"/>
      <c r="DX351" s="235"/>
      <c r="DY351" s="235"/>
      <c r="DZ351" s="235"/>
      <c r="EA351" s="235"/>
    </row>
    <row r="352" spans="3:131" ht="23.25">
      <c r="C352" s="226"/>
      <c r="N352" s="235"/>
      <c r="O352" s="235"/>
      <c r="P352" s="235"/>
      <c r="Q352" s="235"/>
      <c r="R352" s="235"/>
      <c r="S352" s="235"/>
      <c r="T352" s="235"/>
      <c r="U352" s="235"/>
      <c r="V352" s="235"/>
      <c r="W352" s="235"/>
      <c r="X352" s="235"/>
      <c r="Y352" s="235"/>
      <c r="Z352" s="235"/>
      <c r="AA352" s="235"/>
      <c r="AB352" s="235"/>
      <c r="AC352" s="235"/>
      <c r="AD352" s="235"/>
      <c r="AE352" s="235"/>
      <c r="AF352" s="235"/>
      <c r="AG352" s="235"/>
      <c r="AH352" s="235"/>
      <c r="AI352" s="235"/>
      <c r="AJ352" s="235"/>
      <c r="AK352" s="235"/>
      <c r="AL352" s="235"/>
      <c r="AM352" s="235"/>
      <c r="AN352" s="235"/>
      <c r="AO352" s="235"/>
      <c r="AP352" s="235"/>
      <c r="AQ352" s="235"/>
      <c r="AR352" s="235"/>
      <c r="AS352" s="235"/>
      <c r="AT352" s="235"/>
      <c r="AU352" s="235"/>
      <c r="AV352" s="235"/>
      <c r="AW352" s="260"/>
      <c r="AX352" s="260"/>
      <c r="AY352" s="453" t="s">
        <v>1156</v>
      </c>
      <c r="AZ352" s="440" t="s">
        <v>863</v>
      </c>
      <c r="BA352" s="259" t="s">
        <v>905</v>
      </c>
      <c r="BB352" s="259"/>
      <c r="BC352" s="259"/>
      <c r="BD352" s="259" t="s">
        <v>1460</v>
      </c>
      <c r="BE352" s="374">
        <f t="shared" si="184"/>
        <v>345</v>
      </c>
      <c r="BF352" s="235"/>
      <c r="BG352" s="235"/>
      <c r="BH352" s="235"/>
      <c r="BI352" s="235"/>
      <c r="BJ352" s="235"/>
      <c r="BK352" s="235"/>
      <c r="BL352" s="235"/>
      <c r="BM352" s="235"/>
      <c r="BN352" s="235"/>
      <c r="BO352" s="235"/>
      <c r="BP352" s="235"/>
      <c r="BQ352" s="235"/>
      <c r="BR352" s="235"/>
      <c r="BS352" s="235"/>
      <c r="BT352" s="235"/>
      <c r="BU352" s="235"/>
      <c r="BV352" s="235"/>
      <c r="BW352" s="235"/>
      <c r="BX352" s="235"/>
      <c r="BY352" s="235"/>
      <c r="BZ352" s="235"/>
      <c r="CA352" s="235"/>
      <c r="CB352" s="235"/>
      <c r="CC352" s="235"/>
      <c r="CD352" s="235"/>
      <c r="CE352" s="235"/>
      <c r="CF352" s="235"/>
      <c r="CG352" s="235"/>
      <c r="CH352" s="235"/>
      <c r="CI352" s="235"/>
      <c r="CJ352" s="235"/>
      <c r="CK352" s="235"/>
      <c r="CL352" s="235"/>
      <c r="CM352" s="235"/>
      <c r="CN352" s="235"/>
      <c r="CO352" s="235"/>
      <c r="CP352" s="235"/>
      <c r="CQ352" s="235"/>
      <c r="CR352" s="235"/>
      <c r="CS352" s="235"/>
      <c r="CT352" s="235"/>
      <c r="CU352" s="235"/>
      <c r="CV352" s="235"/>
      <c r="CW352" s="235"/>
      <c r="CX352" s="235"/>
      <c r="CY352" s="235"/>
      <c r="CZ352" s="235"/>
      <c r="DA352" s="235"/>
      <c r="DB352" s="235"/>
      <c r="DC352" s="235"/>
      <c r="DD352" s="235"/>
      <c r="DE352" s="235"/>
      <c r="DF352" s="235"/>
      <c r="DG352" s="235"/>
      <c r="DH352" s="235"/>
      <c r="DI352" s="235"/>
      <c r="DJ352" s="235"/>
      <c r="DK352" s="235"/>
      <c r="DL352" s="235"/>
      <c r="DM352" s="235"/>
      <c r="DN352" s="235"/>
      <c r="DO352" s="235"/>
      <c r="DP352" s="235"/>
      <c r="DQ352" s="235"/>
      <c r="DR352" s="235"/>
      <c r="DS352" s="235"/>
      <c r="DT352" s="235"/>
      <c r="DU352" s="235"/>
      <c r="DV352" s="235"/>
      <c r="DW352" s="235"/>
      <c r="DX352" s="235"/>
      <c r="DY352" s="235"/>
      <c r="DZ352" s="235"/>
      <c r="EA352" s="235"/>
    </row>
    <row r="353" spans="3:131">
      <c r="C353" s="226"/>
      <c r="N353" s="235"/>
      <c r="O353" s="235"/>
      <c r="P353" s="235"/>
      <c r="Q353" s="235"/>
      <c r="R353" s="235"/>
      <c r="S353" s="235"/>
      <c r="T353" s="235"/>
      <c r="U353" s="235"/>
      <c r="V353" s="235"/>
      <c r="W353" s="235"/>
      <c r="X353" s="235"/>
      <c r="Y353" s="235"/>
      <c r="Z353" s="235"/>
      <c r="AA353" s="235"/>
      <c r="AB353" s="235"/>
      <c r="AC353" s="235"/>
      <c r="AD353" s="235"/>
      <c r="AE353" s="235"/>
      <c r="AF353" s="235"/>
      <c r="AG353" s="235"/>
      <c r="AH353" s="235"/>
      <c r="AI353" s="235"/>
      <c r="AJ353" s="235"/>
      <c r="AK353" s="235"/>
      <c r="AL353" s="235"/>
      <c r="AM353" s="235"/>
      <c r="AN353" s="235"/>
      <c r="AO353" s="235"/>
      <c r="AP353" s="235"/>
      <c r="AQ353" s="235"/>
      <c r="AR353" s="235"/>
      <c r="AS353" s="235"/>
      <c r="AT353" s="235"/>
      <c r="AU353" s="235"/>
      <c r="AV353" s="235"/>
      <c r="AW353" s="260"/>
      <c r="AX353" s="260"/>
      <c r="AY353" s="453" t="s">
        <v>1159</v>
      </c>
      <c r="AZ353" s="440" t="s">
        <v>864</v>
      </c>
      <c r="BA353" s="259" t="s">
        <v>906</v>
      </c>
      <c r="BB353" s="259"/>
      <c r="BC353" s="259"/>
      <c r="BD353" s="259" t="s">
        <v>867</v>
      </c>
      <c r="BE353" s="374">
        <f t="shared" si="184"/>
        <v>346</v>
      </c>
      <c r="BF353" s="235"/>
      <c r="BG353" s="235"/>
      <c r="BH353" s="235"/>
      <c r="BI353" s="235"/>
      <c r="BJ353" s="235"/>
      <c r="BK353" s="235"/>
      <c r="BL353" s="235"/>
      <c r="BM353" s="235"/>
      <c r="BN353" s="235"/>
      <c r="BO353" s="235"/>
      <c r="BP353" s="235"/>
      <c r="BQ353" s="235"/>
      <c r="BR353" s="235"/>
      <c r="BS353" s="235"/>
      <c r="BT353" s="235"/>
      <c r="BU353" s="235"/>
      <c r="BV353" s="235"/>
      <c r="BW353" s="235"/>
      <c r="BX353" s="235"/>
      <c r="BY353" s="235"/>
      <c r="BZ353" s="235"/>
      <c r="CA353" s="235"/>
      <c r="CB353" s="235"/>
      <c r="CC353" s="235"/>
      <c r="CD353" s="235"/>
      <c r="CE353" s="235"/>
      <c r="CF353" s="235"/>
      <c r="CG353" s="235"/>
      <c r="CH353" s="235"/>
      <c r="CI353" s="235"/>
      <c r="CJ353" s="235"/>
      <c r="CK353" s="235"/>
      <c r="CL353" s="235"/>
      <c r="CM353" s="235"/>
      <c r="CN353" s="235"/>
      <c r="CO353" s="235"/>
      <c r="CP353" s="235"/>
      <c r="CQ353" s="235"/>
      <c r="CR353" s="235"/>
      <c r="CS353" s="235"/>
      <c r="CT353" s="235"/>
      <c r="CU353" s="235"/>
      <c r="CV353" s="235"/>
      <c r="CW353" s="235"/>
      <c r="CX353" s="235"/>
      <c r="CY353" s="235"/>
      <c r="CZ353" s="235"/>
      <c r="DA353" s="235"/>
      <c r="DB353" s="235"/>
      <c r="DC353" s="235"/>
      <c r="DD353" s="235"/>
      <c r="DE353" s="235"/>
      <c r="DF353" s="235"/>
      <c r="DG353" s="235"/>
      <c r="DH353" s="235"/>
      <c r="DI353" s="235"/>
      <c r="DJ353" s="235"/>
      <c r="DK353" s="235"/>
      <c r="DL353" s="235"/>
      <c r="DM353" s="235"/>
      <c r="DN353" s="235"/>
      <c r="DO353" s="235"/>
      <c r="DP353" s="235"/>
      <c r="DQ353" s="235"/>
      <c r="DR353" s="235"/>
      <c r="DS353" s="235"/>
      <c r="DT353" s="235"/>
      <c r="DU353" s="235"/>
      <c r="DV353" s="235"/>
      <c r="DW353" s="235"/>
      <c r="DX353" s="235"/>
      <c r="DY353" s="235"/>
      <c r="DZ353" s="235"/>
      <c r="EA353" s="235"/>
    </row>
    <row r="354" spans="3:131">
      <c r="C354" s="226"/>
      <c r="N354" s="235"/>
      <c r="O354" s="235"/>
      <c r="P354" s="235"/>
      <c r="Q354" s="235"/>
      <c r="R354" s="235"/>
      <c r="S354" s="235"/>
      <c r="T354" s="235"/>
      <c r="U354" s="235"/>
      <c r="V354" s="235"/>
      <c r="W354" s="235"/>
      <c r="X354" s="235"/>
      <c r="Y354" s="235"/>
      <c r="Z354" s="235"/>
      <c r="AA354" s="235"/>
      <c r="AB354" s="235"/>
      <c r="AC354" s="235"/>
      <c r="AD354" s="235"/>
      <c r="AE354" s="235"/>
      <c r="AF354" s="235"/>
      <c r="AG354" s="235"/>
      <c r="AH354" s="235"/>
      <c r="AI354" s="235"/>
      <c r="AJ354" s="235"/>
      <c r="AK354" s="235"/>
      <c r="AL354" s="235"/>
      <c r="AM354" s="235"/>
      <c r="AN354" s="235"/>
      <c r="AO354" s="235"/>
      <c r="AP354" s="235"/>
      <c r="AQ354" s="235"/>
      <c r="AR354" s="235"/>
      <c r="AS354" s="235"/>
      <c r="AT354" s="235"/>
      <c r="AU354" s="235"/>
      <c r="AV354" s="235"/>
      <c r="AW354" s="260"/>
      <c r="AX354" s="260"/>
      <c r="AY354" s="453" t="s">
        <v>1161</v>
      </c>
      <c r="AZ354" s="440" t="s">
        <v>1460</v>
      </c>
      <c r="BA354" s="259" t="s">
        <v>911</v>
      </c>
      <c r="BB354" s="259"/>
      <c r="BC354" s="259"/>
      <c r="BD354" s="259" t="s">
        <v>870</v>
      </c>
      <c r="BE354" s="374">
        <f t="shared" si="184"/>
        <v>347</v>
      </c>
      <c r="BF354" s="235"/>
      <c r="BG354" s="235"/>
      <c r="BH354" s="235"/>
      <c r="BI354" s="235"/>
      <c r="BJ354" s="235"/>
      <c r="BK354" s="235"/>
      <c r="BL354" s="235"/>
      <c r="BM354" s="235"/>
      <c r="BN354" s="235"/>
      <c r="BO354" s="235"/>
      <c r="BP354" s="235"/>
      <c r="BQ354" s="235"/>
      <c r="BR354" s="235"/>
      <c r="BS354" s="235"/>
      <c r="BT354" s="235"/>
      <c r="BU354" s="235"/>
      <c r="BV354" s="235"/>
      <c r="BW354" s="235"/>
      <c r="BX354" s="235"/>
      <c r="BY354" s="235"/>
      <c r="BZ354" s="235"/>
      <c r="CA354" s="235"/>
      <c r="CB354" s="235"/>
      <c r="CC354" s="235"/>
      <c r="CD354" s="235"/>
      <c r="CE354" s="235"/>
      <c r="CF354" s="235"/>
      <c r="CG354" s="235"/>
      <c r="CH354" s="235"/>
      <c r="CI354" s="235"/>
      <c r="CJ354" s="235"/>
      <c r="CK354" s="235"/>
      <c r="CL354" s="235"/>
      <c r="CM354" s="235"/>
      <c r="CN354" s="235"/>
      <c r="CO354" s="235"/>
      <c r="CP354" s="235"/>
      <c r="CQ354" s="235"/>
      <c r="CR354" s="235"/>
      <c r="CS354" s="235"/>
      <c r="CT354" s="235"/>
      <c r="CU354" s="235"/>
      <c r="CV354" s="235"/>
      <c r="CW354" s="235"/>
      <c r="CX354" s="235"/>
      <c r="CY354" s="235"/>
      <c r="CZ354" s="235"/>
      <c r="DA354" s="235"/>
      <c r="DB354" s="235"/>
      <c r="DC354" s="235"/>
      <c r="DD354" s="235"/>
      <c r="DE354" s="235"/>
      <c r="DF354" s="235"/>
      <c r="DG354" s="235"/>
      <c r="DH354" s="235"/>
      <c r="DI354" s="235"/>
      <c r="DJ354" s="235"/>
      <c r="DK354" s="235"/>
      <c r="DL354" s="235"/>
      <c r="DM354" s="235"/>
      <c r="DN354" s="235"/>
      <c r="DO354" s="235"/>
      <c r="DP354" s="235"/>
      <c r="DQ354" s="235"/>
      <c r="DR354" s="235"/>
      <c r="DS354" s="235"/>
      <c r="DT354" s="235"/>
      <c r="DU354" s="235"/>
      <c r="DV354" s="235"/>
      <c r="DW354" s="235"/>
      <c r="DX354" s="235"/>
      <c r="DY354" s="235"/>
      <c r="DZ354" s="235"/>
      <c r="EA354" s="235"/>
    </row>
    <row r="355" spans="3:131">
      <c r="C355" s="226"/>
      <c r="N355" s="235"/>
      <c r="O355" s="235"/>
      <c r="P355" s="235"/>
      <c r="Q355" s="235"/>
      <c r="R355" s="235"/>
      <c r="S355" s="235"/>
      <c r="T355" s="235"/>
      <c r="U355" s="235"/>
      <c r="V355" s="235"/>
      <c r="W355" s="235"/>
      <c r="X355" s="235"/>
      <c r="Y355" s="235"/>
      <c r="Z355" s="235"/>
      <c r="AA355" s="235"/>
      <c r="AB355" s="235"/>
      <c r="AC355" s="235"/>
      <c r="AD355" s="235"/>
      <c r="AE355" s="235"/>
      <c r="AF355" s="235"/>
      <c r="AG355" s="235"/>
      <c r="AH355" s="235"/>
      <c r="AI355" s="235"/>
      <c r="AJ355" s="235"/>
      <c r="AK355" s="235"/>
      <c r="AL355" s="235"/>
      <c r="AM355" s="235"/>
      <c r="AN355" s="235"/>
      <c r="AO355" s="235"/>
      <c r="AP355" s="235"/>
      <c r="AQ355" s="235"/>
      <c r="AR355" s="235"/>
      <c r="AS355" s="235"/>
      <c r="AT355" s="235"/>
      <c r="AU355" s="235"/>
      <c r="AV355" s="235"/>
      <c r="AW355" s="260"/>
      <c r="AX355" s="260"/>
      <c r="AY355" s="453" t="s">
        <v>1163</v>
      </c>
      <c r="AZ355" s="440" t="s">
        <v>867</v>
      </c>
      <c r="BA355" s="259" t="s">
        <v>912</v>
      </c>
      <c r="BB355" s="259"/>
      <c r="BC355" s="259"/>
      <c r="BD355" s="259" t="s">
        <v>872</v>
      </c>
      <c r="BE355" s="374">
        <f t="shared" si="184"/>
        <v>348</v>
      </c>
      <c r="BF355" s="235"/>
      <c r="BG355" s="235"/>
      <c r="BH355" s="235"/>
      <c r="BI355" s="235"/>
      <c r="BJ355" s="235"/>
      <c r="BK355" s="235"/>
      <c r="BL355" s="235"/>
      <c r="BM355" s="235"/>
      <c r="BN355" s="235"/>
      <c r="BO355" s="235"/>
      <c r="BP355" s="235"/>
      <c r="BQ355" s="235"/>
      <c r="BR355" s="235"/>
      <c r="BS355" s="235"/>
      <c r="BT355" s="235"/>
      <c r="BU355" s="235"/>
      <c r="BV355" s="235"/>
      <c r="BW355" s="235"/>
      <c r="BX355" s="235"/>
      <c r="BY355" s="235"/>
      <c r="BZ355" s="235"/>
      <c r="CA355" s="235"/>
      <c r="CB355" s="235"/>
      <c r="CC355" s="235"/>
      <c r="CD355" s="235"/>
      <c r="CE355" s="235"/>
      <c r="CF355" s="235"/>
      <c r="CG355" s="235"/>
      <c r="CH355" s="235"/>
      <c r="CI355" s="235"/>
      <c r="CJ355" s="235"/>
      <c r="CK355" s="235"/>
      <c r="CL355" s="235"/>
      <c r="CM355" s="235"/>
      <c r="CN355" s="235"/>
      <c r="CO355" s="235"/>
      <c r="CP355" s="235"/>
      <c r="CQ355" s="235"/>
      <c r="CR355" s="235"/>
      <c r="CS355" s="235"/>
      <c r="CT355" s="235"/>
      <c r="CU355" s="235"/>
      <c r="CV355" s="235"/>
      <c r="CW355" s="235"/>
      <c r="CX355" s="235"/>
      <c r="CY355" s="235"/>
      <c r="CZ355" s="235"/>
      <c r="DA355" s="235"/>
      <c r="DB355" s="235"/>
      <c r="DC355" s="235"/>
      <c r="DD355" s="235"/>
      <c r="DE355" s="235"/>
      <c r="DF355" s="235"/>
      <c r="DG355" s="235"/>
      <c r="DH355" s="235"/>
      <c r="DI355" s="235"/>
      <c r="DJ355" s="235"/>
      <c r="DK355" s="235"/>
      <c r="DL355" s="235"/>
      <c r="DM355" s="235"/>
      <c r="DN355" s="235"/>
      <c r="DO355" s="235"/>
      <c r="DP355" s="235"/>
      <c r="DQ355" s="235"/>
      <c r="DR355" s="235"/>
      <c r="DS355" s="235"/>
      <c r="DT355" s="235"/>
      <c r="DU355" s="235"/>
      <c r="DV355" s="235"/>
      <c r="DW355" s="235"/>
      <c r="DX355" s="235"/>
      <c r="DY355" s="235"/>
      <c r="DZ355" s="235"/>
      <c r="EA355" s="235"/>
    </row>
    <row r="356" spans="3:131">
      <c r="C356" s="226"/>
      <c r="N356" s="235"/>
      <c r="O356" s="235"/>
      <c r="P356" s="235"/>
      <c r="Q356" s="235"/>
      <c r="R356" s="235"/>
      <c r="S356" s="235"/>
      <c r="T356" s="235"/>
      <c r="U356" s="235"/>
      <c r="V356" s="235"/>
      <c r="W356" s="235"/>
      <c r="X356" s="235"/>
      <c r="Y356" s="235"/>
      <c r="Z356" s="235"/>
      <c r="AA356" s="235"/>
      <c r="AB356" s="235"/>
      <c r="AC356" s="235"/>
      <c r="AD356" s="235"/>
      <c r="AE356" s="235"/>
      <c r="AF356" s="235"/>
      <c r="AG356" s="235"/>
      <c r="AH356" s="235"/>
      <c r="AI356" s="235"/>
      <c r="AJ356" s="235"/>
      <c r="AK356" s="235"/>
      <c r="AL356" s="235"/>
      <c r="AM356" s="235"/>
      <c r="AN356" s="235"/>
      <c r="AO356" s="235"/>
      <c r="AP356" s="235"/>
      <c r="AQ356" s="235"/>
      <c r="AR356" s="235"/>
      <c r="AS356" s="235"/>
      <c r="AT356" s="235"/>
      <c r="AU356" s="235"/>
      <c r="AV356" s="235"/>
      <c r="AW356" s="260"/>
      <c r="AX356" s="260"/>
      <c r="AY356" s="453" t="s">
        <v>1164</v>
      </c>
      <c r="AZ356" s="440" t="s">
        <v>870</v>
      </c>
      <c r="BA356" s="259" t="s">
        <v>913</v>
      </c>
      <c r="BB356" s="259"/>
      <c r="BC356" s="259"/>
      <c r="BD356" s="259" t="s">
        <v>873</v>
      </c>
      <c r="BE356" s="374">
        <f t="shared" si="184"/>
        <v>349</v>
      </c>
      <c r="BF356" s="235"/>
      <c r="BG356" s="235"/>
      <c r="BH356" s="235"/>
      <c r="BI356" s="235"/>
      <c r="BJ356" s="235"/>
      <c r="BK356" s="235"/>
      <c r="BL356" s="235"/>
      <c r="BM356" s="235"/>
      <c r="BN356" s="235"/>
      <c r="BO356" s="235"/>
      <c r="BP356" s="235"/>
      <c r="BQ356" s="235"/>
      <c r="BR356" s="235"/>
      <c r="BS356" s="235"/>
      <c r="BT356" s="235"/>
      <c r="BU356" s="235"/>
      <c r="BV356" s="235"/>
      <c r="BW356" s="235"/>
      <c r="BX356" s="235"/>
      <c r="BY356" s="235"/>
      <c r="BZ356" s="235"/>
      <c r="CA356" s="235"/>
      <c r="CB356" s="235"/>
      <c r="CC356" s="235"/>
      <c r="CD356" s="235"/>
      <c r="CE356" s="235"/>
      <c r="CF356" s="235"/>
      <c r="CG356" s="235"/>
      <c r="CH356" s="235"/>
      <c r="CI356" s="235"/>
      <c r="CJ356" s="235"/>
      <c r="CK356" s="235"/>
      <c r="CL356" s="235"/>
      <c r="CM356" s="235"/>
      <c r="CN356" s="235"/>
      <c r="CO356" s="235"/>
      <c r="CP356" s="235"/>
      <c r="CQ356" s="235"/>
      <c r="CR356" s="235"/>
      <c r="CS356" s="235"/>
      <c r="CT356" s="235"/>
      <c r="CU356" s="235"/>
      <c r="CV356" s="235"/>
      <c r="CW356" s="235"/>
      <c r="CX356" s="235"/>
      <c r="CY356" s="235"/>
      <c r="CZ356" s="235"/>
      <c r="DA356" s="235"/>
      <c r="DB356" s="235"/>
      <c r="DC356" s="235"/>
      <c r="DD356" s="235"/>
      <c r="DE356" s="235"/>
      <c r="DF356" s="235"/>
      <c r="DG356" s="235"/>
      <c r="DH356" s="235"/>
      <c r="DI356" s="235"/>
      <c r="DJ356" s="235"/>
      <c r="DK356" s="235"/>
      <c r="DL356" s="235"/>
      <c r="DM356" s="235"/>
      <c r="DN356" s="235"/>
      <c r="DO356" s="235"/>
      <c r="DP356" s="235"/>
      <c r="DQ356" s="235"/>
      <c r="DR356" s="235"/>
      <c r="DS356" s="235"/>
      <c r="DT356" s="235"/>
      <c r="DU356" s="235"/>
      <c r="DV356" s="235"/>
      <c r="DW356" s="235"/>
      <c r="DX356" s="235"/>
      <c r="DY356" s="235"/>
      <c r="DZ356" s="235"/>
      <c r="EA356" s="235"/>
    </row>
    <row r="357" spans="3:131">
      <c r="C357" s="226"/>
      <c r="N357" s="235"/>
      <c r="O357" s="235"/>
      <c r="P357" s="235"/>
      <c r="Q357" s="235"/>
      <c r="R357" s="235"/>
      <c r="S357" s="235"/>
      <c r="T357" s="235"/>
      <c r="U357" s="235"/>
      <c r="V357" s="235"/>
      <c r="W357" s="235"/>
      <c r="X357" s="235"/>
      <c r="Y357" s="235"/>
      <c r="Z357" s="235"/>
      <c r="AA357" s="235"/>
      <c r="AB357" s="235"/>
      <c r="AC357" s="235"/>
      <c r="AD357" s="235"/>
      <c r="AE357" s="235"/>
      <c r="AF357" s="235"/>
      <c r="AG357" s="235"/>
      <c r="AH357" s="235"/>
      <c r="AI357" s="235"/>
      <c r="AJ357" s="235"/>
      <c r="AK357" s="235"/>
      <c r="AL357" s="235"/>
      <c r="AM357" s="235"/>
      <c r="AN357" s="235"/>
      <c r="AO357" s="235"/>
      <c r="AP357" s="235"/>
      <c r="AQ357" s="235"/>
      <c r="AR357" s="235"/>
      <c r="AS357" s="235"/>
      <c r="AT357" s="235"/>
      <c r="AU357" s="235"/>
      <c r="AV357" s="235"/>
      <c r="AW357" s="260"/>
      <c r="AX357" s="260"/>
      <c r="AY357" s="453" t="s">
        <v>1165</v>
      </c>
      <c r="AZ357" s="440" t="s">
        <v>872</v>
      </c>
      <c r="BA357" s="259" t="s">
        <v>919</v>
      </c>
      <c r="BB357" s="259"/>
      <c r="BC357" s="259"/>
      <c r="BD357" s="259" t="s">
        <v>874</v>
      </c>
      <c r="BE357" s="374">
        <f t="shared" si="184"/>
        <v>350</v>
      </c>
      <c r="BF357" s="235"/>
      <c r="BG357" s="235"/>
      <c r="BH357" s="235"/>
      <c r="BI357" s="235"/>
      <c r="BJ357" s="235"/>
      <c r="BK357" s="235"/>
      <c r="BL357" s="235"/>
      <c r="BM357" s="235"/>
      <c r="BN357" s="235"/>
      <c r="BO357" s="235"/>
      <c r="BP357" s="235"/>
      <c r="BQ357" s="235"/>
      <c r="BR357" s="235"/>
      <c r="BS357" s="235"/>
      <c r="BT357" s="235"/>
      <c r="BU357" s="235"/>
      <c r="BV357" s="235"/>
      <c r="BW357" s="235"/>
      <c r="BX357" s="235"/>
      <c r="BY357" s="235"/>
      <c r="BZ357" s="235"/>
      <c r="CA357" s="235"/>
      <c r="CB357" s="235"/>
      <c r="CC357" s="235"/>
      <c r="CD357" s="235"/>
      <c r="CE357" s="235"/>
      <c r="CF357" s="235"/>
      <c r="CG357" s="235"/>
      <c r="CH357" s="235"/>
      <c r="CI357" s="235"/>
      <c r="CJ357" s="235"/>
      <c r="CK357" s="235"/>
      <c r="CL357" s="235"/>
      <c r="CM357" s="235"/>
      <c r="CN357" s="235"/>
      <c r="CO357" s="235"/>
      <c r="CP357" s="235"/>
      <c r="CQ357" s="235"/>
      <c r="CR357" s="235"/>
      <c r="CS357" s="235"/>
      <c r="CT357" s="235"/>
      <c r="CU357" s="235"/>
      <c r="CV357" s="235"/>
      <c r="CW357" s="235"/>
      <c r="CX357" s="235"/>
      <c r="CY357" s="235"/>
      <c r="CZ357" s="235"/>
      <c r="DA357" s="235"/>
      <c r="DB357" s="235"/>
      <c r="DC357" s="235"/>
      <c r="DD357" s="235"/>
      <c r="DE357" s="235"/>
      <c r="DF357" s="235"/>
      <c r="DG357" s="235"/>
      <c r="DH357" s="235"/>
      <c r="DI357" s="235"/>
      <c r="DJ357" s="235"/>
      <c r="DK357" s="235"/>
      <c r="DL357" s="235"/>
      <c r="DM357" s="235"/>
      <c r="DN357" s="235"/>
      <c r="DO357" s="235"/>
      <c r="DP357" s="235"/>
      <c r="DQ357" s="235"/>
      <c r="DR357" s="235"/>
      <c r="DS357" s="235"/>
      <c r="DT357" s="235"/>
      <c r="DU357" s="235"/>
      <c r="DV357" s="235"/>
      <c r="DW357" s="235"/>
      <c r="DX357" s="235"/>
      <c r="DY357" s="235"/>
      <c r="DZ357" s="235"/>
      <c r="EA357" s="235"/>
    </row>
    <row r="358" spans="3:131">
      <c r="C358" s="226"/>
      <c r="N358" s="235"/>
      <c r="O358" s="235"/>
      <c r="P358" s="235"/>
      <c r="Q358" s="235"/>
      <c r="R358" s="235"/>
      <c r="S358" s="235"/>
      <c r="T358" s="235"/>
      <c r="U358" s="235"/>
      <c r="V358" s="235"/>
      <c r="W358" s="235"/>
      <c r="X358" s="235"/>
      <c r="Y358" s="235"/>
      <c r="Z358" s="235"/>
      <c r="AA358" s="235"/>
      <c r="AB358" s="235"/>
      <c r="AC358" s="235"/>
      <c r="AD358" s="235"/>
      <c r="AE358" s="235"/>
      <c r="AF358" s="235"/>
      <c r="AG358" s="235"/>
      <c r="AH358" s="235"/>
      <c r="AI358" s="235"/>
      <c r="AJ358" s="235"/>
      <c r="AK358" s="235"/>
      <c r="AL358" s="235"/>
      <c r="AM358" s="235"/>
      <c r="AN358" s="235"/>
      <c r="AO358" s="235"/>
      <c r="AP358" s="235"/>
      <c r="AQ358" s="235"/>
      <c r="AR358" s="235"/>
      <c r="AS358" s="235"/>
      <c r="AT358" s="235"/>
      <c r="AU358" s="235"/>
      <c r="AV358" s="235"/>
      <c r="AW358" s="260"/>
      <c r="AX358" s="260"/>
      <c r="AY358" s="453" t="s">
        <v>1167</v>
      </c>
      <c r="AZ358" s="440" t="s">
        <v>873</v>
      </c>
      <c r="BA358" s="259" t="s">
        <v>922</v>
      </c>
      <c r="BB358" s="259"/>
      <c r="BC358" s="259"/>
      <c r="BD358" s="259" t="s">
        <v>875</v>
      </c>
      <c r="BE358" s="374">
        <f t="shared" si="184"/>
        <v>351</v>
      </c>
      <c r="BF358" s="235"/>
      <c r="BG358" s="235"/>
      <c r="BH358" s="235"/>
      <c r="BI358" s="235"/>
      <c r="BJ358" s="235"/>
      <c r="BK358" s="235"/>
      <c r="BL358" s="235"/>
      <c r="BM358" s="235"/>
      <c r="BN358" s="235"/>
      <c r="BO358" s="235"/>
      <c r="BP358" s="235"/>
      <c r="BQ358" s="235"/>
      <c r="BR358" s="235"/>
      <c r="BS358" s="235"/>
      <c r="BT358" s="235"/>
      <c r="BU358" s="235"/>
      <c r="BV358" s="235"/>
      <c r="BW358" s="235"/>
      <c r="BX358" s="235"/>
      <c r="BY358" s="235"/>
      <c r="BZ358" s="235"/>
      <c r="CA358" s="235"/>
      <c r="CB358" s="235"/>
      <c r="CC358" s="235"/>
      <c r="CD358" s="235"/>
      <c r="CE358" s="235"/>
      <c r="CF358" s="235"/>
      <c r="CG358" s="235"/>
      <c r="CH358" s="235"/>
      <c r="CI358" s="235"/>
      <c r="CJ358" s="235"/>
      <c r="CK358" s="235"/>
      <c r="CL358" s="235"/>
      <c r="CM358" s="235"/>
      <c r="CN358" s="235"/>
      <c r="CO358" s="235"/>
      <c r="CP358" s="235"/>
      <c r="CQ358" s="235"/>
      <c r="CR358" s="235"/>
      <c r="CS358" s="235"/>
      <c r="CT358" s="235"/>
      <c r="CU358" s="235"/>
      <c r="CV358" s="235"/>
      <c r="CW358" s="235"/>
      <c r="CX358" s="235"/>
      <c r="CY358" s="235"/>
      <c r="CZ358" s="235"/>
      <c r="DA358" s="235"/>
      <c r="DB358" s="235"/>
      <c r="DC358" s="235"/>
      <c r="DD358" s="235"/>
      <c r="DE358" s="235"/>
      <c r="DF358" s="235"/>
      <c r="DG358" s="235"/>
      <c r="DH358" s="235"/>
      <c r="DI358" s="235"/>
      <c r="DJ358" s="235"/>
      <c r="DK358" s="235"/>
      <c r="DL358" s="235"/>
      <c r="DM358" s="235"/>
      <c r="DN358" s="235"/>
      <c r="DO358" s="235"/>
      <c r="DP358" s="235"/>
      <c r="DQ358" s="235"/>
      <c r="DR358" s="235"/>
      <c r="DS358" s="235"/>
      <c r="DT358" s="235"/>
      <c r="DU358" s="235"/>
      <c r="DV358" s="235"/>
      <c r="DW358" s="235"/>
      <c r="DX358" s="235"/>
      <c r="DY358" s="235"/>
      <c r="DZ358" s="235"/>
      <c r="EA358" s="235"/>
    </row>
    <row r="359" spans="3:131">
      <c r="C359" s="226"/>
      <c r="N359" s="235"/>
      <c r="O359" s="235"/>
      <c r="P359" s="235"/>
      <c r="Q359" s="235"/>
      <c r="R359" s="235"/>
      <c r="S359" s="235"/>
      <c r="T359" s="235"/>
      <c r="U359" s="235"/>
      <c r="V359" s="235"/>
      <c r="W359" s="235"/>
      <c r="X359" s="235"/>
      <c r="Y359" s="235"/>
      <c r="Z359" s="235"/>
      <c r="AA359" s="235"/>
      <c r="AB359" s="235"/>
      <c r="AC359" s="235"/>
      <c r="AD359" s="235"/>
      <c r="AE359" s="235"/>
      <c r="AF359" s="235"/>
      <c r="AG359" s="235"/>
      <c r="AH359" s="235"/>
      <c r="AI359" s="235"/>
      <c r="AJ359" s="235"/>
      <c r="AK359" s="235"/>
      <c r="AL359" s="235"/>
      <c r="AM359" s="235"/>
      <c r="AN359" s="235"/>
      <c r="AO359" s="235"/>
      <c r="AP359" s="235"/>
      <c r="AQ359" s="235"/>
      <c r="AR359" s="235"/>
      <c r="AS359" s="235"/>
      <c r="AT359" s="235"/>
      <c r="AU359" s="235"/>
      <c r="AV359" s="235"/>
      <c r="AW359" s="260"/>
      <c r="AX359" s="260"/>
      <c r="AY359" s="453" t="s">
        <v>1168</v>
      </c>
      <c r="AZ359" s="440" t="s">
        <v>874</v>
      </c>
      <c r="BA359" s="259" t="s">
        <v>923</v>
      </c>
      <c r="BB359" s="259"/>
      <c r="BC359" s="259"/>
      <c r="BD359" s="259" t="s">
        <v>876</v>
      </c>
      <c r="BE359" s="374" t="e">
        <f t="shared" si="184"/>
        <v>#N/A</v>
      </c>
      <c r="BF359" s="235"/>
      <c r="BG359" s="235"/>
      <c r="BH359" s="235"/>
      <c r="BI359" s="235"/>
      <c r="BJ359" s="235"/>
      <c r="BK359" s="235"/>
      <c r="BL359" s="235"/>
      <c r="BM359" s="235"/>
      <c r="BN359" s="235"/>
      <c r="BO359" s="235"/>
      <c r="BP359" s="235"/>
      <c r="BQ359" s="235"/>
      <c r="BR359" s="235"/>
      <c r="BS359" s="235"/>
      <c r="BT359" s="235"/>
      <c r="BU359" s="235"/>
      <c r="BV359" s="235"/>
      <c r="BW359" s="235"/>
      <c r="BX359" s="235"/>
      <c r="BY359" s="235"/>
      <c r="BZ359" s="235"/>
      <c r="CA359" s="235"/>
      <c r="CB359" s="235"/>
      <c r="CC359" s="235"/>
      <c r="CD359" s="235"/>
      <c r="CE359" s="235"/>
      <c r="CF359" s="235"/>
      <c r="CG359" s="235"/>
      <c r="CH359" s="235"/>
      <c r="CI359" s="235"/>
      <c r="CJ359" s="235"/>
      <c r="CK359" s="235"/>
      <c r="CL359" s="235"/>
      <c r="CM359" s="235"/>
      <c r="CN359" s="235"/>
      <c r="CO359" s="235"/>
      <c r="CP359" s="235"/>
      <c r="CQ359" s="235"/>
      <c r="CR359" s="235"/>
      <c r="CS359" s="235"/>
      <c r="CT359" s="235"/>
      <c r="CU359" s="235"/>
      <c r="CV359" s="235"/>
      <c r="CW359" s="235"/>
      <c r="CX359" s="235"/>
      <c r="CY359" s="235"/>
      <c r="CZ359" s="235"/>
      <c r="DA359" s="235"/>
      <c r="DB359" s="235"/>
      <c r="DC359" s="235"/>
      <c r="DD359" s="235"/>
      <c r="DE359" s="235"/>
      <c r="DF359" s="235"/>
      <c r="DG359" s="235"/>
      <c r="DH359" s="235"/>
      <c r="DI359" s="235"/>
      <c r="DJ359" s="235"/>
      <c r="DK359" s="235"/>
      <c r="DL359" s="235"/>
      <c r="DM359" s="235"/>
      <c r="DN359" s="235"/>
      <c r="DO359" s="235"/>
      <c r="DP359" s="235"/>
      <c r="DQ359" s="235"/>
      <c r="DR359" s="235"/>
      <c r="DS359" s="235"/>
      <c r="DT359" s="235"/>
      <c r="DU359" s="235"/>
      <c r="DV359" s="235"/>
      <c r="DW359" s="235"/>
      <c r="DX359" s="235"/>
      <c r="DY359" s="235"/>
      <c r="DZ359" s="235"/>
      <c r="EA359" s="235"/>
    </row>
    <row r="360" spans="3:131">
      <c r="C360" s="226"/>
      <c r="N360" s="235"/>
      <c r="O360" s="235"/>
      <c r="P360" s="235"/>
      <c r="Q360" s="235"/>
      <c r="R360" s="235"/>
      <c r="S360" s="235"/>
      <c r="T360" s="235"/>
      <c r="U360" s="235"/>
      <c r="V360" s="235"/>
      <c r="W360" s="235"/>
      <c r="X360" s="235"/>
      <c r="Y360" s="235"/>
      <c r="Z360" s="235"/>
      <c r="AA360" s="235"/>
      <c r="AB360" s="235"/>
      <c r="AC360" s="235"/>
      <c r="AD360" s="235"/>
      <c r="AE360" s="235"/>
      <c r="AF360" s="235"/>
      <c r="AG360" s="235"/>
      <c r="AH360" s="235"/>
      <c r="AI360" s="235"/>
      <c r="AJ360" s="235"/>
      <c r="AK360" s="235"/>
      <c r="AL360" s="235"/>
      <c r="AM360" s="235"/>
      <c r="AN360" s="235"/>
      <c r="AO360" s="235"/>
      <c r="AP360" s="235"/>
      <c r="AQ360" s="235"/>
      <c r="AR360" s="235"/>
      <c r="AS360" s="235"/>
      <c r="AT360" s="235"/>
      <c r="AU360" s="235"/>
      <c r="AV360" s="235"/>
      <c r="AW360" s="260"/>
      <c r="AX360" s="260"/>
      <c r="AY360" s="453" t="s">
        <v>1172</v>
      </c>
      <c r="AZ360" s="440" t="s">
        <v>875</v>
      </c>
      <c r="BA360" s="259" t="s">
        <v>925</v>
      </c>
      <c r="BB360" s="259"/>
      <c r="BC360" s="259"/>
      <c r="BD360" s="259" t="s">
        <v>362</v>
      </c>
      <c r="BE360" s="374">
        <f t="shared" si="184"/>
        <v>352</v>
      </c>
      <c r="BF360" s="235"/>
      <c r="BG360" s="235"/>
      <c r="BH360" s="235"/>
      <c r="BI360" s="235"/>
      <c r="BJ360" s="235"/>
      <c r="BK360" s="235"/>
      <c r="BL360" s="235"/>
      <c r="BM360" s="235"/>
      <c r="BN360" s="235"/>
      <c r="BO360" s="235"/>
      <c r="BP360" s="235"/>
      <c r="BQ360" s="235"/>
      <c r="BR360" s="235"/>
      <c r="BS360" s="235"/>
      <c r="BT360" s="235"/>
      <c r="BU360" s="235"/>
      <c r="BV360" s="235"/>
      <c r="BW360" s="235"/>
      <c r="BX360" s="235"/>
      <c r="BY360" s="235"/>
      <c r="BZ360" s="235"/>
      <c r="CA360" s="235"/>
      <c r="CB360" s="235"/>
      <c r="CC360" s="235"/>
      <c r="CD360" s="235"/>
      <c r="CE360" s="235"/>
      <c r="CF360" s="235"/>
      <c r="CG360" s="235"/>
      <c r="CH360" s="235"/>
      <c r="CI360" s="235"/>
      <c r="CJ360" s="235"/>
      <c r="CK360" s="235"/>
      <c r="CL360" s="235"/>
      <c r="CM360" s="235"/>
      <c r="CN360" s="235"/>
      <c r="CO360" s="235"/>
      <c r="CP360" s="235"/>
      <c r="CQ360" s="235"/>
      <c r="CR360" s="235"/>
      <c r="CS360" s="235"/>
      <c r="CT360" s="235"/>
      <c r="CU360" s="235"/>
      <c r="CV360" s="235"/>
      <c r="CW360" s="235"/>
      <c r="CX360" s="235"/>
      <c r="CY360" s="235"/>
      <c r="CZ360" s="235"/>
      <c r="DA360" s="235"/>
      <c r="DB360" s="235"/>
      <c r="DC360" s="235"/>
      <c r="DD360" s="235"/>
      <c r="DE360" s="235"/>
      <c r="DF360" s="235"/>
      <c r="DG360" s="235"/>
      <c r="DH360" s="235"/>
      <c r="DI360" s="235"/>
      <c r="DJ360" s="235"/>
      <c r="DK360" s="235"/>
      <c r="DL360" s="235"/>
      <c r="DM360" s="235"/>
      <c r="DN360" s="235"/>
      <c r="DO360" s="235"/>
      <c r="DP360" s="235"/>
      <c r="DQ360" s="235"/>
      <c r="DR360" s="235"/>
      <c r="DS360" s="235"/>
      <c r="DT360" s="235"/>
      <c r="DU360" s="235"/>
      <c r="DV360" s="235"/>
      <c r="DW360" s="235"/>
      <c r="DX360" s="235"/>
      <c r="DY360" s="235"/>
      <c r="DZ360" s="235"/>
      <c r="EA360" s="235"/>
    </row>
    <row r="361" spans="3:131">
      <c r="C361" s="226"/>
      <c r="N361" s="235"/>
      <c r="O361" s="235"/>
      <c r="P361" s="235"/>
      <c r="Q361" s="235"/>
      <c r="R361" s="235"/>
      <c r="S361" s="235"/>
      <c r="T361" s="235"/>
      <c r="U361" s="235"/>
      <c r="V361" s="235"/>
      <c r="W361" s="235"/>
      <c r="X361" s="235"/>
      <c r="Y361" s="235"/>
      <c r="Z361" s="235"/>
      <c r="AA361" s="235"/>
      <c r="AB361" s="235"/>
      <c r="AC361" s="235"/>
      <c r="AD361" s="235"/>
      <c r="AE361" s="235"/>
      <c r="AF361" s="235"/>
      <c r="AG361" s="235"/>
      <c r="AH361" s="235"/>
      <c r="AI361" s="235"/>
      <c r="AJ361" s="235"/>
      <c r="AK361" s="235"/>
      <c r="AL361" s="235"/>
      <c r="AM361" s="235"/>
      <c r="AN361" s="235"/>
      <c r="AO361" s="235"/>
      <c r="AP361" s="235"/>
      <c r="AQ361" s="235"/>
      <c r="AR361" s="235"/>
      <c r="AS361" s="235"/>
      <c r="AT361" s="235"/>
      <c r="AU361" s="235"/>
      <c r="AV361" s="235"/>
      <c r="AW361" s="260"/>
      <c r="AX361" s="260"/>
      <c r="AY361" s="453" t="s">
        <v>1180</v>
      </c>
      <c r="AZ361" s="440" t="s">
        <v>362</v>
      </c>
      <c r="BA361" s="259" t="s">
        <v>931</v>
      </c>
      <c r="BB361" s="259"/>
      <c r="BC361" s="259"/>
      <c r="BD361" s="259" t="s">
        <v>877</v>
      </c>
      <c r="BE361" s="374">
        <f t="shared" si="184"/>
        <v>353</v>
      </c>
      <c r="BF361" s="235"/>
      <c r="BG361" s="235"/>
      <c r="BH361" s="235"/>
      <c r="BI361" s="235"/>
      <c r="BJ361" s="235"/>
      <c r="BK361" s="235"/>
      <c r="BL361" s="235"/>
      <c r="BM361" s="235"/>
      <c r="BN361" s="235"/>
      <c r="BO361" s="235"/>
      <c r="BP361" s="235"/>
      <c r="BQ361" s="235"/>
      <c r="BR361" s="235"/>
      <c r="BS361" s="235"/>
      <c r="BT361" s="235"/>
      <c r="BU361" s="235"/>
      <c r="BV361" s="235"/>
      <c r="BW361" s="235"/>
      <c r="BX361" s="235"/>
      <c r="BY361" s="235"/>
      <c r="BZ361" s="235"/>
      <c r="CA361" s="235"/>
      <c r="CB361" s="235"/>
      <c r="CC361" s="235"/>
      <c r="CD361" s="235"/>
      <c r="CE361" s="235"/>
      <c r="CF361" s="235"/>
      <c r="CG361" s="235"/>
      <c r="CH361" s="235"/>
      <c r="CI361" s="235"/>
      <c r="CJ361" s="235"/>
      <c r="CK361" s="235"/>
      <c r="CL361" s="235"/>
      <c r="CM361" s="235"/>
      <c r="CN361" s="235"/>
      <c r="CO361" s="235"/>
      <c r="CP361" s="235"/>
      <c r="CQ361" s="235"/>
      <c r="CR361" s="235"/>
      <c r="CS361" s="235"/>
      <c r="CT361" s="235"/>
      <c r="CU361" s="235"/>
      <c r="CV361" s="235"/>
      <c r="CW361" s="235"/>
      <c r="CX361" s="235"/>
      <c r="CY361" s="235"/>
      <c r="CZ361" s="235"/>
      <c r="DA361" s="235"/>
      <c r="DB361" s="235"/>
      <c r="DC361" s="235"/>
      <c r="DD361" s="235"/>
      <c r="DE361" s="235"/>
      <c r="DF361" s="235"/>
      <c r="DG361" s="235"/>
      <c r="DH361" s="235"/>
      <c r="DI361" s="235"/>
      <c r="DJ361" s="235"/>
      <c r="DK361" s="235"/>
      <c r="DL361" s="235"/>
      <c r="DM361" s="235"/>
      <c r="DN361" s="235"/>
      <c r="DO361" s="235"/>
      <c r="DP361" s="235"/>
      <c r="DQ361" s="235"/>
      <c r="DR361" s="235"/>
      <c r="DS361" s="235"/>
      <c r="DT361" s="235"/>
      <c r="DU361" s="235"/>
      <c r="DV361" s="235"/>
      <c r="DW361" s="235"/>
      <c r="DX361" s="235"/>
      <c r="DY361" s="235"/>
      <c r="DZ361" s="235"/>
      <c r="EA361" s="235"/>
    </row>
    <row r="362" spans="3:131">
      <c r="C362" s="226"/>
      <c r="N362" s="235"/>
      <c r="O362" s="235"/>
      <c r="P362" s="235"/>
      <c r="Q362" s="235"/>
      <c r="R362" s="235"/>
      <c r="S362" s="235"/>
      <c r="T362" s="235"/>
      <c r="U362" s="235"/>
      <c r="V362" s="235"/>
      <c r="W362" s="235"/>
      <c r="X362" s="235"/>
      <c r="Y362" s="235"/>
      <c r="Z362" s="235"/>
      <c r="AA362" s="235"/>
      <c r="AB362" s="235"/>
      <c r="AC362" s="235"/>
      <c r="AD362" s="235"/>
      <c r="AE362" s="235"/>
      <c r="AF362" s="235"/>
      <c r="AG362" s="235"/>
      <c r="AH362" s="235"/>
      <c r="AI362" s="235"/>
      <c r="AJ362" s="235"/>
      <c r="AK362" s="235"/>
      <c r="AL362" s="235"/>
      <c r="AM362" s="235"/>
      <c r="AN362" s="235"/>
      <c r="AO362" s="235"/>
      <c r="AP362" s="235"/>
      <c r="AQ362" s="235"/>
      <c r="AR362" s="235"/>
      <c r="AS362" s="235"/>
      <c r="AT362" s="235"/>
      <c r="AU362" s="235"/>
      <c r="AV362" s="235"/>
      <c r="AW362" s="260"/>
      <c r="AX362" s="260"/>
      <c r="AY362" s="453" t="s">
        <v>1181</v>
      </c>
      <c r="AZ362" s="440" t="s">
        <v>877</v>
      </c>
      <c r="BA362" s="259" t="s">
        <v>932</v>
      </c>
      <c r="BB362" s="259"/>
      <c r="BC362" s="259"/>
      <c r="BD362" s="259" t="s">
        <v>879</v>
      </c>
      <c r="BE362" s="374">
        <f t="shared" si="184"/>
        <v>354</v>
      </c>
      <c r="BF362" s="235"/>
      <c r="BG362" s="235"/>
      <c r="BH362" s="235"/>
      <c r="BI362" s="235"/>
      <c r="BJ362" s="235"/>
      <c r="BK362" s="235"/>
      <c r="BL362" s="235"/>
      <c r="BM362" s="235"/>
      <c r="BN362" s="235"/>
      <c r="BO362" s="235"/>
      <c r="BP362" s="235"/>
      <c r="BQ362" s="235"/>
      <c r="BR362" s="235"/>
      <c r="BS362" s="235"/>
      <c r="BT362" s="235"/>
      <c r="BU362" s="235"/>
      <c r="BV362" s="235"/>
      <c r="BW362" s="235"/>
      <c r="BX362" s="235"/>
      <c r="BY362" s="235"/>
      <c r="BZ362" s="235"/>
      <c r="CA362" s="235"/>
      <c r="CB362" s="235"/>
      <c r="CC362" s="235"/>
      <c r="CD362" s="235"/>
      <c r="CE362" s="235"/>
      <c r="CF362" s="235"/>
      <c r="CG362" s="235"/>
      <c r="CH362" s="235"/>
      <c r="CI362" s="235"/>
      <c r="CJ362" s="235"/>
      <c r="CK362" s="235"/>
      <c r="CL362" s="235"/>
      <c r="CM362" s="235"/>
      <c r="CN362" s="235"/>
      <c r="CO362" s="235"/>
      <c r="CP362" s="235"/>
      <c r="CQ362" s="235"/>
      <c r="CR362" s="235"/>
      <c r="CS362" s="235"/>
      <c r="CT362" s="235"/>
      <c r="CU362" s="235"/>
      <c r="CV362" s="235"/>
      <c r="CW362" s="235"/>
      <c r="CX362" s="235"/>
      <c r="CY362" s="235"/>
      <c r="CZ362" s="235"/>
      <c r="DA362" s="235"/>
      <c r="DB362" s="235"/>
      <c r="DC362" s="235"/>
      <c r="DD362" s="235"/>
      <c r="DE362" s="235"/>
      <c r="DF362" s="235"/>
      <c r="DG362" s="235"/>
      <c r="DH362" s="235"/>
      <c r="DI362" s="235"/>
      <c r="DJ362" s="235"/>
      <c r="DK362" s="235"/>
      <c r="DL362" s="235"/>
      <c r="DM362" s="235"/>
      <c r="DN362" s="235"/>
      <c r="DO362" s="235"/>
      <c r="DP362" s="235"/>
      <c r="DQ362" s="235"/>
      <c r="DR362" s="235"/>
      <c r="DS362" s="235"/>
      <c r="DT362" s="235"/>
      <c r="DU362" s="235"/>
      <c r="DV362" s="235"/>
      <c r="DW362" s="235"/>
      <c r="DX362" s="235"/>
      <c r="DY362" s="235"/>
      <c r="DZ362" s="235"/>
      <c r="EA362" s="235"/>
    </row>
    <row r="363" spans="3:131">
      <c r="C363" s="226"/>
      <c r="N363" s="235"/>
      <c r="O363" s="235"/>
      <c r="P363" s="235"/>
      <c r="Q363" s="235"/>
      <c r="R363" s="235"/>
      <c r="S363" s="235"/>
      <c r="T363" s="235"/>
      <c r="U363" s="235"/>
      <c r="V363" s="235"/>
      <c r="W363" s="235"/>
      <c r="X363" s="235"/>
      <c r="Y363" s="235"/>
      <c r="Z363" s="235"/>
      <c r="AA363" s="235"/>
      <c r="AB363" s="235"/>
      <c r="AC363" s="235"/>
      <c r="AD363" s="235"/>
      <c r="AE363" s="235"/>
      <c r="AF363" s="235"/>
      <c r="AG363" s="235"/>
      <c r="AH363" s="235"/>
      <c r="AI363" s="235"/>
      <c r="AJ363" s="235"/>
      <c r="AK363" s="235"/>
      <c r="AL363" s="235"/>
      <c r="AM363" s="235"/>
      <c r="AN363" s="235"/>
      <c r="AO363" s="235"/>
      <c r="AP363" s="235"/>
      <c r="AQ363" s="235"/>
      <c r="AR363" s="235"/>
      <c r="AS363" s="235"/>
      <c r="AT363" s="235"/>
      <c r="AU363" s="235"/>
      <c r="AV363" s="235"/>
      <c r="AW363" s="260"/>
      <c r="AX363" s="260"/>
      <c r="AY363" s="453" t="s">
        <v>1191</v>
      </c>
      <c r="AZ363" s="440" t="s">
        <v>879</v>
      </c>
      <c r="BA363" s="259" t="s">
        <v>933</v>
      </c>
      <c r="BB363" s="259"/>
      <c r="BC363" s="259"/>
      <c r="BD363" s="259" t="s">
        <v>880</v>
      </c>
      <c r="BE363" s="374">
        <f t="shared" si="184"/>
        <v>355</v>
      </c>
      <c r="BF363" s="235"/>
      <c r="BG363" s="235"/>
      <c r="BH363" s="235"/>
      <c r="BI363" s="235"/>
      <c r="BJ363" s="235"/>
      <c r="BK363" s="235"/>
      <c r="BL363" s="235"/>
      <c r="BM363" s="235"/>
      <c r="BN363" s="235"/>
      <c r="BO363" s="235"/>
      <c r="BP363" s="235"/>
      <c r="BQ363" s="235"/>
      <c r="BR363" s="235"/>
      <c r="BS363" s="235"/>
      <c r="BT363" s="235"/>
      <c r="BU363" s="235"/>
      <c r="BV363" s="235"/>
      <c r="BW363" s="235"/>
      <c r="BX363" s="235"/>
      <c r="BY363" s="235"/>
      <c r="BZ363" s="235"/>
      <c r="CA363" s="235"/>
      <c r="CB363" s="235"/>
      <c r="CC363" s="235"/>
      <c r="CD363" s="235"/>
      <c r="CE363" s="235"/>
      <c r="CF363" s="235"/>
      <c r="CG363" s="235"/>
      <c r="CH363" s="235"/>
      <c r="CI363" s="235"/>
      <c r="CJ363" s="235"/>
      <c r="CK363" s="235"/>
      <c r="CL363" s="235"/>
      <c r="CM363" s="235"/>
      <c r="CN363" s="235"/>
      <c r="CO363" s="235"/>
      <c r="CP363" s="235"/>
      <c r="CQ363" s="235"/>
      <c r="CR363" s="235"/>
      <c r="CS363" s="235"/>
      <c r="CT363" s="235"/>
      <c r="CU363" s="235"/>
      <c r="CV363" s="235"/>
      <c r="CW363" s="235"/>
      <c r="CX363" s="235"/>
      <c r="CY363" s="235"/>
      <c r="CZ363" s="235"/>
      <c r="DA363" s="235"/>
      <c r="DB363" s="235"/>
      <c r="DC363" s="235"/>
      <c r="DD363" s="235"/>
      <c r="DE363" s="235"/>
      <c r="DF363" s="235"/>
      <c r="DG363" s="235"/>
      <c r="DH363" s="235"/>
      <c r="DI363" s="235"/>
      <c r="DJ363" s="235"/>
      <c r="DK363" s="235"/>
      <c r="DL363" s="235"/>
      <c r="DM363" s="235"/>
      <c r="DN363" s="235"/>
      <c r="DO363" s="235"/>
      <c r="DP363" s="235"/>
      <c r="DQ363" s="235"/>
      <c r="DR363" s="235"/>
      <c r="DS363" s="235"/>
      <c r="DT363" s="235"/>
      <c r="DU363" s="235"/>
      <c r="DV363" s="235"/>
      <c r="DW363" s="235"/>
      <c r="DX363" s="235"/>
      <c r="DY363" s="235"/>
      <c r="DZ363" s="235"/>
      <c r="EA363" s="235"/>
    </row>
    <row r="364" spans="3:131">
      <c r="C364" s="226"/>
      <c r="N364" s="235"/>
      <c r="O364" s="235"/>
      <c r="P364" s="235"/>
      <c r="Q364" s="235"/>
      <c r="R364" s="235"/>
      <c r="S364" s="235"/>
      <c r="T364" s="235"/>
      <c r="U364" s="235"/>
      <c r="V364" s="235"/>
      <c r="W364" s="235"/>
      <c r="X364" s="235"/>
      <c r="Y364" s="235"/>
      <c r="Z364" s="235"/>
      <c r="AA364" s="235"/>
      <c r="AB364" s="235"/>
      <c r="AC364" s="235"/>
      <c r="AD364" s="235"/>
      <c r="AE364" s="235"/>
      <c r="AF364" s="235"/>
      <c r="AG364" s="235"/>
      <c r="AH364" s="235"/>
      <c r="AI364" s="235"/>
      <c r="AJ364" s="235"/>
      <c r="AK364" s="235"/>
      <c r="AL364" s="235"/>
      <c r="AM364" s="235"/>
      <c r="AN364" s="235"/>
      <c r="AO364" s="235"/>
      <c r="AP364" s="235"/>
      <c r="AQ364" s="235"/>
      <c r="AR364" s="235"/>
      <c r="AS364" s="235"/>
      <c r="AT364" s="235"/>
      <c r="AU364" s="235"/>
      <c r="AV364" s="235"/>
      <c r="AW364" s="260"/>
      <c r="AX364" s="260"/>
      <c r="AY364" s="453" t="s">
        <v>1193</v>
      </c>
      <c r="AZ364" s="440" t="s">
        <v>880</v>
      </c>
      <c r="BA364" s="259" t="s">
        <v>935</v>
      </c>
      <c r="BB364" s="259"/>
      <c r="BC364" s="259"/>
      <c r="BD364" s="259" t="s">
        <v>884</v>
      </c>
      <c r="BE364" s="374">
        <f t="shared" si="184"/>
        <v>356</v>
      </c>
      <c r="BF364" s="235"/>
      <c r="BG364" s="235"/>
      <c r="BH364" s="235"/>
      <c r="BI364" s="235"/>
      <c r="BJ364" s="235"/>
      <c r="BK364" s="235"/>
      <c r="BL364" s="235"/>
      <c r="BM364" s="235"/>
      <c r="BN364" s="235"/>
      <c r="BO364" s="235"/>
      <c r="BP364" s="235"/>
      <c r="BQ364" s="235"/>
      <c r="BR364" s="235"/>
      <c r="BS364" s="235"/>
      <c r="BT364" s="235"/>
      <c r="BU364" s="235"/>
      <c r="BV364" s="235"/>
      <c r="BW364" s="235"/>
      <c r="BX364" s="235"/>
      <c r="BY364" s="235"/>
      <c r="BZ364" s="235"/>
      <c r="CA364" s="235"/>
      <c r="CB364" s="235"/>
      <c r="CC364" s="235"/>
      <c r="CD364" s="235"/>
      <c r="CE364" s="235"/>
      <c r="CF364" s="235"/>
      <c r="CG364" s="235"/>
      <c r="CH364" s="235"/>
      <c r="CI364" s="235"/>
      <c r="CJ364" s="235"/>
      <c r="CK364" s="235"/>
      <c r="CL364" s="235"/>
      <c r="CM364" s="235"/>
      <c r="CN364" s="235"/>
      <c r="CO364" s="235"/>
      <c r="CP364" s="235"/>
      <c r="CQ364" s="235"/>
      <c r="CR364" s="235"/>
      <c r="CS364" s="235"/>
      <c r="CT364" s="235"/>
      <c r="CU364" s="235"/>
      <c r="CV364" s="235"/>
      <c r="CW364" s="235"/>
      <c r="CX364" s="235"/>
      <c r="CY364" s="235"/>
      <c r="CZ364" s="235"/>
      <c r="DA364" s="235"/>
      <c r="DB364" s="235"/>
      <c r="DC364" s="235"/>
      <c r="DD364" s="235"/>
      <c r="DE364" s="235"/>
      <c r="DF364" s="235"/>
      <c r="DG364" s="235"/>
      <c r="DH364" s="235"/>
      <c r="DI364" s="235"/>
      <c r="DJ364" s="235"/>
      <c r="DK364" s="235"/>
      <c r="DL364" s="235"/>
      <c r="DM364" s="235"/>
      <c r="DN364" s="235"/>
      <c r="DO364" s="235"/>
      <c r="DP364" s="235"/>
      <c r="DQ364" s="235"/>
      <c r="DR364" s="235"/>
      <c r="DS364" s="235"/>
      <c r="DT364" s="235"/>
      <c r="DU364" s="235"/>
      <c r="DV364" s="235"/>
      <c r="DW364" s="235"/>
      <c r="DX364" s="235"/>
      <c r="DY364" s="235"/>
      <c r="DZ364" s="235"/>
      <c r="EA364" s="235"/>
    </row>
    <row r="365" spans="3:131">
      <c r="C365" s="226"/>
      <c r="N365" s="235"/>
      <c r="O365" s="235"/>
      <c r="P365" s="235"/>
      <c r="Q365" s="235"/>
      <c r="R365" s="235"/>
      <c r="S365" s="235"/>
      <c r="T365" s="235"/>
      <c r="U365" s="235"/>
      <c r="V365" s="235"/>
      <c r="W365" s="235"/>
      <c r="X365" s="235"/>
      <c r="Y365" s="235"/>
      <c r="Z365" s="235"/>
      <c r="AA365" s="235"/>
      <c r="AB365" s="235"/>
      <c r="AC365" s="235"/>
      <c r="AD365" s="235"/>
      <c r="AE365" s="235"/>
      <c r="AF365" s="235"/>
      <c r="AG365" s="235"/>
      <c r="AH365" s="235"/>
      <c r="AI365" s="235"/>
      <c r="AJ365" s="235"/>
      <c r="AK365" s="235"/>
      <c r="AL365" s="235"/>
      <c r="AM365" s="235"/>
      <c r="AN365" s="235"/>
      <c r="AO365" s="235"/>
      <c r="AP365" s="235"/>
      <c r="AQ365" s="235"/>
      <c r="AR365" s="235"/>
      <c r="AS365" s="235"/>
      <c r="AT365" s="235"/>
      <c r="AU365" s="235"/>
      <c r="AV365" s="235"/>
      <c r="AW365" s="260"/>
      <c r="AX365" s="260"/>
      <c r="AY365" s="453"/>
      <c r="AZ365" s="440" t="s">
        <v>884</v>
      </c>
      <c r="BA365" s="259" t="s">
        <v>938</v>
      </c>
      <c r="BB365" s="259"/>
      <c r="BC365" s="259"/>
      <c r="BD365" s="259" t="s">
        <v>885</v>
      </c>
      <c r="BE365" s="374">
        <f t="shared" si="184"/>
        <v>357</v>
      </c>
      <c r="BF365" s="235"/>
      <c r="BG365" s="235"/>
      <c r="BH365" s="235"/>
      <c r="BI365" s="235"/>
      <c r="BJ365" s="235"/>
      <c r="BK365" s="235"/>
      <c r="BL365" s="235"/>
      <c r="BM365" s="235"/>
      <c r="BN365" s="235"/>
      <c r="BO365" s="235"/>
      <c r="BP365" s="235"/>
      <c r="BQ365" s="235"/>
      <c r="BR365" s="235"/>
      <c r="BS365" s="235"/>
      <c r="BT365" s="235"/>
      <c r="BU365" s="235"/>
      <c r="BV365" s="235"/>
      <c r="BW365" s="235"/>
      <c r="BX365" s="235"/>
      <c r="BY365" s="235"/>
      <c r="BZ365" s="235"/>
      <c r="CA365" s="235"/>
      <c r="CB365" s="235"/>
      <c r="CC365" s="235"/>
      <c r="CD365" s="235"/>
      <c r="CE365" s="235"/>
      <c r="CF365" s="235"/>
      <c r="CG365" s="235"/>
      <c r="CH365" s="235"/>
      <c r="CI365" s="235"/>
      <c r="CJ365" s="235"/>
      <c r="CK365" s="235"/>
      <c r="CL365" s="235"/>
      <c r="CM365" s="235"/>
      <c r="CN365" s="235"/>
      <c r="CO365" s="235"/>
      <c r="CP365" s="235"/>
      <c r="CQ365" s="235"/>
      <c r="CR365" s="235"/>
      <c r="CS365" s="235"/>
      <c r="CT365" s="235"/>
      <c r="CU365" s="235"/>
      <c r="CV365" s="235"/>
      <c r="CW365" s="235"/>
      <c r="CX365" s="235"/>
      <c r="CY365" s="235"/>
      <c r="CZ365" s="235"/>
      <c r="DA365" s="235"/>
      <c r="DB365" s="235"/>
      <c r="DC365" s="235"/>
      <c r="DD365" s="235"/>
      <c r="DE365" s="235"/>
      <c r="DF365" s="235"/>
      <c r="DG365" s="235"/>
      <c r="DH365" s="235"/>
      <c r="DI365" s="235"/>
      <c r="DJ365" s="235"/>
      <c r="DK365" s="235"/>
      <c r="DL365" s="235"/>
      <c r="DM365" s="235"/>
      <c r="DN365" s="235"/>
      <c r="DO365" s="235"/>
      <c r="DP365" s="235"/>
      <c r="DQ365" s="235"/>
      <c r="DR365" s="235"/>
      <c r="DS365" s="235"/>
      <c r="DT365" s="235"/>
      <c r="DU365" s="235"/>
      <c r="DV365" s="235"/>
      <c r="DW365" s="235"/>
      <c r="DX365" s="235"/>
      <c r="DY365" s="235"/>
      <c r="DZ365" s="235"/>
      <c r="EA365" s="235"/>
    </row>
    <row r="366" spans="3:131">
      <c r="C366" s="226"/>
      <c r="N366" s="235"/>
      <c r="O366" s="235"/>
      <c r="P366" s="235"/>
      <c r="Q366" s="235"/>
      <c r="R366" s="235"/>
      <c r="S366" s="235"/>
      <c r="T366" s="235"/>
      <c r="U366" s="235"/>
      <c r="V366" s="235"/>
      <c r="W366" s="235"/>
      <c r="X366" s="235"/>
      <c r="Y366" s="235"/>
      <c r="Z366" s="235"/>
      <c r="AA366" s="235"/>
      <c r="AB366" s="235"/>
      <c r="AC366" s="235"/>
      <c r="AD366" s="235"/>
      <c r="AE366" s="235"/>
      <c r="AF366" s="235"/>
      <c r="AG366" s="235"/>
      <c r="AH366" s="235"/>
      <c r="AI366" s="235"/>
      <c r="AJ366" s="235"/>
      <c r="AK366" s="235"/>
      <c r="AL366" s="235"/>
      <c r="AM366" s="235"/>
      <c r="AN366" s="235"/>
      <c r="AO366" s="235"/>
      <c r="AP366" s="235"/>
      <c r="AQ366" s="235"/>
      <c r="AR366" s="235"/>
      <c r="AS366" s="235"/>
      <c r="AT366" s="235"/>
      <c r="AU366" s="235"/>
      <c r="AV366" s="235"/>
      <c r="AW366" s="260"/>
      <c r="AX366" s="260"/>
      <c r="AY366" s="453"/>
      <c r="AZ366" s="440" t="s">
        <v>885</v>
      </c>
      <c r="BA366" s="259" t="s">
        <v>940</v>
      </c>
      <c r="BB366" s="259"/>
      <c r="BC366" s="259"/>
      <c r="BD366" s="259" t="s">
        <v>886</v>
      </c>
      <c r="BE366" s="374" t="e">
        <f t="shared" si="184"/>
        <v>#N/A</v>
      </c>
      <c r="BF366" s="235"/>
      <c r="BG366" s="235"/>
      <c r="BH366" s="235"/>
      <c r="BI366" s="235"/>
      <c r="BJ366" s="235"/>
      <c r="BK366" s="235"/>
      <c r="BL366" s="235"/>
      <c r="BM366" s="235"/>
      <c r="BN366" s="235"/>
      <c r="BO366" s="235"/>
      <c r="BP366" s="235"/>
      <c r="BQ366" s="235"/>
      <c r="BR366" s="235"/>
      <c r="BS366" s="235"/>
      <c r="BT366" s="235"/>
      <c r="BU366" s="235"/>
      <c r="BV366" s="235"/>
      <c r="BW366" s="235"/>
      <c r="BX366" s="235"/>
      <c r="BY366" s="235"/>
      <c r="BZ366" s="235"/>
      <c r="CA366" s="235"/>
      <c r="CB366" s="235"/>
      <c r="CC366" s="235"/>
      <c r="CD366" s="235"/>
      <c r="CE366" s="235"/>
      <c r="CF366" s="235"/>
      <c r="CG366" s="235"/>
      <c r="CH366" s="235"/>
      <c r="CI366" s="235"/>
      <c r="CJ366" s="235"/>
      <c r="CK366" s="235"/>
      <c r="CL366" s="235"/>
      <c r="CM366" s="235"/>
      <c r="CN366" s="235"/>
      <c r="CO366" s="235"/>
      <c r="CP366" s="235"/>
      <c r="CQ366" s="235"/>
      <c r="CR366" s="235"/>
      <c r="CS366" s="235"/>
      <c r="CT366" s="235"/>
      <c r="CU366" s="235"/>
      <c r="CV366" s="235"/>
      <c r="CW366" s="235"/>
      <c r="CX366" s="235"/>
      <c r="CY366" s="235"/>
      <c r="CZ366" s="235"/>
      <c r="DA366" s="235"/>
      <c r="DB366" s="235"/>
      <c r="DC366" s="235"/>
      <c r="DD366" s="235"/>
      <c r="DE366" s="235"/>
      <c r="DF366" s="235"/>
      <c r="DG366" s="235"/>
      <c r="DH366" s="235"/>
      <c r="DI366" s="235"/>
      <c r="DJ366" s="235"/>
      <c r="DK366" s="235"/>
      <c r="DL366" s="235"/>
      <c r="DM366" s="235"/>
      <c r="DN366" s="235"/>
      <c r="DO366" s="235"/>
      <c r="DP366" s="235"/>
      <c r="DQ366" s="235"/>
      <c r="DR366" s="235"/>
      <c r="DS366" s="235"/>
      <c r="DT366" s="235"/>
      <c r="DU366" s="235"/>
      <c r="DV366" s="235"/>
      <c r="DW366" s="235"/>
      <c r="DX366" s="235"/>
      <c r="DY366" s="235"/>
      <c r="DZ366" s="235"/>
      <c r="EA366" s="235"/>
    </row>
    <row r="367" spans="3:131">
      <c r="C367" s="226"/>
      <c r="N367" s="235"/>
      <c r="O367" s="235"/>
      <c r="P367" s="235"/>
      <c r="Q367" s="235"/>
      <c r="R367" s="235"/>
      <c r="S367" s="235"/>
      <c r="T367" s="235"/>
      <c r="U367" s="235"/>
      <c r="V367" s="235"/>
      <c r="W367" s="235"/>
      <c r="X367" s="235"/>
      <c r="Y367" s="235"/>
      <c r="Z367" s="235"/>
      <c r="AA367" s="235"/>
      <c r="AB367" s="235"/>
      <c r="AC367" s="235"/>
      <c r="AD367" s="235"/>
      <c r="AE367" s="235"/>
      <c r="AF367" s="235"/>
      <c r="AG367" s="235"/>
      <c r="AH367" s="235"/>
      <c r="AI367" s="235"/>
      <c r="AJ367" s="235"/>
      <c r="AK367" s="235"/>
      <c r="AL367" s="235"/>
      <c r="AM367" s="235"/>
      <c r="AN367" s="235"/>
      <c r="AO367" s="235"/>
      <c r="AP367" s="235"/>
      <c r="AQ367" s="235"/>
      <c r="AR367" s="235"/>
      <c r="AS367" s="235"/>
      <c r="AT367" s="235"/>
      <c r="AU367" s="235"/>
      <c r="AV367" s="235"/>
      <c r="AW367" s="260"/>
      <c r="AX367" s="260"/>
      <c r="AY367" s="453"/>
      <c r="AZ367" s="440" t="s">
        <v>887</v>
      </c>
      <c r="BA367" s="259" t="s">
        <v>942</v>
      </c>
      <c r="BB367" s="259"/>
      <c r="BC367" s="259"/>
      <c r="BD367" s="259" t="s">
        <v>887</v>
      </c>
      <c r="BE367" s="374">
        <f t="shared" si="184"/>
        <v>358</v>
      </c>
      <c r="BF367" s="235"/>
      <c r="BG367" s="235"/>
      <c r="BH367" s="235"/>
      <c r="BI367" s="235"/>
      <c r="BJ367" s="235"/>
      <c r="BK367" s="235"/>
      <c r="BL367" s="235"/>
      <c r="BM367" s="235"/>
      <c r="BN367" s="235"/>
      <c r="BO367" s="235"/>
      <c r="BP367" s="235"/>
      <c r="BQ367" s="235"/>
      <c r="BR367" s="235"/>
      <c r="BS367" s="235"/>
      <c r="BT367" s="235"/>
      <c r="BU367" s="235"/>
      <c r="BV367" s="235"/>
      <c r="BW367" s="235"/>
      <c r="BX367" s="235"/>
      <c r="BY367" s="235"/>
      <c r="BZ367" s="235"/>
      <c r="CA367" s="235"/>
      <c r="CB367" s="235"/>
      <c r="CC367" s="235"/>
      <c r="CD367" s="235"/>
      <c r="CE367" s="235"/>
      <c r="CF367" s="235"/>
      <c r="CG367" s="235"/>
      <c r="CH367" s="235"/>
      <c r="CI367" s="235"/>
      <c r="CJ367" s="235"/>
      <c r="CK367" s="235"/>
      <c r="CL367" s="235"/>
      <c r="CM367" s="235"/>
      <c r="CN367" s="235"/>
      <c r="CO367" s="235"/>
      <c r="CP367" s="235"/>
      <c r="CQ367" s="235"/>
      <c r="CR367" s="235"/>
      <c r="CS367" s="235"/>
      <c r="CT367" s="235"/>
      <c r="CU367" s="235"/>
      <c r="CV367" s="235"/>
      <c r="CW367" s="235"/>
      <c r="CX367" s="235"/>
      <c r="CY367" s="235"/>
      <c r="CZ367" s="235"/>
      <c r="DA367" s="235"/>
      <c r="DB367" s="235"/>
      <c r="DC367" s="235"/>
      <c r="DD367" s="235"/>
      <c r="DE367" s="235"/>
      <c r="DF367" s="235"/>
      <c r="DG367" s="235"/>
      <c r="DH367" s="235"/>
      <c r="DI367" s="235"/>
      <c r="DJ367" s="235"/>
      <c r="DK367" s="235"/>
      <c r="DL367" s="235"/>
      <c r="DM367" s="235"/>
      <c r="DN367" s="235"/>
      <c r="DO367" s="235"/>
      <c r="DP367" s="235"/>
      <c r="DQ367" s="235"/>
      <c r="DR367" s="235"/>
      <c r="DS367" s="235"/>
      <c r="DT367" s="235"/>
      <c r="DU367" s="235"/>
      <c r="DV367" s="235"/>
      <c r="DW367" s="235"/>
      <c r="DX367" s="235"/>
      <c r="DY367" s="235"/>
      <c r="DZ367" s="235"/>
      <c r="EA367" s="235"/>
    </row>
    <row r="368" spans="3:131">
      <c r="C368" s="226"/>
      <c r="N368" s="235"/>
      <c r="O368" s="235"/>
      <c r="P368" s="235"/>
      <c r="Q368" s="235"/>
      <c r="R368" s="235"/>
      <c r="S368" s="235"/>
      <c r="T368" s="235"/>
      <c r="U368" s="235"/>
      <c r="V368" s="235"/>
      <c r="W368" s="235"/>
      <c r="X368" s="235"/>
      <c r="Y368" s="235"/>
      <c r="Z368" s="235"/>
      <c r="AA368" s="235"/>
      <c r="AB368" s="235"/>
      <c r="AC368" s="235"/>
      <c r="AD368" s="235"/>
      <c r="AE368" s="235"/>
      <c r="AF368" s="235"/>
      <c r="AG368" s="235"/>
      <c r="AH368" s="235"/>
      <c r="AI368" s="235"/>
      <c r="AJ368" s="235"/>
      <c r="AK368" s="235"/>
      <c r="AL368" s="235"/>
      <c r="AM368" s="235"/>
      <c r="AN368" s="235"/>
      <c r="AO368" s="235"/>
      <c r="AP368" s="235"/>
      <c r="AQ368" s="235"/>
      <c r="AR368" s="235"/>
      <c r="AS368" s="235"/>
      <c r="AT368" s="235"/>
      <c r="AU368" s="235"/>
      <c r="AV368" s="235"/>
      <c r="AW368" s="260"/>
      <c r="AX368" s="260"/>
      <c r="AY368" s="453"/>
      <c r="AZ368" s="440" t="s">
        <v>888</v>
      </c>
      <c r="BA368" s="259" t="s">
        <v>945</v>
      </c>
      <c r="BB368" s="259"/>
      <c r="BC368" s="259"/>
      <c r="BD368" s="259" t="s">
        <v>888</v>
      </c>
      <c r="BE368" s="374">
        <f t="shared" si="184"/>
        <v>359</v>
      </c>
      <c r="BF368" s="235"/>
      <c r="BG368" s="235"/>
      <c r="BH368" s="235"/>
      <c r="BI368" s="235"/>
      <c r="BJ368" s="235"/>
      <c r="BK368" s="235"/>
      <c r="BL368" s="235"/>
      <c r="BM368" s="235"/>
      <c r="BN368" s="235"/>
      <c r="BO368" s="235"/>
      <c r="BP368" s="235"/>
      <c r="BQ368" s="235"/>
      <c r="BR368" s="235"/>
      <c r="BS368" s="235"/>
      <c r="BT368" s="235"/>
      <c r="BU368" s="235"/>
      <c r="BV368" s="235"/>
      <c r="BW368" s="235"/>
      <c r="BX368" s="235"/>
      <c r="BY368" s="235"/>
      <c r="BZ368" s="235"/>
      <c r="CA368" s="235"/>
      <c r="CB368" s="235"/>
      <c r="CC368" s="235"/>
      <c r="CD368" s="235"/>
      <c r="CE368" s="235"/>
      <c r="CF368" s="235"/>
      <c r="CG368" s="235"/>
      <c r="CH368" s="235"/>
      <c r="CI368" s="235"/>
      <c r="CJ368" s="235"/>
      <c r="CK368" s="235"/>
      <c r="CL368" s="235"/>
      <c r="CM368" s="235"/>
      <c r="CN368" s="235"/>
      <c r="CO368" s="235"/>
      <c r="CP368" s="235"/>
      <c r="CQ368" s="235"/>
      <c r="CR368" s="235"/>
      <c r="CS368" s="235"/>
      <c r="CT368" s="235"/>
      <c r="CU368" s="235"/>
      <c r="CV368" s="235"/>
      <c r="CW368" s="235"/>
      <c r="CX368" s="235"/>
      <c r="CY368" s="235"/>
      <c r="CZ368" s="235"/>
      <c r="DA368" s="235"/>
      <c r="DB368" s="235"/>
      <c r="DC368" s="235"/>
      <c r="DD368" s="235"/>
      <c r="DE368" s="235"/>
      <c r="DF368" s="235"/>
      <c r="DG368" s="235"/>
      <c r="DH368" s="235"/>
      <c r="DI368" s="235"/>
      <c r="DJ368" s="235"/>
      <c r="DK368" s="235"/>
      <c r="DL368" s="235"/>
      <c r="DM368" s="235"/>
      <c r="DN368" s="235"/>
      <c r="DO368" s="235"/>
      <c r="DP368" s="235"/>
      <c r="DQ368" s="235"/>
      <c r="DR368" s="235"/>
      <c r="DS368" s="235"/>
      <c r="DT368" s="235"/>
      <c r="DU368" s="235"/>
      <c r="DV368" s="235"/>
      <c r="DW368" s="235"/>
      <c r="DX368" s="235"/>
      <c r="DY368" s="235"/>
      <c r="DZ368" s="235"/>
      <c r="EA368" s="235"/>
    </row>
    <row r="369" spans="3:131">
      <c r="C369" s="226"/>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c r="AI369" s="235"/>
      <c r="AJ369" s="235"/>
      <c r="AK369" s="235"/>
      <c r="AL369" s="235"/>
      <c r="AM369" s="235"/>
      <c r="AN369" s="235"/>
      <c r="AO369" s="235"/>
      <c r="AP369" s="235"/>
      <c r="AQ369" s="235"/>
      <c r="AR369" s="235"/>
      <c r="AS369" s="235"/>
      <c r="AT369" s="235"/>
      <c r="AU369" s="235"/>
      <c r="AV369" s="235"/>
      <c r="AW369" s="260"/>
      <c r="AX369" s="260"/>
      <c r="AY369" s="453"/>
      <c r="AZ369" s="440" t="s">
        <v>889</v>
      </c>
      <c r="BA369" s="259" t="s">
        <v>946</v>
      </c>
      <c r="BB369" s="259"/>
      <c r="BC369" s="259"/>
      <c r="BD369" s="259" t="s">
        <v>889</v>
      </c>
      <c r="BE369" s="374"/>
      <c r="BF369" s="235"/>
      <c r="BG369" s="235"/>
      <c r="BH369" s="235"/>
      <c r="BI369" s="235"/>
      <c r="BJ369" s="235"/>
      <c r="BK369" s="235"/>
      <c r="BL369" s="235"/>
      <c r="BM369" s="235"/>
      <c r="BN369" s="235"/>
      <c r="BO369" s="235"/>
      <c r="BP369" s="235"/>
      <c r="BQ369" s="235"/>
      <c r="BR369" s="235"/>
      <c r="BS369" s="235"/>
      <c r="BT369" s="235"/>
      <c r="BU369" s="235"/>
      <c r="BV369" s="235"/>
      <c r="BW369" s="235"/>
      <c r="BX369" s="235"/>
      <c r="BY369" s="235"/>
      <c r="BZ369" s="235"/>
      <c r="CA369" s="235"/>
      <c r="CB369" s="235"/>
      <c r="CC369" s="235"/>
      <c r="CD369" s="235"/>
      <c r="CE369" s="235"/>
      <c r="CF369" s="235"/>
      <c r="CG369" s="235"/>
      <c r="CH369" s="235"/>
      <c r="CI369" s="235"/>
      <c r="CJ369" s="235"/>
      <c r="CK369" s="235"/>
      <c r="CL369" s="235"/>
      <c r="CM369" s="235"/>
      <c r="CN369" s="235"/>
      <c r="CO369" s="235"/>
      <c r="CP369" s="235"/>
      <c r="CQ369" s="235"/>
      <c r="CR369" s="235"/>
      <c r="CS369" s="235"/>
      <c r="CT369" s="235"/>
      <c r="CU369" s="235"/>
      <c r="CV369" s="235"/>
      <c r="CW369" s="235"/>
      <c r="CX369" s="235"/>
      <c r="CY369" s="235"/>
      <c r="CZ369" s="235"/>
      <c r="DA369" s="235"/>
      <c r="DB369" s="235"/>
      <c r="DC369" s="235"/>
      <c r="DD369" s="235"/>
      <c r="DE369" s="235"/>
      <c r="DF369" s="235"/>
      <c r="DG369" s="235"/>
      <c r="DH369" s="235"/>
      <c r="DI369" s="235"/>
      <c r="DJ369" s="235"/>
      <c r="DK369" s="235"/>
      <c r="DL369" s="235"/>
      <c r="DM369" s="235"/>
      <c r="DN369" s="235"/>
      <c r="DO369" s="235"/>
      <c r="DP369" s="235"/>
      <c r="DQ369" s="235"/>
      <c r="DR369" s="235"/>
      <c r="DS369" s="235"/>
      <c r="DT369" s="235"/>
      <c r="DU369" s="235"/>
      <c r="DV369" s="235"/>
      <c r="DW369" s="235"/>
      <c r="DX369" s="235"/>
      <c r="DY369" s="235"/>
      <c r="DZ369" s="235"/>
      <c r="EA369" s="235"/>
    </row>
    <row r="370" spans="3:131">
      <c r="C370" s="226"/>
      <c r="N370" s="235"/>
      <c r="O370" s="235"/>
      <c r="P370" s="235"/>
      <c r="Q370" s="235"/>
      <c r="R370" s="235"/>
      <c r="S370" s="235"/>
      <c r="T370" s="235"/>
      <c r="U370" s="235"/>
      <c r="V370" s="235"/>
      <c r="W370" s="235"/>
      <c r="X370" s="235"/>
      <c r="Y370" s="235"/>
      <c r="Z370" s="235"/>
      <c r="AA370" s="235"/>
      <c r="AB370" s="235"/>
      <c r="AC370" s="235"/>
      <c r="AD370" s="235"/>
      <c r="AE370" s="235"/>
      <c r="AF370" s="235"/>
      <c r="AG370" s="235"/>
      <c r="AH370" s="235"/>
      <c r="AI370" s="235"/>
      <c r="AJ370" s="235"/>
      <c r="AK370" s="235"/>
      <c r="AL370" s="235"/>
      <c r="AM370" s="235"/>
      <c r="AN370" s="235"/>
      <c r="AO370" s="235"/>
      <c r="AP370" s="235"/>
      <c r="AQ370" s="235"/>
      <c r="AR370" s="235"/>
      <c r="AS370" s="235"/>
      <c r="AT370" s="235"/>
      <c r="AU370" s="235"/>
      <c r="AV370" s="235"/>
      <c r="AW370" s="260"/>
      <c r="AX370" s="260"/>
      <c r="AY370" s="260"/>
      <c r="AZ370" s="440" t="s">
        <v>890</v>
      </c>
      <c r="BA370" s="259" t="s">
        <v>947</v>
      </c>
      <c r="BB370" s="259"/>
      <c r="BC370" s="259"/>
      <c r="BD370" s="259" t="s">
        <v>890</v>
      </c>
      <c r="BE370" s="374"/>
      <c r="BF370" s="235"/>
      <c r="BG370" s="235"/>
      <c r="BH370" s="235"/>
      <c r="BI370" s="235"/>
      <c r="BJ370" s="235"/>
      <c r="BK370" s="235"/>
      <c r="BL370" s="235"/>
      <c r="BM370" s="235"/>
      <c r="BN370" s="235"/>
      <c r="BO370" s="235"/>
      <c r="BP370" s="235"/>
      <c r="BQ370" s="235"/>
      <c r="BR370" s="235"/>
      <c r="BS370" s="235"/>
      <c r="BT370" s="235"/>
      <c r="BU370" s="235"/>
      <c r="BV370" s="235"/>
      <c r="BW370" s="235"/>
      <c r="BX370" s="235"/>
      <c r="BY370" s="235"/>
      <c r="BZ370" s="235"/>
      <c r="CA370" s="235"/>
      <c r="CB370" s="235"/>
      <c r="CC370" s="235"/>
      <c r="CD370" s="235"/>
      <c r="CE370" s="235"/>
      <c r="CF370" s="235"/>
      <c r="CG370" s="235"/>
      <c r="CH370" s="235"/>
      <c r="CI370" s="235"/>
      <c r="CJ370" s="235"/>
      <c r="CK370" s="235"/>
      <c r="CL370" s="235"/>
      <c r="CM370" s="235"/>
      <c r="CN370" s="235"/>
      <c r="CO370" s="235"/>
      <c r="CP370" s="235"/>
      <c r="CQ370" s="235"/>
      <c r="CR370" s="235"/>
      <c r="CS370" s="235"/>
      <c r="CT370" s="235"/>
      <c r="CU370" s="235"/>
      <c r="CV370" s="235"/>
      <c r="CW370" s="235"/>
      <c r="CX370" s="235"/>
      <c r="CY370" s="235"/>
      <c r="CZ370" s="235"/>
      <c r="DA370" s="235"/>
      <c r="DB370" s="235"/>
      <c r="DC370" s="235"/>
      <c r="DD370" s="235"/>
      <c r="DE370" s="235"/>
      <c r="DF370" s="235"/>
      <c r="DG370" s="235"/>
      <c r="DH370" s="235"/>
      <c r="DI370" s="235"/>
      <c r="DJ370" s="235"/>
      <c r="DK370" s="235"/>
      <c r="DL370" s="235"/>
      <c r="DM370" s="235"/>
      <c r="DN370" s="235"/>
      <c r="DO370" s="235"/>
      <c r="DP370" s="235"/>
      <c r="DQ370" s="235"/>
      <c r="DR370" s="235"/>
      <c r="DS370" s="235"/>
      <c r="DT370" s="235"/>
      <c r="DU370" s="235"/>
      <c r="DV370" s="235"/>
      <c r="DW370" s="235"/>
      <c r="DX370" s="235"/>
      <c r="DY370" s="235"/>
      <c r="DZ370" s="235"/>
      <c r="EA370" s="235"/>
    </row>
    <row r="371" spans="3:131">
      <c r="C371" s="226"/>
      <c r="N371" s="235"/>
      <c r="O371" s="235"/>
      <c r="P371" s="235"/>
      <c r="Q371" s="235"/>
      <c r="R371" s="235"/>
      <c r="S371" s="235"/>
      <c r="T371" s="235"/>
      <c r="U371" s="235"/>
      <c r="V371" s="235"/>
      <c r="W371" s="235"/>
      <c r="X371" s="235"/>
      <c r="Y371" s="235"/>
      <c r="Z371" s="235"/>
      <c r="AA371" s="235"/>
      <c r="AB371" s="235"/>
      <c r="AC371" s="235"/>
      <c r="AD371" s="235"/>
      <c r="AE371" s="235"/>
      <c r="AF371" s="235"/>
      <c r="AG371" s="235"/>
      <c r="AH371" s="235"/>
      <c r="AI371" s="235"/>
      <c r="AJ371" s="235"/>
      <c r="AK371" s="235"/>
      <c r="AL371" s="235"/>
      <c r="AM371" s="235"/>
      <c r="AN371" s="235"/>
      <c r="AO371" s="235"/>
      <c r="AP371" s="235"/>
      <c r="AQ371" s="235"/>
      <c r="AR371" s="235"/>
      <c r="AS371" s="235"/>
      <c r="AT371" s="235"/>
      <c r="AU371" s="235"/>
      <c r="AV371" s="235"/>
      <c r="AW371" s="260"/>
      <c r="AX371" s="260"/>
      <c r="AY371" s="260"/>
      <c r="AZ371" s="440" t="s">
        <v>892</v>
      </c>
      <c r="BA371" s="259" t="s">
        <v>1461</v>
      </c>
      <c r="BB371" s="259"/>
      <c r="BC371" s="259"/>
      <c r="BD371" s="259" t="s">
        <v>892</v>
      </c>
      <c r="BE371" s="374"/>
      <c r="BF371" s="235"/>
      <c r="BG371" s="235"/>
      <c r="BH371" s="235"/>
      <c r="BI371" s="235"/>
      <c r="BJ371" s="235"/>
      <c r="BK371" s="235"/>
      <c r="BL371" s="235"/>
      <c r="BM371" s="235"/>
      <c r="BN371" s="235"/>
      <c r="BO371" s="235"/>
      <c r="BP371" s="235"/>
      <c r="BQ371" s="235"/>
      <c r="BR371" s="235"/>
      <c r="BS371" s="235"/>
      <c r="BT371" s="235"/>
      <c r="BU371" s="235"/>
      <c r="BV371" s="235"/>
      <c r="BW371" s="235"/>
      <c r="BX371" s="235"/>
      <c r="BY371" s="235"/>
      <c r="BZ371" s="235"/>
      <c r="CA371" s="235"/>
      <c r="CB371" s="235"/>
      <c r="CC371" s="235"/>
      <c r="CD371" s="235"/>
      <c r="CE371" s="235"/>
      <c r="CF371" s="235"/>
      <c r="CG371" s="235"/>
      <c r="CH371" s="235"/>
      <c r="CI371" s="235"/>
      <c r="CJ371" s="235"/>
      <c r="CK371" s="235"/>
      <c r="CL371" s="235"/>
      <c r="CM371" s="235"/>
      <c r="CN371" s="235"/>
      <c r="CO371" s="235"/>
      <c r="CP371" s="235"/>
      <c r="CQ371" s="235"/>
      <c r="CR371" s="235"/>
      <c r="CS371" s="235"/>
      <c r="CT371" s="235"/>
      <c r="CU371" s="235"/>
      <c r="CV371" s="235"/>
      <c r="CW371" s="235"/>
      <c r="CX371" s="235"/>
      <c r="CY371" s="235"/>
      <c r="CZ371" s="235"/>
      <c r="DA371" s="235"/>
      <c r="DB371" s="235"/>
      <c r="DC371" s="235"/>
      <c r="DD371" s="235"/>
      <c r="DE371" s="235"/>
      <c r="DF371" s="235"/>
      <c r="DG371" s="235"/>
      <c r="DH371" s="235"/>
      <c r="DI371" s="235"/>
      <c r="DJ371" s="235"/>
      <c r="DK371" s="235"/>
      <c r="DL371" s="235"/>
      <c r="DM371" s="235"/>
      <c r="DN371" s="235"/>
      <c r="DO371" s="235"/>
      <c r="DP371" s="235"/>
      <c r="DQ371" s="235"/>
      <c r="DR371" s="235"/>
      <c r="DS371" s="235"/>
      <c r="DT371" s="235"/>
      <c r="DU371" s="235"/>
      <c r="DV371" s="235"/>
      <c r="DW371" s="235"/>
      <c r="DX371" s="235"/>
      <c r="DY371" s="235"/>
      <c r="DZ371" s="235"/>
      <c r="EA371" s="235"/>
    </row>
    <row r="372" spans="3:131">
      <c r="C372" s="226"/>
      <c r="N372" s="235"/>
      <c r="O372" s="235"/>
      <c r="P372" s="235"/>
      <c r="Q372" s="235"/>
      <c r="R372" s="235"/>
      <c r="S372" s="235"/>
      <c r="T372" s="235"/>
      <c r="U372" s="235"/>
      <c r="V372" s="235"/>
      <c r="W372" s="235"/>
      <c r="X372" s="235"/>
      <c r="Y372" s="235"/>
      <c r="Z372" s="235"/>
      <c r="AA372" s="235"/>
      <c r="AB372" s="235"/>
      <c r="AC372" s="235"/>
      <c r="AD372" s="235"/>
      <c r="AE372" s="235"/>
      <c r="AF372" s="235"/>
      <c r="AG372" s="235"/>
      <c r="AH372" s="235"/>
      <c r="AI372" s="235"/>
      <c r="AJ372" s="235"/>
      <c r="AK372" s="235"/>
      <c r="AL372" s="235"/>
      <c r="AM372" s="235"/>
      <c r="AN372" s="235"/>
      <c r="AO372" s="235"/>
      <c r="AP372" s="235"/>
      <c r="AQ372" s="235"/>
      <c r="AR372" s="235"/>
      <c r="AS372" s="235"/>
      <c r="AT372" s="235"/>
      <c r="AU372" s="235"/>
      <c r="AV372" s="235"/>
      <c r="AW372" s="260"/>
      <c r="AX372" s="260"/>
      <c r="AY372" s="260"/>
      <c r="AZ372" s="440" t="s">
        <v>893</v>
      </c>
      <c r="BA372" s="259" t="s">
        <v>952</v>
      </c>
      <c r="BB372" s="259"/>
      <c r="BC372" s="259"/>
      <c r="BD372" s="259" t="s">
        <v>893</v>
      </c>
      <c r="BE372" s="374"/>
      <c r="BF372" s="235"/>
      <c r="BG372" s="235"/>
      <c r="BH372" s="235"/>
      <c r="BI372" s="235"/>
      <c r="BJ372" s="235"/>
      <c r="BK372" s="235"/>
      <c r="BL372" s="235"/>
      <c r="BM372" s="235"/>
      <c r="BN372" s="235"/>
      <c r="BO372" s="235"/>
      <c r="BP372" s="235"/>
      <c r="BQ372" s="235"/>
      <c r="BR372" s="235"/>
      <c r="BS372" s="235"/>
      <c r="BT372" s="235"/>
      <c r="BU372" s="235"/>
      <c r="BV372" s="235"/>
      <c r="BW372" s="235"/>
      <c r="BX372" s="235"/>
      <c r="BY372" s="235"/>
      <c r="BZ372" s="235"/>
      <c r="CA372" s="235"/>
      <c r="CB372" s="235"/>
      <c r="CC372" s="235"/>
      <c r="CD372" s="235"/>
      <c r="CE372" s="235"/>
      <c r="CF372" s="235"/>
      <c r="CG372" s="235"/>
      <c r="CH372" s="235"/>
      <c r="CI372" s="235"/>
      <c r="CJ372" s="235"/>
      <c r="CK372" s="235"/>
      <c r="CL372" s="235"/>
      <c r="CM372" s="235"/>
      <c r="CN372" s="235"/>
      <c r="CO372" s="235"/>
      <c r="CP372" s="235"/>
      <c r="CQ372" s="235"/>
      <c r="CR372" s="235"/>
      <c r="CS372" s="235"/>
      <c r="CT372" s="235"/>
      <c r="CU372" s="235"/>
      <c r="CV372" s="235"/>
      <c r="CW372" s="235"/>
      <c r="CX372" s="235"/>
      <c r="CY372" s="235"/>
      <c r="CZ372" s="235"/>
      <c r="DA372" s="235"/>
      <c r="DB372" s="235"/>
      <c r="DC372" s="235"/>
      <c r="DD372" s="235"/>
      <c r="DE372" s="235"/>
      <c r="DF372" s="235"/>
      <c r="DG372" s="235"/>
      <c r="DH372" s="235"/>
      <c r="DI372" s="235"/>
      <c r="DJ372" s="235"/>
      <c r="DK372" s="235"/>
      <c r="DL372" s="235"/>
      <c r="DM372" s="235"/>
      <c r="DN372" s="235"/>
      <c r="DO372" s="235"/>
      <c r="DP372" s="235"/>
      <c r="DQ372" s="235"/>
      <c r="DR372" s="235"/>
      <c r="DS372" s="235"/>
      <c r="DT372" s="235"/>
      <c r="DU372" s="235"/>
      <c r="DV372" s="235"/>
      <c r="DW372" s="235"/>
      <c r="DX372" s="235"/>
      <c r="DY372" s="235"/>
      <c r="DZ372" s="235"/>
      <c r="EA372" s="235"/>
    </row>
    <row r="373" spans="3:131">
      <c r="C373" s="226"/>
      <c r="N373" s="235"/>
      <c r="O373" s="235"/>
      <c r="P373" s="235"/>
      <c r="Q373" s="235"/>
      <c r="R373" s="235"/>
      <c r="S373" s="235"/>
      <c r="T373" s="235"/>
      <c r="U373" s="235"/>
      <c r="V373" s="235"/>
      <c r="W373" s="235"/>
      <c r="X373" s="235"/>
      <c r="Y373" s="235"/>
      <c r="Z373" s="235"/>
      <c r="AA373" s="235"/>
      <c r="AB373" s="235"/>
      <c r="AC373" s="235"/>
      <c r="AD373" s="235"/>
      <c r="AE373" s="235"/>
      <c r="AF373" s="235"/>
      <c r="AG373" s="235"/>
      <c r="AH373" s="235"/>
      <c r="AI373" s="235"/>
      <c r="AJ373" s="235"/>
      <c r="AK373" s="235"/>
      <c r="AL373" s="235"/>
      <c r="AM373" s="235"/>
      <c r="AN373" s="235"/>
      <c r="AO373" s="235"/>
      <c r="AP373" s="235"/>
      <c r="AQ373" s="235"/>
      <c r="AR373" s="235"/>
      <c r="AS373" s="235"/>
      <c r="AT373" s="235"/>
      <c r="AU373" s="235"/>
      <c r="AV373" s="235"/>
      <c r="AW373" s="260"/>
      <c r="AX373" s="260"/>
      <c r="AY373" s="260"/>
      <c r="AZ373" s="440" t="s">
        <v>895</v>
      </c>
      <c r="BA373" s="259" t="s">
        <v>954</v>
      </c>
      <c r="BB373" s="259"/>
      <c r="BC373" s="259"/>
      <c r="BD373" s="259" t="s">
        <v>895</v>
      </c>
      <c r="BE373" s="374"/>
      <c r="BF373" s="235"/>
      <c r="BG373" s="235"/>
      <c r="BH373" s="235"/>
      <c r="BI373" s="235"/>
      <c r="BJ373" s="235"/>
      <c r="BK373" s="235"/>
      <c r="BL373" s="235"/>
      <c r="BM373" s="235"/>
      <c r="BN373" s="235"/>
      <c r="BO373" s="235"/>
      <c r="BP373" s="235"/>
      <c r="BQ373" s="235"/>
      <c r="BR373" s="235"/>
      <c r="BS373" s="235"/>
      <c r="BT373" s="235"/>
      <c r="BU373" s="235"/>
      <c r="BV373" s="235"/>
      <c r="BW373" s="235"/>
      <c r="BX373" s="235"/>
      <c r="BY373" s="235"/>
      <c r="BZ373" s="235"/>
      <c r="CA373" s="235"/>
      <c r="CB373" s="235"/>
      <c r="CC373" s="235"/>
      <c r="CD373" s="235"/>
      <c r="CE373" s="235"/>
      <c r="CF373" s="235"/>
      <c r="CG373" s="235"/>
      <c r="CH373" s="235"/>
      <c r="CI373" s="235"/>
      <c r="CJ373" s="235"/>
      <c r="CK373" s="235"/>
      <c r="CL373" s="235"/>
      <c r="CM373" s="235"/>
      <c r="CN373" s="235"/>
      <c r="CO373" s="235"/>
      <c r="CP373" s="235"/>
      <c r="CQ373" s="235"/>
      <c r="CR373" s="235"/>
      <c r="CS373" s="235"/>
      <c r="CT373" s="235"/>
      <c r="CU373" s="235"/>
      <c r="CV373" s="235"/>
      <c r="CW373" s="235"/>
      <c r="CX373" s="235"/>
      <c r="CY373" s="235"/>
      <c r="CZ373" s="235"/>
      <c r="DA373" s="235"/>
      <c r="DB373" s="235"/>
      <c r="DC373" s="235"/>
      <c r="DD373" s="235"/>
      <c r="DE373" s="235"/>
      <c r="DF373" s="235"/>
      <c r="DG373" s="235"/>
      <c r="DH373" s="235"/>
      <c r="DI373" s="235"/>
      <c r="DJ373" s="235"/>
      <c r="DK373" s="235"/>
      <c r="DL373" s="235"/>
      <c r="DM373" s="235"/>
      <c r="DN373" s="235"/>
      <c r="DO373" s="235"/>
      <c r="DP373" s="235"/>
      <c r="DQ373" s="235"/>
      <c r="DR373" s="235"/>
      <c r="DS373" s="235"/>
      <c r="DT373" s="235"/>
      <c r="DU373" s="235"/>
      <c r="DV373" s="235"/>
      <c r="DW373" s="235"/>
      <c r="DX373" s="235"/>
      <c r="DY373" s="235"/>
      <c r="DZ373" s="235"/>
      <c r="EA373" s="235"/>
    </row>
    <row r="374" spans="3:131">
      <c r="C374" s="226"/>
      <c r="N374" s="235"/>
      <c r="O374" s="235"/>
      <c r="P374" s="235"/>
      <c r="Q374" s="235"/>
      <c r="R374" s="235"/>
      <c r="S374" s="235"/>
      <c r="T374" s="235"/>
      <c r="U374" s="235"/>
      <c r="V374" s="235"/>
      <c r="W374" s="235"/>
      <c r="X374" s="235"/>
      <c r="Y374" s="235"/>
      <c r="Z374" s="235"/>
      <c r="AA374" s="235"/>
      <c r="AB374" s="235"/>
      <c r="AC374" s="235"/>
      <c r="AD374" s="235"/>
      <c r="AE374" s="235"/>
      <c r="AF374" s="235"/>
      <c r="AG374" s="235"/>
      <c r="AH374" s="235"/>
      <c r="AI374" s="235"/>
      <c r="AJ374" s="235"/>
      <c r="AK374" s="235"/>
      <c r="AL374" s="235"/>
      <c r="AM374" s="235"/>
      <c r="AN374" s="235"/>
      <c r="AO374" s="235"/>
      <c r="AP374" s="235"/>
      <c r="AQ374" s="235"/>
      <c r="AR374" s="235"/>
      <c r="AS374" s="235"/>
      <c r="AT374" s="235"/>
      <c r="AU374" s="235"/>
      <c r="AV374" s="235"/>
      <c r="AW374" s="486"/>
      <c r="AX374" s="486"/>
      <c r="AY374" s="486"/>
      <c r="AZ374" s="440" t="s">
        <v>367</v>
      </c>
      <c r="BA374" s="259" t="s">
        <v>958</v>
      </c>
      <c r="BB374" s="259"/>
      <c r="BC374" s="259"/>
      <c r="BD374" s="259" t="s">
        <v>367</v>
      </c>
      <c r="BE374" s="374"/>
      <c r="BF374" s="235"/>
      <c r="BG374" s="235"/>
      <c r="BH374" s="235"/>
      <c r="BI374" s="235"/>
      <c r="BJ374" s="235"/>
      <c r="BK374" s="235"/>
      <c r="BL374" s="235"/>
      <c r="BM374" s="235"/>
      <c r="BN374" s="235"/>
      <c r="BO374" s="235"/>
      <c r="BP374" s="235"/>
      <c r="BQ374" s="235"/>
      <c r="BR374" s="235"/>
      <c r="BS374" s="235"/>
      <c r="BT374" s="235"/>
      <c r="BU374" s="235"/>
      <c r="BV374" s="235"/>
      <c r="BW374" s="235"/>
      <c r="BX374" s="235"/>
      <c r="BY374" s="235"/>
      <c r="BZ374" s="235"/>
      <c r="CA374" s="235"/>
      <c r="CB374" s="235"/>
      <c r="CC374" s="235"/>
      <c r="CD374" s="235"/>
      <c r="CE374" s="235"/>
      <c r="CF374" s="235"/>
      <c r="CG374" s="235"/>
      <c r="CH374" s="235"/>
      <c r="CI374" s="235"/>
      <c r="CJ374" s="235"/>
      <c r="CK374" s="235"/>
      <c r="CL374" s="235"/>
      <c r="CM374" s="235"/>
      <c r="CN374" s="235"/>
      <c r="CO374" s="235"/>
      <c r="CP374" s="235"/>
      <c r="CQ374" s="235"/>
      <c r="CR374" s="235"/>
      <c r="CS374" s="235"/>
      <c r="CT374" s="235"/>
      <c r="CU374" s="235"/>
      <c r="CV374" s="235"/>
      <c r="CW374" s="235"/>
      <c r="CX374" s="235"/>
      <c r="CY374" s="235"/>
      <c r="CZ374" s="235"/>
      <c r="DA374" s="235"/>
      <c r="DB374" s="235"/>
      <c r="DC374" s="235"/>
      <c r="DD374" s="235"/>
      <c r="DE374" s="235"/>
      <c r="DF374" s="235"/>
      <c r="DG374" s="235"/>
      <c r="DH374" s="235"/>
      <c r="DI374" s="235"/>
      <c r="DJ374" s="235"/>
      <c r="DK374" s="235"/>
      <c r="DL374" s="235"/>
      <c r="DM374" s="235"/>
      <c r="DN374" s="235"/>
      <c r="DO374" s="235"/>
      <c r="DP374" s="235"/>
      <c r="DQ374" s="235"/>
      <c r="DR374" s="235"/>
      <c r="DS374" s="235"/>
      <c r="DT374" s="235"/>
      <c r="DU374" s="235"/>
      <c r="DV374" s="235"/>
      <c r="DW374" s="235"/>
      <c r="DX374" s="235"/>
      <c r="DY374" s="235"/>
      <c r="DZ374" s="235"/>
      <c r="EA374" s="235"/>
    </row>
    <row r="375" spans="3:131">
      <c r="C375" s="226"/>
      <c r="N375" s="235"/>
      <c r="O375" s="235"/>
      <c r="P375" s="235"/>
      <c r="Q375" s="235"/>
      <c r="R375" s="235"/>
      <c r="S375" s="235"/>
      <c r="T375" s="235"/>
      <c r="U375" s="235"/>
      <c r="V375" s="235"/>
      <c r="W375" s="235"/>
      <c r="X375" s="235"/>
      <c r="Y375" s="235"/>
      <c r="Z375" s="235"/>
      <c r="AA375" s="235"/>
      <c r="AB375" s="235"/>
      <c r="AC375" s="235"/>
      <c r="AD375" s="235"/>
      <c r="AE375" s="235"/>
      <c r="AF375" s="235"/>
      <c r="AG375" s="235"/>
      <c r="AH375" s="235"/>
      <c r="AI375" s="235"/>
      <c r="AJ375" s="235"/>
      <c r="AK375" s="235"/>
      <c r="AL375" s="235"/>
      <c r="AM375" s="235"/>
      <c r="AN375" s="235"/>
      <c r="AO375" s="235"/>
      <c r="AP375" s="235"/>
      <c r="AQ375" s="235"/>
      <c r="AR375" s="235"/>
      <c r="AS375" s="235"/>
      <c r="AT375" s="235"/>
      <c r="AU375" s="235"/>
      <c r="AV375" s="235"/>
      <c r="AW375" s="486"/>
      <c r="AX375" s="486"/>
      <c r="AY375" s="486"/>
      <c r="AZ375" s="440" t="s">
        <v>896</v>
      </c>
      <c r="BA375" s="259" t="s">
        <v>959</v>
      </c>
      <c r="BB375" s="259"/>
      <c r="BC375" s="259"/>
      <c r="BD375" s="259" t="s">
        <v>896</v>
      </c>
      <c r="BE375" s="374"/>
      <c r="BF375" s="235"/>
      <c r="BG375" s="235"/>
      <c r="BH375" s="235"/>
      <c r="BI375" s="235"/>
      <c r="BJ375" s="235"/>
      <c r="BK375" s="235"/>
      <c r="BL375" s="235"/>
      <c r="BM375" s="235"/>
      <c r="BN375" s="235"/>
      <c r="BO375" s="235"/>
      <c r="BP375" s="235"/>
      <c r="BQ375" s="235"/>
      <c r="BR375" s="235"/>
      <c r="BS375" s="235"/>
      <c r="BT375" s="235"/>
      <c r="BU375" s="235"/>
      <c r="BV375" s="235"/>
      <c r="BW375" s="235"/>
      <c r="BX375" s="235"/>
      <c r="BY375" s="235"/>
      <c r="BZ375" s="235"/>
      <c r="CA375" s="235"/>
      <c r="CB375" s="235"/>
      <c r="CC375" s="235"/>
      <c r="CD375" s="235"/>
      <c r="CE375" s="235"/>
      <c r="CF375" s="235"/>
      <c r="CG375" s="235"/>
      <c r="CH375" s="235"/>
      <c r="CI375" s="235"/>
      <c r="CJ375" s="235"/>
      <c r="CK375" s="235"/>
      <c r="CL375" s="235"/>
      <c r="CM375" s="235"/>
      <c r="CN375" s="235"/>
      <c r="CO375" s="235"/>
      <c r="CP375" s="235"/>
      <c r="CQ375" s="235"/>
      <c r="CR375" s="235"/>
      <c r="CS375" s="235"/>
      <c r="CT375" s="235"/>
      <c r="CU375" s="235"/>
      <c r="CV375" s="235"/>
      <c r="CW375" s="235"/>
      <c r="CX375" s="235"/>
      <c r="CY375" s="235"/>
      <c r="CZ375" s="235"/>
      <c r="DA375" s="235"/>
      <c r="DB375" s="235"/>
      <c r="DC375" s="235"/>
      <c r="DD375" s="235"/>
      <c r="DE375" s="235"/>
      <c r="DF375" s="235"/>
      <c r="DG375" s="235"/>
      <c r="DH375" s="235"/>
      <c r="DI375" s="235"/>
      <c r="DJ375" s="235"/>
      <c r="DK375" s="235"/>
      <c r="DL375" s="235"/>
      <c r="DM375" s="235"/>
      <c r="DN375" s="235"/>
      <c r="DO375" s="235"/>
      <c r="DP375" s="235"/>
      <c r="DQ375" s="235"/>
      <c r="DR375" s="235"/>
      <c r="DS375" s="235"/>
      <c r="DT375" s="235"/>
      <c r="DU375" s="235"/>
      <c r="DV375" s="235"/>
      <c r="DW375" s="235"/>
      <c r="DX375" s="235"/>
      <c r="DY375" s="235"/>
      <c r="DZ375" s="235"/>
      <c r="EA375" s="235"/>
    </row>
    <row r="376" spans="3:131">
      <c r="C376" s="226"/>
      <c r="N376" s="235"/>
      <c r="O376" s="235"/>
      <c r="P376" s="235"/>
      <c r="Q376" s="235"/>
      <c r="R376" s="235"/>
      <c r="S376" s="235"/>
      <c r="T376" s="235"/>
      <c r="U376" s="235"/>
      <c r="V376" s="235"/>
      <c r="W376" s="235"/>
      <c r="X376" s="235"/>
      <c r="Y376" s="235"/>
      <c r="Z376" s="235"/>
      <c r="AA376" s="235"/>
      <c r="AB376" s="235"/>
      <c r="AC376" s="235"/>
      <c r="AD376" s="235"/>
      <c r="AE376" s="235"/>
      <c r="AF376" s="235"/>
      <c r="AG376" s="235"/>
      <c r="AH376" s="235"/>
      <c r="AI376" s="235"/>
      <c r="AJ376" s="235"/>
      <c r="AK376" s="235"/>
      <c r="AL376" s="235"/>
      <c r="AM376" s="235"/>
      <c r="AN376" s="235"/>
      <c r="AO376" s="235"/>
      <c r="AP376" s="235"/>
      <c r="AQ376" s="235"/>
      <c r="AR376" s="235"/>
      <c r="AS376" s="235"/>
      <c r="AT376" s="235"/>
      <c r="AU376" s="235"/>
      <c r="AV376" s="235"/>
      <c r="AW376" s="486"/>
      <c r="AX376" s="486"/>
      <c r="AY376" s="486"/>
      <c r="AZ376" s="440" t="s">
        <v>899</v>
      </c>
      <c r="BA376" s="259" t="s">
        <v>962</v>
      </c>
      <c r="BB376" s="259"/>
      <c r="BC376" s="259"/>
      <c r="BD376" s="259" t="s">
        <v>899</v>
      </c>
      <c r="BE376" s="374"/>
      <c r="BF376" s="235"/>
      <c r="BG376" s="235"/>
      <c r="BH376" s="235"/>
      <c r="BI376" s="235"/>
      <c r="BJ376" s="235"/>
      <c r="BK376" s="235"/>
      <c r="BL376" s="235"/>
      <c r="BM376" s="235"/>
      <c r="BN376" s="235"/>
      <c r="BO376" s="235"/>
      <c r="BP376" s="235"/>
      <c r="BQ376" s="235"/>
      <c r="BR376" s="235"/>
      <c r="BS376" s="235"/>
      <c r="BT376" s="235"/>
      <c r="BU376" s="235"/>
      <c r="BV376" s="235"/>
      <c r="BW376" s="235"/>
      <c r="BX376" s="235"/>
      <c r="BY376" s="235"/>
      <c r="BZ376" s="235"/>
      <c r="CA376" s="235"/>
      <c r="CB376" s="235"/>
      <c r="CC376" s="235"/>
      <c r="CD376" s="235"/>
      <c r="CE376" s="235"/>
      <c r="CF376" s="235"/>
      <c r="CG376" s="235"/>
      <c r="CH376" s="235"/>
      <c r="CI376" s="235"/>
      <c r="CJ376" s="235"/>
      <c r="CK376" s="235"/>
      <c r="CL376" s="235"/>
      <c r="CM376" s="235"/>
      <c r="CN376" s="235"/>
      <c r="CO376" s="235"/>
      <c r="CP376" s="235"/>
      <c r="CQ376" s="235"/>
      <c r="CR376" s="235"/>
      <c r="CS376" s="235"/>
      <c r="CT376" s="235"/>
      <c r="CU376" s="235"/>
      <c r="CV376" s="235"/>
      <c r="CW376" s="235"/>
      <c r="CX376" s="235"/>
      <c r="CY376" s="235"/>
      <c r="CZ376" s="235"/>
      <c r="DA376" s="235"/>
      <c r="DB376" s="235"/>
      <c r="DC376" s="235"/>
      <c r="DD376" s="235"/>
      <c r="DE376" s="235"/>
      <c r="DF376" s="235"/>
      <c r="DG376" s="235"/>
      <c r="DH376" s="235"/>
      <c r="DI376" s="235"/>
      <c r="DJ376" s="235"/>
      <c r="DK376" s="235"/>
      <c r="DL376" s="235"/>
      <c r="DM376" s="235"/>
      <c r="DN376" s="235"/>
      <c r="DO376" s="235"/>
      <c r="DP376" s="235"/>
      <c r="DQ376" s="235"/>
      <c r="DR376" s="235"/>
      <c r="DS376" s="235"/>
      <c r="DT376" s="235"/>
      <c r="DU376" s="235"/>
      <c r="DV376" s="235"/>
      <c r="DW376" s="235"/>
      <c r="DX376" s="235"/>
      <c r="DY376" s="235"/>
      <c r="DZ376" s="235"/>
      <c r="EA376" s="235"/>
    </row>
    <row r="377" spans="3:131">
      <c r="C377" s="226"/>
      <c r="N377" s="235"/>
      <c r="O377" s="235"/>
      <c r="P377" s="235"/>
      <c r="Q377" s="235"/>
      <c r="R377" s="235"/>
      <c r="S377" s="235"/>
      <c r="T377" s="235"/>
      <c r="U377" s="235"/>
      <c r="V377" s="235"/>
      <c r="W377" s="235"/>
      <c r="X377" s="235"/>
      <c r="Y377" s="235"/>
      <c r="Z377" s="235"/>
      <c r="AA377" s="235"/>
      <c r="AB377" s="235"/>
      <c r="AC377" s="235"/>
      <c r="AD377" s="235"/>
      <c r="AE377" s="235"/>
      <c r="AF377" s="235"/>
      <c r="AG377" s="235"/>
      <c r="AH377" s="235"/>
      <c r="AI377" s="235"/>
      <c r="AJ377" s="235"/>
      <c r="AK377" s="235"/>
      <c r="AL377" s="235"/>
      <c r="AM377" s="235"/>
      <c r="AN377" s="235"/>
      <c r="AO377" s="235"/>
      <c r="AP377" s="235"/>
      <c r="AQ377" s="235"/>
      <c r="AR377" s="235"/>
      <c r="AS377" s="235"/>
      <c r="AT377" s="235"/>
      <c r="AU377" s="235"/>
      <c r="AV377" s="235"/>
      <c r="AW377" s="486"/>
      <c r="AX377" s="486"/>
      <c r="AY377" s="486"/>
      <c r="AZ377" s="440" t="s">
        <v>900</v>
      </c>
      <c r="BA377" s="259" t="s">
        <v>963</v>
      </c>
      <c r="BB377" s="259"/>
      <c r="BC377" s="259"/>
      <c r="BD377" s="259" t="s">
        <v>900</v>
      </c>
      <c r="BE377" s="374"/>
      <c r="BF377" s="235"/>
      <c r="BG377" s="235"/>
      <c r="BH377" s="235"/>
      <c r="BI377" s="235"/>
      <c r="BJ377" s="235"/>
      <c r="BK377" s="235"/>
      <c r="BL377" s="235"/>
      <c r="BM377" s="235"/>
      <c r="BN377" s="235"/>
      <c r="BO377" s="235"/>
      <c r="BP377" s="235"/>
      <c r="BQ377" s="235"/>
      <c r="BR377" s="235"/>
      <c r="BS377" s="235"/>
      <c r="BT377" s="235"/>
      <c r="BU377" s="235"/>
      <c r="BV377" s="235"/>
      <c r="BW377" s="235"/>
      <c r="BX377" s="235"/>
      <c r="BY377" s="235"/>
      <c r="BZ377" s="235"/>
      <c r="CA377" s="235"/>
      <c r="CB377" s="235"/>
      <c r="CC377" s="235"/>
      <c r="CD377" s="235"/>
      <c r="CE377" s="235"/>
      <c r="CF377" s="235"/>
      <c r="CG377" s="235"/>
      <c r="CH377" s="235"/>
      <c r="CI377" s="235"/>
      <c r="CJ377" s="235"/>
      <c r="CK377" s="235"/>
      <c r="CL377" s="235"/>
      <c r="CM377" s="235"/>
      <c r="CN377" s="235"/>
      <c r="CO377" s="235"/>
      <c r="CP377" s="235"/>
      <c r="CQ377" s="235"/>
      <c r="CR377" s="235"/>
      <c r="CS377" s="235"/>
      <c r="CT377" s="235"/>
      <c r="CU377" s="235"/>
      <c r="CV377" s="235"/>
      <c r="CW377" s="235"/>
      <c r="CX377" s="235"/>
      <c r="CY377" s="235"/>
      <c r="CZ377" s="235"/>
      <c r="DA377" s="235"/>
      <c r="DB377" s="235"/>
      <c r="DC377" s="235"/>
      <c r="DD377" s="235"/>
      <c r="DE377" s="235"/>
      <c r="DF377" s="235"/>
      <c r="DG377" s="235"/>
      <c r="DH377" s="235"/>
      <c r="DI377" s="235"/>
      <c r="DJ377" s="235"/>
      <c r="DK377" s="235"/>
      <c r="DL377" s="235"/>
      <c r="DM377" s="235"/>
      <c r="DN377" s="235"/>
      <c r="DO377" s="235"/>
      <c r="DP377" s="235"/>
      <c r="DQ377" s="235"/>
      <c r="DR377" s="235"/>
      <c r="DS377" s="235"/>
      <c r="DT377" s="235"/>
      <c r="DU377" s="235"/>
      <c r="DV377" s="235"/>
      <c r="DW377" s="235"/>
      <c r="DX377" s="235"/>
      <c r="DY377" s="235"/>
      <c r="DZ377" s="235"/>
      <c r="EA377" s="235"/>
    </row>
    <row r="378" spans="3:131">
      <c r="C378" s="226"/>
      <c r="N378" s="235"/>
      <c r="O378" s="235"/>
      <c r="P378" s="235"/>
      <c r="Q378" s="235"/>
      <c r="R378" s="235"/>
      <c r="S378" s="235"/>
      <c r="T378" s="235"/>
      <c r="U378" s="235"/>
      <c r="V378" s="235"/>
      <c r="W378" s="235"/>
      <c r="X378" s="235"/>
      <c r="Y378" s="235"/>
      <c r="Z378" s="235"/>
      <c r="AA378" s="235"/>
      <c r="AB378" s="235"/>
      <c r="AC378" s="235"/>
      <c r="AD378" s="235"/>
      <c r="AE378" s="235"/>
      <c r="AF378" s="235"/>
      <c r="AG378" s="235"/>
      <c r="AH378" s="235"/>
      <c r="AI378" s="235"/>
      <c r="AJ378" s="235"/>
      <c r="AK378" s="235"/>
      <c r="AL378" s="235"/>
      <c r="AM378" s="235"/>
      <c r="AN378" s="235"/>
      <c r="AO378" s="235"/>
      <c r="AP378" s="235"/>
      <c r="AQ378" s="235"/>
      <c r="AR378" s="235"/>
      <c r="AS378" s="235"/>
      <c r="AT378" s="235"/>
      <c r="AU378" s="235"/>
      <c r="AV378" s="235"/>
      <c r="AW378" s="486"/>
      <c r="AX378" s="486"/>
      <c r="AY378" s="486"/>
      <c r="AZ378" s="440" t="s">
        <v>901</v>
      </c>
      <c r="BA378" s="259" t="s">
        <v>964</v>
      </c>
      <c r="BB378" s="259"/>
      <c r="BC378" s="259"/>
      <c r="BD378" s="259" t="s">
        <v>901</v>
      </c>
      <c r="BE378" s="374"/>
      <c r="BF378" s="235"/>
      <c r="BG378" s="235"/>
      <c r="BH378" s="235"/>
      <c r="BI378" s="235"/>
      <c r="BJ378" s="235"/>
      <c r="BK378" s="235"/>
      <c r="BL378" s="235"/>
      <c r="BM378" s="235"/>
      <c r="BN378" s="235"/>
      <c r="BO378" s="235"/>
      <c r="BP378" s="235"/>
      <c r="BQ378" s="235"/>
      <c r="BR378" s="235"/>
      <c r="BS378" s="235"/>
      <c r="BT378" s="235"/>
      <c r="BU378" s="235"/>
      <c r="BV378" s="235"/>
      <c r="BW378" s="235"/>
      <c r="BX378" s="235"/>
      <c r="BY378" s="235"/>
      <c r="BZ378" s="235"/>
      <c r="CA378" s="235"/>
      <c r="CB378" s="235"/>
      <c r="CC378" s="235"/>
      <c r="CD378" s="235"/>
      <c r="CE378" s="235"/>
      <c r="CF378" s="235"/>
      <c r="CG378" s="235"/>
      <c r="CH378" s="235"/>
      <c r="CI378" s="235"/>
      <c r="CJ378" s="235"/>
      <c r="CK378" s="235"/>
      <c r="CL378" s="235"/>
      <c r="CM378" s="235"/>
      <c r="CN378" s="235"/>
      <c r="CO378" s="235"/>
      <c r="CP378" s="235"/>
      <c r="CQ378" s="235"/>
      <c r="CR378" s="235"/>
      <c r="CS378" s="235"/>
      <c r="CT378" s="235"/>
      <c r="CU378" s="235"/>
      <c r="CV378" s="235"/>
      <c r="CW378" s="235"/>
      <c r="CX378" s="235"/>
      <c r="CY378" s="235"/>
      <c r="CZ378" s="235"/>
      <c r="DA378" s="235"/>
      <c r="DB378" s="235"/>
      <c r="DC378" s="235"/>
      <c r="DD378" s="235"/>
      <c r="DE378" s="235"/>
      <c r="DF378" s="235"/>
      <c r="DG378" s="235"/>
      <c r="DH378" s="235"/>
      <c r="DI378" s="235"/>
      <c r="DJ378" s="235"/>
      <c r="DK378" s="235"/>
      <c r="DL378" s="235"/>
      <c r="DM378" s="235"/>
      <c r="DN378" s="235"/>
      <c r="DO378" s="235"/>
      <c r="DP378" s="235"/>
      <c r="DQ378" s="235"/>
      <c r="DR378" s="235"/>
      <c r="DS378" s="235"/>
      <c r="DT378" s="235"/>
      <c r="DU378" s="235"/>
      <c r="DV378" s="235"/>
      <c r="DW378" s="235"/>
      <c r="DX378" s="235"/>
      <c r="DY378" s="235"/>
      <c r="DZ378" s="235"/>
      <c r="EA378" s="235"/>
    </row>
    <row r="379" spans="3:131">
      <c r="C379" s="226"/>
      <c r="N379" s="235"/>
      <c r="O379" s="235"/>
      <c r="P379" s="235"/>
      <c r="Q379" s="235"/>
      <c r="R379" s="235"/>
      <c r="S379" s="235"/>
      <c r="T379" s="235"/>
      <c r="U379" s="235"/>
      <c r="V379" s="235"/>
      <c r="W379" s="235"/>
      <c r="X379" s="235"/>
      <c r="Y379" s="235"/>
      <c r="Z379" s="235"/>
      <c r="AA379" s="235"/>
      <c r="AB379" s="235"/>
      <c r="AC379" s="235"/>
      <c r="AD379" s="235"/>
      <c r="AE379" s="235"/>
      <c r="AF379" s="235"/>
      <c r="AG379" s="235"/>
      <c r="AH379" s="235"/>
      <c r="AI379" s="235"/>
      <c r="AJ379" s="235"/>
      <c r="AK379" s="235"/>
      <c r="AL379" s="235"/>
      <c r="AM379" s="235"/>
      <c r="AN379" s="235"/>
      <c r="AO379" s="235"/>
      <c r="AP379" s="235"/>
      <c r="AQ379" s="235"/>
      <c r="AR379" s="235"/>
      <c r="AS379" s="235"/>
      <c r="AT379" s="235"/>
      <c r="AU379" s="235"/>
      <c r="AV379" s="235"/>
      <c r="AW379" s="486"/>
      <c r="AX379" s="486"/>
      <c r="AY379" s="486"/>
      <c r="AZ379" s="440" t="s">
        <v>902</v>
      </c>
      <c r="BA379" s="259" t="s">
        <v>966</v>
      </c>
      <c r="BB379" s="259"/>
      <c r="BC379" s="259"/>
      <c r="BD379" s="259" t="s">
        <v>902</v>
      </c>
      <c r="BE379" s="374"/>
      <c r="BF379" s="235"/>
      <c r="BG379" s="235"/>
      <c r="BH379" s="235"/>
      <c r="BI379" s="235"/>
      <c r="BJ379" s="235"/>
      <c r="BK379" s="235"/>
      <c r="BL379" s="235"/>
      <c r="BM379" s="235"/>
      <c r="BN379" s="235"/>
      <c r="BO379" s="235"/>
      <c r="BP379" s="235"/>
      <c r="BQ379" s="235"/>
      <c r="BR379" s="235"/>
      <c r="BS379" s="235"/>
      <c r="BT379" s="235"/>
      <c r="BU379" s="235"/>
      <c r="BV379" s="235"/>
      <c r="BW379" s="235"/>
      <c r="BX379" s="235"/>
      <c r="BY379" s="235"/>
      <c r="BZ379" s="235"/>
      <c r="CA379" s="235"/>
      <c r="CB379" s="235"/>
      <c r="CC379" s="235"/>
      <c r="CD379" s="235"/>
      <c r="CE379" s="235"/>
      <c r="CF379" s="235"/>
      <c r="CG379" s="235"/>
      <c r="CH379" s="235"/>
      <c r="CI379" s="235"/>
      <c r="CJ379" s="235"/>
      <c r="CK379" s="235"/>
      <c r="CL379" s="235"/>
      <c r="CM379" s="235"/>
      <c r="CN379" s="235"/>
      <c r="CO379" s="235"/>
      <c r="CP379" s="235"/>
      <c r="CQ379" s="235"/>
      <c r="CR379" s="235"/>
      <c r="CS379" s="235"/>
      <c r="CT379" s="235"/>
      <c r="CU379" s="235"/>
      <c r="CV379" s="235"/>
      <c r="CW379" s="235"/>
      <c r="CX379" s="235"/>
      <c r="CY379" s="235"/>
      <c r="CZ379" s="235"/>
      <c r="DA379" s="235"/>
      <c r="DB379" s="235"/>
      <c r="DC379" s="235"/>
      <c r="DD379" s="235"/>
      <c r="DE379" s="235"/>
      <c r="DF379" s="235"/>
      <c r="DG379" s="235"/>
      <c r="DH379" s="235"/>
      <c r="DI379" s="235"/>
      <c r="DJ379" s="235"/>
      <c r="DK379" s="235"/>
      <c r="DL379" s="235"/>
      <c r="DM379" s="235"/>
      <c r="DN379" s="235"/>
      <c r="DO379" s="235"/>
      <c r="DP379" s="235"/>
      <c r="DQ379" s="235"/>
      <c r="DR379" s="235"/>
      <c r="DS379" s="235"/>
      <c r="DT379" s="235"/>
      <c r="DU379" s="235"/>
      <c r="DV379" s="235"/>
      <c r="DW379" s="235"/>
      <c r="DX379" s="235"/>
      <c r="DY379" s="235"/>
      <c r="DZ379" s="235"/>
      <c r="EA379" s="235"/>
    </row>
    <row r="380" spans="3:131">
      <c r="C380" s="226"/>
      <c r="N380" s="235"/>
      <c r="O380" s="235"/>
      <c r="P380" s="235"/>
      <c r="Q380" s="235"/>
      <c r="R380" s="235"/>
      <c r="S380" s="235"/>
      <c r="T380" s="235"/>
      <c r="U380" s="235"/>
      <c r="V380" s="235"/>
      <c r="W380" s="235"/>
      <c r="X380" s="235"/>
      <c r="Y380" s="235"/>
      <c r="Z380" s="235"/>
      <c r="AA380" s="235"/>
      <c r="AB380" s="235"/>
      <c r="AC380" s="235"/>
      <c r="AD380" s="235"/>
      <c r="AE380" s="235"/>
      <c r="AF380" s="235"/>
      <c r="AG380" s="235"/>
      <c r="AH380" s="235"/>
      <c r="AI380" s="235"/>
      <c r="AJ380" s="235"/>
      <c r="AK380" s="235"/>
      <c r="AL380" s="235"/>
      <c r="AM380" s="235"/>
      <c r="AN380" s="235"/>
      <c r="AO380" s="235"/>
      <c r="AP380" s="235"/>
      <c r="AQ380" s="235"/>
      <c r="AR380" s="235"/>
      <c r="AS380" s="235"/>
      <c r="AT380" s="235"/>
      <c r="AU380" s="235"/>
      <c r="AV380" s="235"/>
      <c r="AW380" s="486"/>
      <c r="AX380" s="486"/>
      <c r="AY380" s="486"/>
      <c r="AZ380" s="440" t="s">
        <v>904</v>
      </c>
      <c r="BA380" s="259" t="s">
        <v>967</v>
      </c>
      <c r="BB380" s="259"/>
      <c r="BC380" s="259"/>
      <c r="BD380" s="259" t="s">
        <v>904</v>
      </c>
      <c r="BE380" s="374"/>
      <c r="BF380" s="235"/>
      <c r="BG380" s="235"/>
      <c r="BH380" s="235"/>
      <c r="BI380" s="235"/>
      <c r="BJ380" s="235"/>
      <c r="BK380" s="235"/>
      <c r="BL380" s="235"/>
      <c r="BM380" s="235"/>
      <c r="BN380" s="235"/>
      <c r="BO380" s="235"/>
      <c r="BP380" s="235"/>
      <c r="BQ380" s="235"/>
      <c r="BR380" s="235"/>
      <c r="BS380" s="235"/>
      <c r="BT380" s="235"/>
      <c r="BU380" s="235"/>
      <c r="BV380" s="235"/>
      <c r="BW380" s="235"/>
      <c r="BX380" s="235"/>
      <c r="BY380" s="235"/>
      <c r="BZ380" s="235"/>
      <c r="CA380" s="235"/>
      <c r="CB380" s="235"/>
      <c r="CC380" s="235"/>
      <c r="CD380" s="235"/>
      <c r="CE380" s="235"/>
      <c r="CF380" s="235"/>
      <c r="CG380" s="235"/>
      <c r="CH380" s="235"/>
      <c r="CI380" s="235"/>
      <c r="CJ380" s="235"/>
      <c r="CK380" s="235"/>
      <c r="CL380" s="235"/>
      <c r="CM380" s="235"/>
      <c r="CN380" s="235"/>
      <c r="CO380" s="235"/>
      <c r="CP380" s="235"/>
      <c r="CQ380" s="235"/>
      <c r="CR380" s="235"/>
      <c r="CS380" s="235"/>
      <c r="CT380" s="235"/>
      <c r="CU380" s="235"/>
      <c r="CV380" s="235"/>
      <c r="CW380" s="235"/>
      <c r="CX380" s="235"/>
      <c r="CY380" s="235"/>
      <c r="CZ380" s="235"/>
      <c r="DA380" s="235"/>
      <c r="DB380" s="235"/>
      <c r="DC380" s="235"/>
      <c r="DD380" s="235"/>
      <c r="DE380" s="235"/>
      <c r="DF380" s="235"/>
      <c r="DG380" s="235"/>
      <c r="DH380" s="235"/>
      <c r="DI380" s="235"/>
      <c r="DJ380" s="235"/>
      <c r="DK380" s="235"/>
      <c r="DL380" s="235"/>
      <c r="DM380" s="235"/>
      <c r="DN380" s="235"/>
      <c r="DO380" s="235"/>
      <c r="DP380" s="235"/>
      <c r="DQ380" s="235"/>
      <c r="DR380" s="235"/>
      <c r="DS380" s="235"/>
      <c r="DT380" s="235"/>
      <c r="DU380" s="235"/>
      <c r="DV380" s="235"/>
      <c r="DW380" s="235"/>
      <c r="DX380" s="235"/>
      <c r="DY380" s="235"/>
      <c r="DZ380" s="235"/>
      <c r="EA380" s="235"/>
    </row>
    <row r="381" spans="3:131">
      <c r="C381" s="226"/>
      <c r="N381" s="235"/>
      <c r="O381" s="235"/>
      <c r="P381" s="235"/>
      <c r="Q381" s="235"/>
      <c r="R381" s="235"/>
      <c r="S381" s="235"/>
      <c r="T381" s="235"/>
      <c r="U381" s="235"/>
      <c r="V381" s="235"/>
      <c r="W381" s="235"/>
      <c r="X381" s="235"/>
      <c r="Y381" s="235"/>
      <c r="Z381" s="235"/>
      <c r="AA381" s="235"/>
      <c r="AB381" s="235"/>
      <c r="AC381" s="235"/>
      <c r="AD381" s="235"/>
      <c r="AE381" s="235"/>
      <c r="AF381" s="235"/>
      <c r="AG381" s="235"/>
      <c r="AH381" s="235"/>
      <c r="AI381" s="235"/>
      <c r="AJ381" s="235"/>
      <c r="AK381" s="235"/>
      <c r="AL381" s="235"/>
      <c r="AM381" s="235"/>
      <c r="AN381" s="235"/>
      <c r="AO381" s="235"/>
      <c r="AP381" s="235"/>
      <c r="AQ381" s="235"/>
      <c r="AR381" s="235"/>
      <c r="AS381" s="235"/>
      <c r="AT381" s="235"/>
      <c r="AU381" s="235"/>
      <c r="AV381" s="235"/>
      <c r="AW381" s="486"/>
      <c r="AX381" s="486"/>
      <c r="AY381" s="486"/>
      <c r="AZ381" s="440" t="s">
        <v>905</v>
      </c>
      <c r="BA381" s="259" t="s">
        <v>1463</v>
      </c>
      <c r="BB381" s="259"/>
      <c r="BC381" s="259"/>
      <c r="BD381" s="259" t="s">
        <v>905</v>
      </c>
      <c r="BE381" s="374"/>
      <c r="BF381" s="235"/>
      <c r="BG381" s="235"/>
      <c r="BH381" s="235"/>
      <c r="BI381" s="235"/>
      <c r="BJ381" s="235"/>
      <c r="BK381" s="235"/>
      <c r="BL381" s="235"/>
      <c r="BM381" s="235"/>
      <c r="BN381" s="235"/>
      <c r="BO381" s="235"/>
      <c r="BP381" s="235"/>
      <c r="BQ381" s="235"/>
      <c r="BR381" s="235"/>
      <c r="BS381" s="235"/>
      <c r="BT381" s="235"/>
      <c r="BU381" s="235"/>
      <c r="BV381" s="235"/>
      <c r="BW381" s="235"/>
      <c r="BX381" s="235"/>
      <c r="BY381" s="235"/>
      <c r="BZ381" s="235"/>
      <c r="CA381" s="235"/>
      <c r="CB381" s="235"/>
      <c r="CC381" s="235"/>
      <c r="CD381" s="235"/>
      <c r="CE381" s="235"/>
      <c r="CF381" s="235"/>
      <c r="CG381" s="235"/>
      <c r="CH381" s="235"/>
      <c r="CI381" s="235"/>
      <c r="CJ381" s="235"/>
      <c r="CK381" s="235"/>
      <c r="CL381" s="235"/>
      <c r="CM381" s="235"/>
      <c r="CN381" s="235"/>
      <c r="CO381" s="235"/>
      <c r="CP381" s="235"/>
      <c r="CQ381" s="235"/>
      <c r="CR381" s="235"/>
      <c r="CS381" s="235"/>
      <c r="CT381" s="235"/>
      <c r="CU381" s="235"/>
      <c r="CV381" s="235"/>
      <c r="CW381" s="235"/>
      <c r="CX381" s="235"/>
      <c r="CY381" s="235"/>
      <c r="CZ381" s="235"/>
      <c r="DA381" s="235"/>
      <c r="DB381" s="235"/>
      <c r="DC381" s="235"/>
      <c r="DD381" s="235"/>
      <c r="DE381" s="235"/>
      <c r="DF381" s="235"/>
      <c r="DG381" s="235"/>
      <c r="DH381" s="235"/>
      <c r="DI381" s="235"/>
      <c r="DJ381" s="235"/>
      <c r="DK381" s="235"/>
      <c r="DL381" s="235"/>
      <c r="DM381" s="235"/>
      <c r="DN381" s="235"/>
      <c r="DO381" s="235"/>
      <c r="DP381" s="235"/>
      <c r="DQ381" s="235"/>
      <c r="DR381" s="235"/>
      <c r="DS381" s="235"/>
      <c r="DT381" s="235"/>
      <c r="DU381" s="235"/>
      <c r="DV381" s="235"/>
      <c r="DW381" s="235"/>
      <c r="DX381" s="235"/>
      <c r="DY381" s="235"/>
      <c r="DZ381" s="235"/>
      <c r="EA381" s="235"/>
    </row>
    <row r="382" spans="3:131">
      <c r="C382" s="226"/>
      <c r="N382" s="235"/>
      <c r="O382" s="235"/>
      <c r="P382" s="235"/>
      <c r="Q382" s="235"/>
      <c r="R382" s="235"/>
      <c r="S382" s="235"/>
      <c r="T382" s="235"/>
      <c r="U382" s="235"/>
      <c r="V382" s="235"/>
      <c r="W382" s="235"/>
      <c r="X382" s="235"/>
      <c r="Y382" s="235"/>
      <c r="Z382" s="235"/>
      <c r="AA382" s="235"/>
      <c r="AB382" s="235"/>
      <c r="AC382" s="235"/>
      <c r="AD382" s="235"/>
      <c r="AE382" s="235"/>
      <c r="AF382" s="235"/>
      <c r="AG382" s="235"/>
      <c r="AH382" s="235"/>
      <c r="AI382" s="235"/>
      <c r="AJ382" s="235"/>
      <c r="AK382" s="235"/>
      <c r="AL382" s="235"/>
      <c r="AM382" s="235"/>
      <c r="AN382" s="235"/>
      <c r="AO382" s="235"/>
      <c r="AP382" s="235"/>
      <c r="AQ382" s="235"/>
      <c r="AR382" s="235"/>
      <c r="AS382" s="235"/>
      <c r="AT382" s="235"/>
      <c r="AU382" s="235"/>
      <c r="AV382" s="235"/>
      <c r="AW382" s="486"/>
      <c r="AX382" s="486"/>
      <c r="AY382" s="486"/>
      <c r="AZ382" s="440" t="s">
        <v>906</v>
      </c>
      <c r="BA382" s="259" t="s">
        <v>968</v>
      </c>
      <c r="BB382" s="259"/>
      <c r="BC382" s="259"/>
      <c r="BD382" s="259" t="s">
        <v>906</v>
      </c>
      <c r="BE382" s="374"/>
      <c r="BF382" s="235"/>
      <c r="BG382" s="235"/>
      <c r="BH382" s="235"/>
      <c r="BI382" s="235"/>
      <c r="BJ382" s="235"/>
      <c r="BK382" s="235"/>
      <c r="BL382" s="235"/>
      <c r="BM382" s="235"/>
      <c r="BN382" s="235"/>
      <c r="BO382" s="235"/>
      <c r="BP382" s="235"/>
      <c r="BQ382" s="235"/>
      <c r="BR382" s="235"/>
      <c r="BS382" s="235"/>
      <c r="BT382" s="235"/>
      <c r="BU382" s="235"/>
      <c r="BV382" s="235"/>
      <c r="BW382" s="235"/>
      <c r="BX382" s="235"/>
      <c r="BY382" s="235"/>
      <c r="BZ382" s="235"/>
      <c r="CA382" s="235"/>
      <c r="CB382" s="235"/>
      <c r="CC382" s="235"/>
      <c r="CD382" s="235"/>
      <c r="CE382" s="235"/>
      <c r="CF382" s="235"/>
      <c r="CG382" s="235"/>
      <c r="CH382" s="235"/>
      <c r="CI382" s="235"/>
      <c r="CJ382" s="235"/>
      <c r="CK382" s="235"/>
      <c r="CL382" s="235"/>
      <c r="CM382" s="235"/>
      <c r="CN382" s="235"/>
      <c r="CO382" s="235"/>
      <c r="CP382" s="235"/>
      <c r="CQ382" s="235"/>
      <c r="CR382" s="235"/>
      <c r="CS382" s="235"/>
      <c r="CT382" s="235"/>
      <c r="CU382" s="235"/>
      <c r="CV382" s="235"/>
      <c r="CW382" s="235"/>
      <c r="CX382" s="235"/>
      <c r="CY382" s="235"/>
      <c r="CZ382" s="235"/>
      <c r="DA382" s="235"/>
      <c r="DB382" s="235"/>
      <c r="DC382" s="235"/>
      <c r="DD382" s="235"/>
      <c r="DE382" s="235"/>
      <c r="DF382" s="235"/>
      <c r="DG382" s="235"/>
      <c r="DH382" s="235"/>
      <c r="DI382" s="235"/>
      <c r="DJ382" s="235"/>
      <c r="DK382" s="235"/>
      <c r="DL382" s="235"/>
      <c r="DM382" s="235"/>
      <c r="DN382" s="235"/>
      <c r="DO382" s="235"/>
      <c r="DP382" s="235"/>
      <c r="DQ382" s="235"/>
      <c r="DR382" s="235"/>
      <c r="DS382" s="235"/>
      <c r="DT382" s="235"/>
      <c r="DU382" s="235"/>
      <c r="DV382" s="235"/>
      <c r="DW382" s="235"/>
      <c r="DX382" s="235"/>
      <c r="DY382" s="235"/>
      <c r="DZ382" s="235"/>
      <c r="EA382" s="235"/>
    </row>
    <row r="383" spans="3:131">
      <c r="C383" s="226"/>
      <c r="N383" s="235"/>
      <c r="O383" s="235"/>
      <c r="P383" s="235"/>
      <c r="Q383" s="235"/>
      <c r="R383" s="235"/>
      <c r="S383" s="235"/>
      <c r="T383" s="235"/>
      <c r="U383" s="235"/>
      <c r="V383" s="235"/>
      <c r="W383" s="235"/>
      <c r="X383" s="235"/>
      <c r="Y383" s="235"/>
      <c r="Z383" s="235"/>
      <c r="AA383" s="235"/>
      <c r="AB383" s="235"/>
      <c r="AC383" s="235"/>
      <c r="AD383" s="235"/>
      <c r="AE383" s="235"/>
      <c r="AF383" s="235"/>
      <c r="AG383" s="235"/>
      <c r="AH383" s="235"/>
      <c r="AI383" s="235"/>
      <c r="AJ383" s="235"/>
      <c r="AK383" s="235"/>
      <c r="AL383" s="235"/>
      <c r="AM383" s="235"/>
      <c r="AN383" s="235"/>
      <c r="AO383" s="235"/>
      <c r="AP383" s="235"/>
      <c r="AQ383" s="235"/>
      <c r="AR383" s="235"/>
      <c r="AS383" s="235"/>
      <c r="AT383" s="235"/>
      <c r="AU383" s="235"/>
      <c r="AV383" s="235"/>
      <c r="AW383" s="259"/>
      <c r="AX383" s="259"/>
      <c r="AY383" s="259"/>
      <c r="AZ383" s="440" t="s">
        <v>911</v>
      </c>
      <c r="BA383" s="259" t="s">
        <v>969</v>
      </c>
      <c r="BB383" s="259"/>
      <c r="BC383" s="259"/>
      <c r="BD383" s="259" t="s">
        <v>911</v>
      </c>
      <c r="BE383" s="374"/>
      <c r="BF383" s="235"/>
      <c r="BG383" s="235"/>
      <c r="BH383" s="235"/>
      <c r="BI383" s="235"/>
      <c r="BJ383" s="235"/>
      <c r="BK383" s="235"/>
      <c r="BL383" s="235"/>
      <c r="BM383" s="235"/>
      <c r="BN383" s="235"/>
      <c r="BO383" s="235"/>
      <c r="BP383" s="235"/>
      <c r="BQ383" s="235"/>
      <c r="BR383" s="235"/>
      <c r="BS383" s="235"/>
      <c r="BT383" s="235"/>
      <c r="BU383" s="235"/>
      <c r="BV383" s="235"/>
      <c r="BW383" s="235"/>
      <c r="BX383" s="235"/>
      <c r="BY383" s="235"/>
      <c r="BZ383" s="235"/>
      <c r="CA383" s="235"/>
      <c r="CB383" s="235"/>
      <c r="CC383" s="235"/>
      <c r="CD383" s="235"/>
      <c r="CE383" s="235"/>
      <c r="CF383" s="235"/>
      <c r="CG383" s="235"/>
      <c r="CH383" s="235"/>
      <c r="CI383" s="235"/>
      <c r="CJ383" s="235"/>
      <c r="CK383" s="235"/>
      <c r="CL383" s="235"/>
      <c r="CM383" s="235"/>
      <c r="CN383" s="235"/>
      <c r="CO383" s="235"/>
      <c r="CP383" s="235"/>
      <c r="CQ383" s="235"/>
      <c r="CR383" s="235"/>
      <c r="CS383" s="235"/>
      <c r="CT383" s="235"/>
      <c r="CU383" s="235"/>
      <c r="CV383" s="235"/>
      <c r="CW383" s="235"/>
      <c r="CX383" s="235"/>
      <c r="CY383" s="235"/>
      <c r="CZ383" s="235"/>
      <c r="DA383" s="235"/>
      <c r="DB383" s="235"/>
      <c r="DC383" s="235"/>
      <c r="DD383" s="235"/>
      <c r="DE383" s="235"/>
      <c r="DF383" s="235"/>
      <c r="DG383" s="235"/>
      <c r="DH383" s="235"/>
      <c r="DI383" s="235"/>
      <c r="DJ383" s="235"/>
      <c r="DK383" s="235"/>
      <c r="DL383" s="235"/>
      <c r="DM383" s="235"/>
      <c r="DN383" s="235"/>
      <c r="DO383" s="235"/>
      <c r="DP383" s="235"/>
      <c r="DQ383" s="235"/>
      <c r="DR383" s="235"/>
      <c r="DS383" s="235"/>
      <c r="DT383" s="235"/>
      <c r="DU383" s="235"/>
      <c r="DV383" s="235"/>
      <c r="DW383" s="235"/>
      <c r="DX383" s="235"/>
      <c r="DY383" s="235"/>
      <c r="DZ383" s="235"/>
      <c r="EA383" s="235"/>
    </row>
    <row r="384" spans="3:131">
      <c r="C384" s="226"/>
      <c r="N384" s="235"/>
      <c r="O384" s="235"/>
      <c r="P384" s="235"/>
      <c r="Q384" s="235"/>
      <c r="R384" s="235"/>
      <c r="S384" s="235"/>
      <c r="T384" s="235"/>
      <c r="U384" s="235"/>
      <c r="V384" s="235"/>
      <c r="W384" s="235"/>
      <c r="X384" s="235"/>
      <c r="Y384" s="235"/>
      <c r="Z384" s="235"/>
      <c r="AA384" s="235"/>
      <c r="AB384" s="235"/>
      <c r="AC384" s="235"/>
      <c r="AD384" s="235"/>
      <c r="AE384" s="235"/>
      <c r="AF384" s="235"/>
      <c r="AG384" s="235"/>
      <c r="AH384" s="235"/>
      <c r="AI384" s="235"/>
      <c r="AJ384" s="235"/>
      <c r="AK384" s="235"/>
      <c r="AL384" s="235"/>
      <c r="AM384" s="235"/>
      <c r="AN384" s="235"/>
      <c r="AO384" s="235"/>
      <c r="AP384" s="235"/>
      <c r="AQ384" s="235"/>
      <c r="AR384" s="235"/>
      <c r="AS384" s="235"/>
      <c r="AT384" s="235"/>
      <c r="AU384" s="235"/>
      <c r="AV384" s="235"/>
      <c r="AW384" s="259"/>
      <c r="AX384" s="259"/>
      <c r="AY384" s="259"/>
      <c r="AZ384" s="440" t="s">
        <v>912</v>
      </c>
      <c r="BA384" s="259" t="s">
        <v>970</v>
      </c>
      <c r="BB384" s="259"/>
      <c r="BC384" s="259"/>
      <c r="BD384" s="259" t="s">
        <v>912</v>
      </c>
      <c r="BE384" s="374"/>
      <c r="BF384" s="235"/>
      <c r="BG384" s="235"/>
      <c r="BH384" s="235"/>
      <c r="BI384" s="235"/>
      <c r="BJ384" s="235"/>
      <c r="BK384" s="235"/>
      <c r="BL384" s="235"/>
      <c r="BM384" s="235"/>
      <c r="BN384" s="235"/>
      <c r="BO384" s="235"/>
      <c r="BP384" s="235"/>
      <c r="BQ384" s="235"/>
      <c r="BR384" s="235"/>
      <c r="BS384" s="235"/>
      <c r="BT384" s="235"/>
      <c r="BU384" s="235"/>
      <c r="BV384" s="235"/>
      <c r="BW384" s="235"/>
      <c r="BX384" s="235"/>
      <c r="BY384" s="235"/>
      <c r="BZ384" s="235"/>
      <c r="CA384" s="235"/>
      <c r="CB384" s="235"/>
      <c r="CC384" s="235"/>
      <c r="CD384" s="235"/>
      <c r="CE384" s="235"/>
      <c r="CF384" s="235"/>
      <c r="CG384" s="235"/>
      <c r="CH384" s="235"/>
      <c r="CI384" s="235"/>
      <c r="CJ384" s="235"/>
      <c r="CK384" s="235"/>
      <c r="CL384" s="235"/>
      <c r="CM384" s="235"/>
      <c r="CN384" s="235"/>
      <c r="CO384" s="235"/>
      <c r="CP384" s="235"/>
      <c r="CQ384" s="235"/>
      <c r="CR384" s="235"/>
      <c r="CS384" s="235"/>
      <c r="CT384" s="235"/>
      <c r="CU384" s="235"/>
      <c r="CV384" s="235"/>
      <c r="CW384" s="235"/>
      <c r="CX384" s="235"/>
      <c r="CY384" s="235"/>
      <c r="CZ384" s="235"/>
      <c r="DA384" s="235"/>
      <c r="DB384" s="235"/>
      <c r="DC384" s="235"/>
      <c r="DD384" s="235"/>
      <c r="DE384" s="235"/>
      <c r="DF384" s="235"/>
      <c r="DG384" s="235"/>
      <c r="DH384" s="235"/>
      <c r="DI384" s="235"/>
      <c r="DJ384" s="235"/>
      <c r="DK384" s="235"/>
      <c r="DL384" s="235"/>
      <c r="DM384" s="235"/>
      <c r="DN384" s="235"/>
      <c r="DO384" s="235"/>
      <c r="DP384" s="235"/>
      <c r="DQ384" s="235"/>
      <c r="DR384" s="235"/>
      <c r="DS384" s="235"/>
      <c r="DT384" s="235"/>
      <c r="DU384" s="235"/>
      <c r="DV384" s="235"/>
      <c r="DW384" s="235"/>
      <c r="DX384" s="235"/>
      <c r="DY384" s="235"/>
      <c r="DZ384" s="235"/>
      <c r="EA384" s="235"/>
    </row>
    <row r="385" spans="3:131">
      <c r="C385" s="226"/>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c r="AI385" s="235"/>
      <c r="AJ385" s="235"/>
      <c r="AK385" s="235"/>
      <c r="AL385" s="235"/>
      <c r="AM385" s="235"/>
      <c r="AN385" s="235"/>
      <c r="AO385" s="235"/>
      <c r="AP385" s="235"/>
      <c r="AQ385" s="235"/>
      <c r="AR385" s="235"/>
      <c r="AS385" s="235"/>
      <c r="AT385" s="235"/>
      <c r="AU385" s="235"/>
      <c r="AV385" s="235"/>
      <c r="AW385" s="259"/>
      <c r="AX385" s="259"/>
      <c r="AY385" s="259"/>
      <c r="AZ385" s="440" t="s">
        <v>913</v>
      </c>
      <c r="BA385" s="259" t="s">
        <v>971</v>
      </c>
      <c r="BB385" s="259"/>
      <c r="BC385" s="259"/>
      <c r="BD385" s="259" t="s">
        <v>913</v>
      </c>
      <c r="BE385" s="374"/>
      <c r="BF385" s="235"/>
      <c r="BG385" s="235"/>
      <c r="BH385" s="235"/>
      <c r="BI385" s="235"/>
      <c r="BJ385" s="235"/>
      <c r="BK385" s="235"/>
      <c r="BL385" s="235"/>
      <c r="BM385" s="235"/>
      <c r="BN385" s="235"/>
      <c r="BO385" s="235"/>
      <c r="BP385" s="235"/>
      <c r="BQ385" s="235"/>
      <c r="BR385" s="235"/>
      <c r="BS385" s="235"/>
      <c r="BT385" s="235"/>
      <c r="BU385" s="235"/>
      <c r="BV385" s="235"/>
      <c r="BW385" s="235"/>
      <c r="BX385" s="235"/>
      <c r="BY385" s="235"/>
      <c r="BZ385" s="235"/>
      <c r="CA385" s="235"/>
      <c r="CB385" s="235"/>
      <c r="CC385" s="235"/>
      <c r="CD385" s="235"/>
      <c r="CE385" s="235"/>
      <c r="CF385" s="235"/>
      <c r="CG385" s="235"/>
      <c r="CH385" s="235"/>
      <c r="CI385" s="235"/>
      <c r="CJ385" s="235"/>
      <c r="CK385" s="235"/>
      <c r="CL385" s="235"/>
      <c r="CM385" s="235"/>
      <c r="CN385" s="235"/>
      <c r="CO385" s="235"/>
      <c r="CP385" s="235"/>
      <c r="CQ385" s="235"/>
      <c r="CR385" s="235"/>
      <c r="CS385" s="235"/>
      <c r="CT385" s="235"/>
      <c r="CU385" s="235"/>
      <c r="CV385" s="235"/>
      <c r="CW385" s="235"/>
      <c r="CX385" s="235"/>
      <c r="CY385" s="235"/>
      <c r="CZ385" s="235"/>
      <c r="DA385" s="235"/>
      <c r="DB385" s="235"/>
      <c r="DC385" s="235"/>
      <c r="DD385" s="235"/>
      <c r="DE385" s="235"/>
      <c r="DF385" s="235"/>
      <c r="DG385" s="235"/>
      <c r="DH385" s="235"/>
      <c r="DI385" s="235"/>
      <c r="DJ385" s="235"/>
      <c r="DK385" s="235"/>
      <c r="DL385" s="235"/>
      <c r="DM385" s="235"/>
      <c r="DN385" s="235"/>
      <c r="DO385" s="235"/>
      <c r="DP385" s="235"/>
      <c r="DQ385" s="235"/>
      <c r="DR385" s="235"/>
      <c r="DS385" s="235"/>
      <c r="DT385" s="235"/>
      <c r="DU385" s="235"/>
      <c r="DV385" s="235"/>
      <c r="DW385" s="235"/>
      <c r="DX385" s="235"/>
      <c r="DY385" s="235"/>
      <c r="DZ385" s="235"/>
      <c r="EA385" s="235"/>
    </row>
    <row r="386" spans="3:131">
      <c r="C386" s="226"/>
      <c r="N386" s="235"/>
      <c r="O386" s="235"/>
      <c r="P386" s="235"/>
      <c r="Q386" s="235"/>
      <c r="R386" s="235"/>
      <c r="S386" s="235"/>
      <c r="T386" s="235"/>
      <c r="U386" s="235"/>
      <c r="V386" s="235"/>
      <c r="W386" s="235"/>
      <c r="X386" s="235"/>
      <c r="Y386" s="235"/>
      <c r="Z386" s="235"/>
      <c r="AA386" s="235"/>
      <c r="AB386" s="235"/>
      <c r="AC386" s="235"/>
      <c r="AD386" s="235"/>
      <c r="AE386" s="235"/>
      <c r="AF386" s="235"/>
      <c r="AG386" s="235"/>
      <c r="AH386" s="235"/>
      <c r="AI386" s="235"/>
      <c r="AJ386" s="235"/>
      <c r="AK386" s="235"/>
      <c r="AL386" s="235"/>
      <c r="AM386" s="235"/>
      <c r="AN386" s="235"/>
      <c r="AO386" s="235"/>
      <c r="AP386" s="235"/>
      <c r="AQ386" s="235"/>
      <c r="AR386" s="235"/>
      <c r="AS386" s="235"/>
      <c r="AT386" s="235"/>
      <c r="AU386" s="235"/>
      <c r="AV386" s="235"/>
      <c r="AW386" s="259"/>
      <c r="AX386" s="259"/>
      <c r="AY386" s="259"/>
      <c r="AZ386" s="440" t="s">
        <v>919</v>
      </c>
      <c r="BA386" s="259" t="s">
        <v>972</v>
      </c>
      <c r="BB386" s="259"/>
      <c r="BC386" s="259"/>
      <c r="BD386" s="259" t="s">
        <v>919</v>
      </c>
      <c r="BE386" s="374"/>
      <c r="BF386" s="235"/>
      <c r="BG386" s="235"/>
      <c r="BH386" s="235"/>
      <c r="BI386" s="235"/>
      <c r="BJ386" s="235"/>
      <c r="BK386" s="235"/>
      <c r="BL386" s="235"/>
      <c r="BM386" s="235"/>
      <c r="BN386" s="235"/>
      <c r="BO386" s="235"/>
      <c r="BP386" s="235"/>
      <c r="BQ386" s="235"/>
      <c r="BR386" s="235"/>
      <c r="BS386" s="235"/>
      <c r="BT386" s="235"/>
      <c r="BU386" s="235"/>
      <c r="BV386" s="235"/>
      <c r="BW386" s="235"/>
      <c r="BX386" s="235"/>
      <c r="BY386" s="235"/>
      <c r="BZ386" s="235"/>
      <c r="CA386" s="235"/>
      <c r="CB386" s="235"/>
      <c r="CC386" s="235"/>
      <c r="CD386" s="235"/>
      <c r="CE386" s="235"/>
      <c r="CF386" s="235"/>
      <c r="CG386" s="235"/>
      <c r="CH386" s="235"/>
      <c r="CI386" s="235"/>
      <c r="CJ386" s="235"/>
      <c r="CK386" s="235"/>
      <c r="CL386" s="235"/>
      <c r="CM386" s="235"/>
      <c r="CN386" s="235"/>
      <c r="CO386" s="235"/>
      <c r="CP386" s="235"/>
      <c r="CQ386" s="235"/>
      <c r="CR386" s="235"/>
      <c r="CS386" s="235"/>
      <c r="CT386" s="235"/>
      <c r="CU386" s="235"/>
      <c r="CV386" s="235"/>
      <c r="CW386" s="235"/>
      <c r="CX386" s="235"/>
      <c r="CY386" s="235"/>
      <c r="CZ386" s="235"/>
      <c r="DA386" s="235"/>
      <c r="DB386" s="235"/>
      <c r="DC386" s="235"/>
      <c r="DD386" s="235"/>
      <c r="DE386" s="235"/>
      <c r="DF386" s="235"/>
      <c r="DG386" s="235"/>
      <c r="DH386" s="235"/>
      <c r="DI386" s="235"/>
      <c r="DJ386" s="235"/>
      <c r="DK386" s="235"/>
      <c r="DL386" s="235"/>
      <c r="DM386" s="235"/>
      <c r="DN386" s="235"/>
      <c r="DO386" s="235"/>
      <c r="DP386" s="235"/>
      <c r="DQ386" s="235"/>
      <c r="DR386" s="235"/>
      <c r="DS386" s="235"/>
      <c r="DT386" s="235"/>
      <c r="DU386" s="235"/>
      <c r="DV386" s="235"/>
      <c r="DW386" s="235"/>
      <c r="DX386" s="235"/>
      <c r="DY386" s="235"/>
      <c r="DZ386" s="235"/>
      <c r="EA386" s="235"/>
    </row>
    <row r="387" spans="3:131">
      <c r="C387" s="226"/>
      <c r="N387" s="235"/>
      <c r="O387" s="235"/>
      <c r="P387" s="235"/>
      <c r="Q387" s="235"/>
      <c r="R387" s="235"/>
      <c r="S387" s="235"/>
      <c r="T387" s="235"/>
      <c r="U387" s="235"/>
      <c r="V387" s="235"/>
      <c r="W387" s="235"/>
      <c r="X387" s="235"/>
      <c r="Y387" s="235"/>
      <c r="Z387" s="235"/>
      <c r="AA387" s="235"/>
      <c r="AB387" s="235"/>
      <c r="AC387" s="235"/>
      <c r="AD387" s="235"/>
      <c r="AE387" s="235"/>
      <c r="AF387" s="235"/>
      <c r="AG387" s="235"/>
      <c r="AH387" s="235"/>
      <c r="AI387" s="235"/>
      <c r="AJ387" s="235"/>
      <c r="AK387" s="235"/>
      <c r="AL387" s="235"/>
      <c r="AM387" s="235"/>
      <c r="AN387" s="235"/>
      <c r="AO387" s="235"/>
      <c r="AP387" s="235"/>
      <c r="AQ387" s="235"/>
      <c r="AR387" s="235"/>
      <c r="AS387" s="235"/>
      <c r="AT387" s="235"/>
      <c r="AU387" s="235"/>
      <c r="AV387" s="235"/>
      <c r="AW387" s="259"/>
      <c r="AX387" s="259"/>
      <c r="AY387" s="259"/>
      <c r="AZ387" s="440" t="s">
        <v>922</v>
      </c>
      <c r="BA387" s="259" t="s">
        <v>973</v>
      </c>
      <c r="BB387" s="259"/>
      <c r="BC387" s="259"/>
      <c r="BD387" s="259" t="s">
        <v>922</v>
      </c>
      <c r="BE387" s="374"/>
      <c r="BF387" s="235"/>
      <c r="BG387" s="235"/>
      <c r="BH387" s="235"/>
      <c r="BI387" s="235"/>
      <c r="BJ387" s="235"/>
      <c r="BK387" s="235"/>
      <c r="BL387" s="235"/>
      <c r="BM387" s="235"/>
      <c r="BN387" s="235"/>
      <c r="BO387" s="235"/>
      <c r="BP387" s="235"/>
      <c r="BQ387" s="235"/>
      <c r="BR387" s="235"/>
      <c r="BS387" s="235"/>
      <c r="BT387" s="235"/>
      <c r="BU387" s="235"/>
      <c r="BV387" s="235"/>
      <c r="BW387" s="235"/>
      <c r="BX387" s="235"/>
      <c r="BY387" s="235"/>
      <c r="BZ387" s="235"/>
      <c r="CA387" s="235"/>
      <c r="CB387" s="235"/>
      <c r="CC387" s="235"/>
      <c r="CD387" s="235"/>
      <c r="CE387" s="235"/>
      <c r="CF387" s="235"/>
      <c r="CG387" s="235"/>
      <c r="CH387" s="235"/>
      <c r="CI387" s="235"/>
      <c r="CJ387" s="235"/>
      <c r="CK387" s="235"/>
      <c r="CL387" s="235"/>
      <c r="CM387" s="235"/>
      <c r="CN387" s="235"/>
      <c r="CO387" s="235"/>
      <c r="CP387" s="235"/>
      <c r="CQ387" s="235"/>
      <c r="CR387" s="235"/>
      <c r="CS387" s="235"/>
      <c r="CT387" s="235"/>
      <c r="CU387" s="235"/>
      <c r="CV387" s="235"/>
      <c r="CW387" s="235"/>
      <c r="CX387" s="235"/>
      <c r="CY387" s="235"/>
      <c r="CZ387" s="235"/>
      <c r="DA387" s="235"/>
      <c r="DB387" s="235"/>
      <c r="DC387" s="235"/>
      <c r="DD387" s="235"/>
      <c r="DE387" s="235"/>
      <c r="DF387" s="235"/>
      <c r="DG387" s="235"/>
      <c r="DH387" s="235"/>
      <c r="DI387" s="235"/>
      <c r="DJ387" s="235"/>
      <c r="DK387" s="235"/>
      <c r="DL387" s="235"/>
      <c r="DM387" s="235"/>
      <c r="DN387" s="235"/>
      <c r="DO387" s="235"/>
      <c r="DP387" s="235"/>
      <c r="DQ387" s="235"/>
      <c r="DR387" s="235"/>
      <c r="DS387" s="235"/>
      <c r="DT387" s="235"/>
      <c r="DU387" s="235"/>
      <c r="DV387" s="235"/>
      <c r="DW387" s="235"/>
      <c r="DX387" s="235"/>
      <c r="DY387" s="235"/>
      <c r="DZ387" s="235"/>
      <c r="EA387" s="235"/>
    </row>
    <row r="388" spans="3:131">
      <c r="C388" s="226"/>
      <c r="N388" s="235"/>
      <c r="O388" s="235"/>
      <c r="P388" s="235"/>
      <c r="Q388" s="235"/>
      <c r="R388" s="235"/>
      <c r="S388" s="235"/>
      <c r="T388" s="235"/>
      <c r="U388" s="235"/>
      <c r="V388" s="235"/>
      <c r="W388" s="235"/>
      <c r="X388" s="235"/>
      <c r="Y388" s="235"/>
      <c r="Z388" s="235"/>
      <c r="AA388" s="235"/>
      <c r="AB388" s="235"/>
      <c r="AC388" s="235"/>
      <c r="AD388" s="235"/>
      <c r="AE388" s="235"/>
      <c r="AF388" s="235"/>
      <c r="AG388" s="235"/>
      <c r="AH388" s="235"/>
      <c r="AI388" s="235"/>
      <c r="AJ388" s="235"/>
      <c r="AK388" s="235"/>
      <c r="AL388" s="235"/>
      <c r="AM388" s="235"/>
      <c r="AN388" s="235"/>
      <c r="AO388" s="235"/>
      <c r="AP388" s="235"/>
      <c r="AQ388" s="235"/>
      <c r="AR388" s="235"/>
      <c r="AS388" s="235"/>
      <c r="AT388" s="235"/>
      <c r="AU388" s="235"/>
      <c r="AV388" s="235"/>
      <c r="AW388" s="259"/>
      <c r="AX388" s="259"/>
      <c r="AY388" s="259"/>
      <c r="AZ388" s="440" t="s">
        <v>923</v>
      </c>
      <c r="BA388" s="259" t="s">
        <v>975</v>
      </c>
      <c r="BB388" s="259"/>
      <c r="BC388" s="259"/>
      <c r="BD388" s="259" t="s">
        <v>923</v>
      </c>
      <c r="BE388" s="374"/>
      <c r="BF388" s="235"/>
      <c r="BG388" s="235"/>
      <c r="BH388" s="235"/>
      <c r="BI388" s="235"/>
      <c r="BJ388" s="235"/>
      <c r="BK388" s="235"/>
      <c r="BL388" s="235"/>
      <c r="BM388" s="235"/>
      <c r="BN388" s="235"/>
      <c r="BO388" s="235"/>
      <c r="BP388" s="235"/>
      <c r="BQ388" s="235"/>
      <c r="BR388" s="235"/>
      <c r="BS388" s="235"/>
      <c r="BT388" s="235"/>
      <c r="BU388" s="235"/>
      <c r="BV388" s="235"/>
      <c r="BW388" s="235"/>
      <c r="BX388" s="235"/>
      <c r="BY388" s="235"/>
      <c r="BZ388" s="235"/>
      <c r="CA388" s="235"/>
      <c r="CB388" s="235"/>
      <c r="CC388" s="235"/>
      <c r="CD388" s="235"/>
      <c r="CE388" s="235"/>
      <c r="CF388" s="235"/>
      <c r="CG388" s="235"/>
      <c r="CH388" s="235"/>
      <c r="CI388" s="235"/>
      <c r="CJ388" s="235"/>
      <c r="CK388" s="235"/>
      <c r="CL388" s="235"/>
      <c r="CM388" s="235"/>
      <c r="CN388" s="235"/>
      <c r="CO388" s="235"/>
      <c r="CP388" s="235"/>
      <c r="CQ388" s="235"/>
      <c r="CR388" s="235"/>
      <c r="CS388" s="235"/>
      <c r="CT388" s="235"/>
      <c r="CU388" s="235"/>
      <c r="CV388" s="235"/>
      <c r="CW388" s="235"/>
      <c r="CX388" s="235"/>
      <c r="CY388" s="235"/>
      <c r="CZ388" s="235"/>
      <c r="DA388" s="235"/>
      <c r="DB388" s="235"/>
      <c r="DC388" s="235"/>
      <c r="DD388" s="235"/>
      <c r="DE388" s="235"/>
      <c r="DF388" s="235"/>
      <c r="DG388" s="235"/>
      <c r="DH388" s="235"/>
      <c r="DI388" s="235"/>
      <c r="DJ388" s="235"/>
      <c r="DK388" s="235"/>
      <c r="DL388" s="235"/>
      <c r="DM388" s="235"/>
      <c r="DN388" s="235"/>
      <c r="DO388" s="235"/>
      <c r="DP388" s="235"/>
      <c r="DQ388" s="235"/>
      <c r="DR388" s="235"/>
      <c r="DS388" s="235"/>
      <c r="DT388" s="235"/>
      <c r="DU388" s="235"/>
      <c r="DV388" s="235"/>
      <c r="DW388" s="235"/>
      <c r="DX388" s="235"/>
      <c r="DY388" s="235"/>
      <c r="DZ388" s="235"/>
      <c r="EA388" s="235"/>
    </row>
    <row r="389" spans="3:131">
      <c r="C389" s="226"/>
      <c r="N389" s="235"/>
      <c r="O389" s="235"/>
      <c r="P389" s="235"/>
      <c r="Q389" s="235"/>
      <c r="R389" s="235"/>
      <c r="S389" s="235"/>
      <c r="T389" s="235"/>
      <c r="U389" s="235"/>
      <c r="V389" s="235"/>
      <c r="W389" s="235"/>
      <c r="X389" s="235"/>
      <c r="Y389" s="235"/>
      <c r="Z389" s="235"/>
      <c r="AA389" s="235"/>
      <c r="AB389" s="235"/>
      <c r="AC389" s="235"/>
      <c r="AD389" s="235"/>
      <c r="AE389" s="235"/>
      <c r="AF389" s="235"/>
      <c r="AG389" s="235"/>
      <c r="AH389" s="235"/>
      <c r="AI389" s="235"/>
      <c r="AJ389" s="235"/>
      <c r="AK389" s="235"/>
      <c r="AL389" s="235"/>
      <c r="AM389" s="235"/>
      <c r="AN389" s="235"/>
      <c r="AO389" s="235"/>
      <c r="AP389" s="235"/>
      <c r="AQ389" s="235"/>
      <c r="AR389" s="235"/>
      <c r="AS389" s="235"/>
      <c r="AT389" s="235"/>
      <c r="AU389" s="235"/>
      <c r="AV389" s="235"/>
      <c r="AW389" s="259"/>
      <c r="AX389" s="259"/>
      <c r="AY389" s="259"/>
      <c r="AZ389" s="440" t="s">
        <v>925</v>
      </c>
      <c r="BA389" s="259" t="s">
        <v>977</v>
      </c>
      <c r="BB389" s="259"/>
      <c r="BC389" s="259"/>
      <c r="BD389" s="259" t="s">
        <v>925</v>
      </c>
      <c r="BE389" s="374"/>
      <c r="BF389" s="235"/>
      <c r="BG389" s="235"/>
      <c r="BH389" s="235"/>
      <c r="BI389" s="235"/>
      <c r="BJ389" s="235"/>
      <c r="BK389" s="235"/>
      <c r="BL389" s="235"/>
      <c r="BM389" s="235"/>
      <c r="BN389" s="235"/>
      <c r="BO389" s="235"/>
      <c r="BP389" s="235"/>
      <c r="BQ389" s="235"/>
      <c r="BR389" s="235"/>
      <c r="BS389" s="235"/>
      <c r="BT389" s="235"/>
      <c r="BU389" s="235"/>
      <c r="BV389" s="235"/>
      <c r="BW389" s="235"/>
      <c r="BX389" s="235"/>
      <c r="BY389" s="235"/>
      <c r="BZ389" s="235"/>
      <c r="CA389" s="235"/>
      <c r="CB389" s="235"/>
      <c r="CC389" s="235"/>
      <c r="CD389" s="235"/>
      <c r="CE389" s="235"/>
      <c r="CF389" s="235"/>
      <c r="CG389" s="235"/>
      <c r="CH389" s="235"/>
      <c r="CI389" s="235"/>
      <c r="CJ389" s="235"/>
      <c r="CK389" s="235"/>
      <c r="CL389" s="235"/>
      <c r="CM389" s="235"/>
      <c r="CN389" s="235"/>
      <c r="CO389" s="235"/>
      <c r="CP389" s="235"/>
      <c r="CQ389" s="235"/>
      <c r="CR389" s="235"/>
      <c r="CS389" s="235"/>
      <c r="CT389" s="235"/>
      <c r="CU389" s="235"/>
      <c r="CV389" s="235"/>
      <c r="CW389" s="235"/>
      <c r="CX389" s="235"/>
      <c r="CY389" s="235"/>
      <c r="CZ389" s="235"/>
      <c r="DA389" s="235"/>
      <c r="DB389" s="235"/>
      <c r="DC389" s="235"/>
      <c r="DD389" s="235"/>
      <c r="DE389" s="235"/>
      <c r="DF389" s="235"/>
      <c r="DG389" s="235"/>
      <c r="DH389" s="235"/>
      <c r="DI389" s="235"/>
      <c r="DJ389" s="235"/>
      <c r="DK389" s="235"/>
      <c r="DL389" s="235"/>
      <c r="DM389" s="235"/>
      <c r="DN389" s="235"/>
      <c r="DO389" s="235"/>
      <c r="DP389" s="235"/>
      <c r="DQ389" s="235"/>
      <c r="DR389" s="235"/>
      <c r="DS389" s="235"/>
      <c r="DT389" s="235"/>
      <c r="DU389" s="235"/>
      <c r="DV389" s="235"/>
      <c r="DW389" s="235"/>
      <c r="DX389" s="235"/>
      <c r="DY389" s="235"/>
      <c r="DZ389" s="235"/>
      <c r="EA389" s="235"/>
    </row>
    <row r="390" spans="3:131">
      <c r="C390" s="226"/>
      <c r="N390" s="235"/>
      <c r="O390" s="235"/>
      <c r="P390" s="235"/>
      <c r="Q390" s="235"/>
      <c r="R390" s="235"/>
      <c r="S390" s="235"/>
      <c r="T390" s="235"/>
      <c r="U390" s="235"/>
      <c r="V390" s="235"/>
      <c r="W390" s="235"/>
      <c r="X390" s="235"/>
      <c r="Y390" s="235"/>
      <c r="Z390" s="235"/>
      <c r="AA390" s="235"/>
      <c r="AB390" s="235"/>
      <c r="AC390" s="235"/>
      <c r="AD390" s="235"/>
      <c r="AE390" s="235"/>
      <c r="AF390" s="235"/>
      <c r="AG390" s="235"/>
      <c r="AH390" s="235"/>
      <c r="AI390" s="235"/>
      <c r="AJ390" s="235"/>
      <c r="AK390" s="235"/>
      <c r="AL390" s="235"/>
      <c r="AM390" s="235"/>
      <c r="AN390" s="235"/>
      <c r="AO390" s="235"/>
      <c r="AP390" s="235"/>
      <c r="AQ390" s="235"/>
      <c r="AR390" s="235"/>
      <c r="AS390" s="235"/>
      <c r="AT390" s="235"/>
      <c r="AU390" s="235"/>
      <c r="AV390" s="235"/>
      <c r="AW390" s="259"/>
      <c r="AX390" s="259"/>
      <c r="AY390" s="259"/>
      <c r="AZ390" s="440" t="s">
        <v>931</v>
      </c>
      <c r="BA390" s="259" t="s">
        <v>978</v>
      </c>
      <c r="BB390" s="259"/>
      <c r="BC390" s="259"/>
      <c r="BD390" s="259" t="s">
        <v>931</v>
      </c>
      <c r="BE390" s="374"/>
      <c r="BF390" s="235"/>
      <c r="BG390" s="235"/>
      <c r="BH390" s="235"/>
      <c r="BI390" s="235"/>
      <c r="BJ390" s="235"/>
      <c r="BK390" s="235"/>
      <c r="BL390" s="235"/>
      <c r="BM390" s="235"/>
      <c r="BN390" s="235"/>
      <c r="BO390" s="235"/>
      <c r="BP390" s="235"/>
      <c r="BQ390" s="235"/>
      <c r="BR390" s="235"/>
      <c r="BS390" s="235"/>
      <c r="BT390" s="235"/>
      <c r="BU390" s="235"/>
      <c r="BV390" s="235"/>
      <c r="BW390" s="235"/>
      <c r="BX390" s="235"/>
      <c r="BY390" s="235"/>
      <c r="BZ390" s="235"/>
      <c r="CA390" s="235"/>
      <c r="CB390" s="235"/>
      <c r="CC390" s="235"/>
      <c r="CD390" s="235"/>
      <c r="CE390" s="235"/>
      <c r="CF390" s="235"/>
      <c r="CG390" s="235"/>
      <c r="CH390" s="235"/>
      <c r="CI390" s="235"/>
      <c r="CJ390" s="235"/>
      <c r="CK390" s="235"/>
      <c r="CL390" s="235"/>
      <c r="CM390" s="235"/>
      <c r="CN390" s="235"/>
      <c r="CO390" s="235"/>
      <c r="CP390" s="235"/>
      <c r="CQ390" s="235"/>
      <c r="CR390" s="235"/>
      <c r="CS390" s="235"/>
      <c r="CT390" s="235"/>
      <c r="CU390" s="235"/>
      <c r="CV390" s="235"/>
      <c r="CW390" s="235"/>
      <c r="CX390" s="235"/>
      <c r="CY390" s="235"/>
      <c r="CZ390" s="235"/>
      <c r="DA390" s="235"/>
      <c r="DB390" s="235"/>
      <c r="DC390" s="235"/>
      <c r="DD390" s="235"/>
      <c r="DE390" s="235"/>
      <c r="DF390" s="235"/>
      <c r="DG390" s="235"/>
      <c r="DH390" s="235"/>
      <c r="DI390" s="235"/>
      <c r="DJ390" s="235"/>
      <c r="DK390" s="235"/>
      <c r="DL390" s="235"/>
      <c r="DM390" s="235"/>
      <c r="DN390" s="235"/>
      <c r="DO390" s="235"/>
      <c r="DP390" s="235"/>
      <c r="DQ390" s="235"/>
      <c r="DR390" s="235"/>
      <c r="DS390" s="235"/>
      <c r="DT390" s="235"/>
      <c r="DU390" s="235"/>
      <c r="DV390" s="235"/>
      <c r="DW390" s="235"/>
      <c r="DX390" s="235"/>
      <c r="DY390" s="235"/>
      <c r="DZ390" s="235"/>
      <c r="EA390" s="235"/>
    </row>
    <row r="391" spans="3:131">
      <c r="C391" s="226"/>
      <c r="N391" s="235"/>
      <c r="O391" s="235"/>
      <c r="P391" s="235"/>
      <c r="Q391" s="235"/>
      <c r="R391" s="235"/>
      <c r="S391" s="235"/>
      <c r="T391" s="235"/>
      <c r="U391" s="235"/>
      <c r="V391" s="235"/>
      <c r="W391" s="235"/>
      <c r="X391" s="235"/>
      <c r="Y391" s="235"/>
      <c r="Z391" s="235"/>
      <c r="AA391" s="235"/>
      <c r="AB391" s="235"/>
      <c r="AC391" s="235"/>
      <c r="AD391" s="235"/>
      <c r="AE391" s="235"/>
      <c r="AF391" s="235"/>
      <c r="AG391" s="235"/>
      <c r="AH391" s="235"/>
      <c r="AI391" s="235"/>
      <c r="AJ391" s="235"/>
      <c r="AK391" s="235"/>
      <c r="AL391" s="235"/>
      <c r="AM391" s="235"/>
      <c r="AN391" s="235"/>
      <c r="AO391" s="235"/>
      <c r="AP391" s="235"/>
      <c r="AQ391" s="235"/>
      <c r="AR391" s="235"/>
      <c r="AS391" s="235"/>
      <c r="AT391" s="235"/>
      <c r="AU391" s="235"/>
      <c r="AV391" s="235"/>
      <c r="AW391" s="259"/>
      <c r="AX391" s="259"/>
      <c r="AY391" s="259"/>
      <c r="AZ391" s="440" t="s">
        <v>932</v>
      </c>
      <c r="BA391" s="259" t="s">
        <v>979</v>
      </c>
      <c r="BB391" s="259"/>
      <c r="BC391" s="259"/>
      <c r="BD391" s="259" t="s">
        <v>932</v>
      </c>
      <c r="BE391" s="374"/>
      <c r="BF391" s="235"/>
      <c r="BG391" s="235"/>
      <c r="BH391" s="235"/>
      <c r="BI391" s="235"/>
      <c r="BJ391" s="235"/>
      <c r="BK391" s="235"/>
      <c r="BL391" s="235"/>
      <c r="BM391" s="235"/>
      <c r="BN391" s="235"/>
      <c r="BO391" s="235"/>
      <c r="BP391" s="235"/>
      <c r="BQ391" s="235"/>
      <c r="BR391" s="235"/>
      <c r="BS391" s="235"/>
      <c r="BT391" s="235"/>
      <c r="BU391" s="235"/>
      <c r="BV391" s="235"/>
      <c r="BW391" s="235"/>
      <c r="BX391" s="235"/>
      <c r="BY391" s="235"/>
      <c r="BZ391" s="235"/>
      <c r="CA391" s="235"/>
      <c r="CB391" s="235"/>
      <c r="CC391" s="235"/>
      <c r="CD391" s="235"/>
      <c r="CE391" s="235"/>
      <c r="CF391" s="235"/>
      <c r="CG391" s="235"/>
      <c r="CH391" s="235"/>
      <c r="CI391" s="235"/>
      <c r="CJ391" s="235"/>
      <c r="CK391" s="235"/>
      <c r="CL391" s="235"/>
      <c r="CM391" s="235"/>
      <c r="CN391" s="235"/>
      <c r="CO391" s="235"/>
      <c r="CP391" s="235"/>
      <c r="CQ391" s="235"/>
      <c r="CR391" s="235"/>
      <c r="CS391" s="235"/>
      <c r="CT391" s="235"/>
      <c r="CU391" s="235"/>
      <c r="CV391" s="235"/>
      <c r="CW391" s="235"/>
      <c r="CX391" s="235"/>
      <c r="CY391" s="235"/>
      <c r="CZ391" s="235"/>
      <c r="DA391" s="235"/>
      <c r="DB391" s="235"/>
      <c r="DC391" s="235"/>
      <c r="DD391" s="235"/>
      <c r="DE391" s="235"/>
      <c r="DF391" s="235"/>
      <c r="DG391" s="235"/>
      <c r="DH391" s="235"/>
      <c r="DI391" s="235"/>
      <c r="DJ391" s="235"/>
      <c r="DK391" s="235"/>
      <c r="DL391" s="235"/>
      <c r="DM391" s="235"/>
      <c r="DN391" s="235"/>
      <c r="DO391" s="235"/>
      <c r="DP391" s="235"/>
      <c r="DQ391" s="235"/>
      <c r="DR391" s="235"/>
      <c r="DS391" s="235"/>
      <c r="DT391" s="235"/>
      <c r="DU391" s="235"/>
      <c r="DV391" s="235"/>
      <c r="DW391" s="235"/>
      <c r="DX391" s="235"/>
      <c r="DY391" s="235"/>
      <c r="DZ391" s="235"/>
      <c r="EA391" s="235"/>
    </row>
    <row r="392" spans="3:131">
      <c r="C392" s="226"/>
      <c r="N392" s="235"/>
      <c r="O392" s="235"/>
      <c r="P392" s="235"/>
      <c r="Q392" s="235"/>
      <c r="R392" s="235"/>
      <c r="S392" s="235"/>
      <c r="T392" s="235"/>
      <c r="U392" s="235"/>
      <c r="V392" s="235"/>
      <c r="W392" s="235"/>
      <c r="X392" s="235"/>
      <c r="Y392" s="235"/>
      <c r="Z392" s="235"/>
      <c r="AA392" s="235"/>
      <c r="AB392" s="235"/>
      <c r="AC392" s="235"/>
      <c r="AD392" s="235"/>
      <c r="AE392" s="235"/>
      <c r="AF392" s="235"/>
      <c r="AG392" s="235"/>
      <c r="AH392" s="235"/>
      <c r="AI392" s="235"/>
      <c r="AJ392" s="235"/>
      <c r="AK392" s="235"/>
      <c r="AL392" s="235"/>
      <c r="AM392" s="235"/>
      <c r="AN392" s="235"/>
      <c r="AO392" s="235"/>
      <c r="AP392" s="235"/>
      <c r="AQ392" s="235"/>
      <c r="AR392" s="235"/>
      <c r="AS392" s="235"/>
      <c r="AT392" s="235"/>
      <c r="AU392" s="235"/>
      <c r="AV392" s="235"/>
      <c r="AW392" s="259"/>
      <c r="AX392" s="259"/>
      <c r="AY392" s="259"/>
      <c r="AZ392" s="440" t="s">
        <v>934</v>
      </c>
      <c r="BA392" s="259" t="s">
        <v>395</v>
      </c>
      <c r="BB392" s="259"/>
      <c r="BC392" s="259"/>
      <c r="BD392" s="259" t="s">
        <v>933</v>
      </c>
      <c r="BE392" s="374"/>
      <c r="BF392" s="235"/>
      <c r="BG392" s="235"/>
      <c r="BH392" s="235"/>
      <c r="BI392" s="235"/>
      <c r="BJ392" s="235"/>
      <c r="BK392" s="235"/>
      <c r="BL392" s="235"/>
      <c r="BM392" s="235"/>
      <c r="BN392" s="235"/>
      <c r="BO392" s="235"/>
      <c r="BP392" s="235"/>
      <c r="BQ392" s="235"/>
      <c r="BR392" s="235"/>
      <c r="BS392" s="235"/>
      <c r="BT392" s="235"/>
      <c r="BU392" s="235"/>
      <c r="BV392" s="235"/>
      <c r="BW392" s="235"/>
      <c r="BX392" s="235"/>
      <c r="BY392" s="235"/>
      <c r="BZ392" s="235"/>
      <c r="CA392" s="235"/>
      <c r="CB392" s="235"/>
      <c r="CC392" s="235"/>
      <c r="CD392" s="235"/>
      <c r="CE392" s="235"/>
      <c r="CF392" s="235"/>
      <c r="CG392" s="235"/>
      <c r="CH392" s="235"/>
      <c r="CI392" s="235"/>
      <c r="CJ392" s="235"/>
      <c r="CK392" s="235"/>
      <c r="CL392" s="235"/>
      <c r="CM392" s="235"/>
      <c r="CN392" s="235"/>
      <c r="CO392" s="235"/>
      <c r="CP392" s="235"/>
      <c r="CQ392" s="235"/>
      <c r="CR392" s="235"/>
      <c r="CS392" s="235"/>
      <c r="CT392" s="235"/>
      <c r="CU392" s="235"/>
      <c r="CV392" s="235"/>
      <c r="CW392" s="235"/>
      <c r="CX392" s="235"/>
      <c r="CY392" s="235"/>
      <c r="CZ392" s="235"/>
      <c r="DA392" s="235"/>
      <c r="DB392" s="235"/>
      <c r="DC392" s="235"/>
      <c r="DD392" s="235"/>
      <c r="DE392" s="235"/>
      <c r="DF392" s="235"/>
      <c r="DG392" s="235"/>
      <c r="DH392" s="235"/>
      <c r="DI392" s="235"/>
      <c r="DJ392" s="235"/>
      <c r="DK392" s="235"/>
      <c r="DL392" s="235"/>
      <c r="DM392" s="235"/>
      <c r="DN392" s="235"/>
      <c r="DO392" s="235"/>
      <c r="DP392" s="235"/>
      <c r="DQ392" s="235"/>
      <c r="DR392" s="235"/>
      <c r="DS392" s="235"/>
      <c r="DT392" s="235"/>
      <c r="DU392" s="235"/>
      <c r="DV392" s="235"/>
      <c r="DW392" s="235"/>
      <c r="DX392" s="235"/>
      <c r="DY392" s="235"/>
      <c r="DZ392" s="235"/>
      <c r="EA392" s="235"/>
    </row>
    <row r="393" spans="3:131">
      <c r="C393" s="226"/>
      <c r="N393" s="235"/>
      <c r="O393" s="235"/>
      <c r="P393" s="235"/>
      <c r="Q393" s="235"/>
      <c r="R393" s="235"/>
      <c r="S393" s="235"/>
      <c r="T393" s="235"/>
      <c r="U393" s="235"/>
      <c r="V393" s="235"/>
      <c r="W393" s="235"/>
      <c r="X393" s="235"/>
      <c r="Y393" s="235"/>
      <c r="Z393" s="235"/>
      <c r="AA393" s="235"/>
      <c r="AB393" s="235"/>
      <c r="AC393" s="235"/>
      <c r="AD393" s="235"/>
      <c r="AE393" s="235"/>
      <c r="AF393" s="235"/>
      <c r="AG393" s="235"/>
      <c r="AH393" s="235"/>
      <c r="AI393" s="235"/>
      <c r="AJ393" s="235"/>
      <c r="AK393" s="235"/>
      <c r="AL393" s="235"/>
      <c r="AM393" s="235"/>
      <c r="AN393" s="235"/>
      <c r="AO393" s="235"/>
      <c r="AP393" s="235"/>
      <c r="AQ393" s="235"/>
      <c r="AR393" s="235"/>
      <c r="AS393" s="235"/>
      <c r="AT393" s="235"/>
      <c r="AU393" s="235"/>
      <c r="AV393" s="235"/>
      <c r="AW393" s="259"/>
      <c r="AX393" s="259"/>
      <c r="AY393" s="259"/>
      <c r="AZ393" s="440" t="s">
        <v>935</v>
      </c>
      <c r="BA393" s="259" t="s">
        <v>982</v>
      </c>
      <c r="BB393" s="259"/>
      <c r="BC393" s="259"/>
      <c r="BD393" s="259" t="s">
        <v>934</v>
      </c>
      <c r="BE393" s="374"/>
      <c r="BF393" s="235"/>
      <c r="BG393" s="235"/>
      <c r="BH393" s="235"/>
      <c r="BI393" s="235"/>
      <c r="BJ393" s="235"/>
      <c r="BK393" s="235"/>
      <c r="BL393" s="235"/>
      <c r="BM393" s="235"/>
      <c r="BN393" s="235"/>
      <c r="BO393" s="235"/>
      <c r="BP393" s="235"/>
      <c r="BQ393" s="235"/>
      <c r="BR393" s="235"/>
      <c r="BS393" s="235"/>
      <c r="BT393" s="235"/>
      <c r="BU393" s="235"/>
      <c r="BV393" s="235"/>
      <c r="BW393" s="235"/>
      <c r="BX393" s="235"/>
      <c r="BY393" s="235"/>
      <c r="BZ393" s="235"/>
      <c r="CA393" s="235"/>
      <c r="CB393" s="235"/>
      <c r="CC393" s="235"/>
      <c r="CD393" s="235"/>
      <c r="CE393" s="235"/>
      <c r="CF393" s="235"/>
      <c r="CG393" s="235"/>
      <c r="CH393" s="235"/>
      <c r="CI393" s="235"/>
      <c r="CJ393" s="235"/>
      <c r="CK393" s="235"/>
      <c r="CL393" s="235"/>
      <c r="CM393" s="235"/>
      <c r="CN393" s="235"/>
      <c r="CO393" s="235"/>
      <c r="CP393" s="235"/>
      <c r="CQ393" s="235"/>
      <c r="CR393" s="235"/>
      <c r="CS393" s="235"/>
      <c r="CT393" s="235"/>
      <c r="CU393" s="235"/>
      <c r="CV393" s="235"/>
      <c r="CW393" s="235"/>
      <c r="CX393" s="235"/>
      <c r="CY393" s="235"/>
      <c r="CZ393" s="235"/>
      <c r="DA393" s="235"/>
      <c r="DB393" s="235"/>
      <c r="DC393" s="235"/>
      <c r="DD393" s="235"/>
      <c r="DE393" s="235"/>
      <c r="DF393" s="235"/>
      <c r="DG393" s="235"/>
      <c r="DH393" s="235"/>
      <c r="DI393" s="235"/>
      <c r="DJ393" s="235"/>
      <c r="DK393" s="235"/>
      <c r="DL393" s="235"/>
      <c r="DM393" s="235"/>
      <c r="DN393" s="235"/>
      <c r="DO393" s="235"/>
      <c r="DP393" s="235"/>
      <c r="DQ393" s="235"/>
      <c r="DR393" s="235"/>
      <c r="DS393" s="235"/>
      <c r="DT393" s="235"/>
      <c r="DU393" s="235"/>
      <c r="DV393" s="235"/>
      <c r="DW393" s="235"/>
      <c r="DX393" s="235"/>
      <c r="DY393" s="235"/>
      <c r="DZ393" s="235"/>
      <c r="EA393" s="235"/>
    </row>
    <row r="394" spans="3:131">
      <c r="C394" s="226"/>
      <c r="N394" s="235"/>
      <c r="O394" s="235"/>
      <c r="P394" s="235"/>
      <c r="Q394" s="235"/>
      <c r="R394" s="235"/>
      <c r="S394" s="235"/>
      <c r="T394" s="235"/>
      <c r="U394" s="235"/>
      <c r="V394" s="235"/>
      <c r="W394" s="235"/>
      <c r="X394" s="235"/>
      <c r="Y394" s="235"/>
      <c r="Z394" s="235"/>
      <c r="AA394" s="235"/>
      <c r="AB394" s="235"/>
      <c r="AC394" s="235"/>
      <c r="AD394" s="235"/>
      <c r="AE394" s="235"/>
      <c r="AF394" s="235"/>
      <c r="AG394" s="235"/>
      <c r="AH394" s="235"/>
      <c r="AI394" s="235"/>
      <c r="AJ394" s="235"/>
      <c r="AK394" s="235"/>
      <c r="AL394" s="235"/>
      <c r="AM394" s="235"/>
      <c r="AN394" s="235"/>
      <c r="AO394" s="235"/>
      <c r="AP394" s="235"/>
      <c r="AQ394" s="235"/>
      <c r="AR394" s="235"/>
      <c r="AS394" s="235"/>
      <c r="AT394" s="235"/>
      <c r="AU394" s="235"/>
      <c r="AV394" s="235"/>
      <c r="AW394" s="259"/>
      <c r="AX394" s="259"/>
      <c r="AY394" s="259"/>
      <c r="AZ394" s="440" t="s">
        <v>938</v>
      </c>
      <c r="BA394" s="259" t="s">
        <v>984</v>
      </c>
      <c r="BB394" s="259"/>
      <c r="BC394" s="259"/>
      <c r="BD394" s="259" t="s">
        <v>935</v>
      </c>
      <c r="BE394" s="374"/>
      <c r="BF394" s="235"/>
      <c r="BG394" s="235"/>
      <c r="BH394" s="235"/>
      <c r="BI394" s="235"/>
      <c r="BJ394" s="235"/>
      <c r="BK394" s="235"/>
      <c r="BL394" s="235"/>
      <c r="BM394" s="235"/>
      <c r="BN394" s="235"/>
      <c r="BO394" s="235"/>
      <c r="BP394" s="235"/>
      <c r="BQ394" s="235"/>
      <c r="BR394" s="235"/>
      <c r="BS394" s="235"/>
      <c r="BT394" s="235"/>
      <c r="BU394" s="235"/>
      <c r="BV394" s="235"/>
      <c r="BW394" s="235"/>
      <c r="BX394" s="235"/>
      <c r="BY394" s="235"/>
      <c r="BZ394" s="235"/>
      <c r="CA394" s="235"/>
      <c r="CB394" s="235"/>
      <c r="CC394" s="235"/>
      <c r="CD394" s="235"/>
      <c r="CE394" s="235"/>
      <c r="CF394" s="235"/>
      <c r="CG394" s="235"/>
      <c r="CH394" s="235"/>
      <c r="CI394" s="235"/>
      <c r="CJ394" s="235"/>
      <c r="CK394" s="235"/>
      <c r="CL394" s="235"/>
      <c r="CM394" s="235"/>
      <c r="CN394" s="235"/>
      <c r="CO394" s="235"/>
      <c r="CP394" s="235"/>
      <c r="CQ394" s="235"/>
      <c r="CR394" s="235"/>
      <c r="CS394" s="235"/>
      <c r="CT394" s="235"/>
      <c r="CU394" s="235"/>
      <c r="CV394" s="235"/>
      <c r="CW394" s="235"/>
      <c r="CX394" s="235"/>
      <c r="CY394" s="235"/>
      <c r="CZ394" s="235"/>
      <c r="DA394" s="235"/>
      <c r="DB394" s="235"/>
      <c r="DC394" s="235"/>
      <c r="DD394" s="235"/>
      <c r="DE394" s="235"/>
      <c r="DF394" s="235"/>
      <c r="DG394" s="235"/>
      <c r="DH394" s="235"/>
      <c r="DI394" s="235"/>
      <c r="DJ394" s="235"/>
      <c r="DK394" s="235"/>
      <c r="DL394" s="235"/>
      <c r="DM394" s="235"/>
      <c r="DN394" s="235"/>
      <c r="DO394" s="235"/>
      <c r="DP394" s="235"/>
      <c r="DQ394" s="235"/>
      <c r="DR394" s="235"/>
      <c r="DS394" s="235"/>
      <c r="DT394" s="235"/>
      <c r="DU394" s="235"/>
      <c r="DV394" s="235"/>
      <c r="DW394" s="235"/>
      <c r="DX394" s="235"/>
      <c r="DY394" s="235"/>
      <c r="DZ394" s="235"/>
      <c r="EA394" s="235"/>
    </row>
    <row r="395" spans="3:131">
      <c r="C395" s="226"/>
      <c r="N395" s="235"/>
      <c r="O395" s="235"/>
      <c r="P395" s="235"/>
      <c r="Q395" s="235"/>
      <c r="R395" s="235"/>
      <c r="S395" s="235"/>
      <c r="T395" s="235"/>
      <c r="U395" s="235"/>
      <c r="V395" s="235"/>
      <c r="W395" s="235"/>
      <c r="X395" s="235"/>
      <c r="Y395" s="235"/>
      <c r="Z395" s="235"/>
      <c r="AA395" s="235"/>
      <c r="AB395" s="235"/>
      <c r="AC395" s="235"/>
      <c r="AD395" s="235"/>
      <c r="AE395" s="235"/>
      <c r="AF395" s="235"/>
      <c r="AG395" s="235"/>
      <c r="AH395" s="235"/>
      <c r="AI395" s="235"/>
      <c r="AJ395" s="235"/>
      <c r="AK395" s="235"/>
      <c r="AL395" s="235"/>
      <c r="AM395" s="235"/>
      <c r="AN395" s="235"/>
      <c r="AO395" s="235"/>
      <c r="AP395" s="235"/>
      <c r="AQ395" s="235"/>
      <c r="AR395" s="235"/>
      <c r="AS395" s="235"/>
      <c r="AT395" s="235"/>
      <c r="AU395" s="235"/>
      <c r="AV395" s="235"/>
      <c r="AW395" s="259"/>
      <c r="AX395" s="259"/>
      <c r="AY395" s="259"/>
      <c r="AZ395" s="440" t="s">
        <v>940</v>
      </c>
      <c r="BA395" s="259" t="s">
        <v>985</v>
      </c>
      <c r="BB395" s="259"/>
      <c r="BC395" s="259"/>
      <c r="BD395" s="259" t="s">
        <v>938</v>
      </c>
      <c r="BE395" s="374"/>
      <c r="BF395" s="235"/>
      <c r="BG395" s="235"/>
      <c r="BH395" s="235"/>
      <c r="BI395" s="235"/>
      <c r="BJ395" s="235"/>
      <c r="BK395" s="235"/>
      <c r="BL395" s="235"/>
      <c r="BM395" s="235"/>
      <c r="BN395" s="235"/>
      <c r="BO395" s="235"/>
      <c r="BP395" s="235"/>
      <c r="BQ395" s="235"/>
      <c r="BR395" s="235"/>
      <c r="BS395" s="235"/>
      <c r="BT395" s="235"/>
      <c r="BU395" s="235"/>
      <c r="BV395" s="235"/>
      <c r="BW395" s="235"/>
      <c r="BX395" s="235"/>
      <c r="BY395" s="235"/>
      <c r="BZ395" s="235"/>
      <c r="CA395" s="235"/>
      <c r="CB395" s="235"/>
      <c r="CC395" s="235"/>
      <c r="CD395" s="235"/>
      <c r="CE395" s="235"/>
      <c r="CF395" s="235"/>
      <c r="CG395" s="235"/>
      <c r="CH395" s="235"/>
      <c r="CI395" s="235"/>
      <c r="CJ395" s="235"/>
      <c r="CK395" s="235"/>
      <c r="CL395" s="235"/>
      <c r="CM395" s="235"/>
      <c r="CN395" s="235"/>
      <c r="CO395" s="235"/>
      <c r="CP395" s="235"/>
      <c r="CQ395" s="235"/>
      <c r="CR395" s="235"/>
      <c r="CS395" s="235"/>
      <c r="CT395" s="235"/>
      <c r="CU395" s="235"/>
      <c r="CV395" s="235"/>
      <c r="CW395" s="235"/>
      <c r="CX395" s="235"/>
      <c r="CY395" s="235"/>
      <c r="CZ395" s="235"/>
      <c r="DA395" s="235"/>
      <c r="DB395" s="235"/>
      <c r="DC395" s="235"/>
      <c r="DD395" s="235"/>
      <c r="DE395" s="235"/>
      <c r="DF395" s="235"/>
      <c r="DG395" s="235"/>
      <c r="DH395" s="235"/>
      <c r="DI395" s="235"/>
      <c r="DJ395" s="235"/>
      <c r="DK395" s="235"/>
      <c r="DL395" s="235"/>
      <c r="DM395" s="235"/>
      <c r="DN395" s="235"/>
      <c r="DO395" s="235"/>
      <c r="DP395" s="235"/>
      <c r="DQ395" s="235"/>
      <c r="DR395" s="235"/>
      <c r="DS395" s="235"/>
      <c r="DT395" s="235"/>
      <c r="DU395" s="235"/>
      <c r="DV395" s="235"/>
      <c r="DW395" s="235"/>
      <c r="DX395" s="235"/>
      <c r="DY395" s="235"/>
      <c r="DZ395" s="235"/>
      <c r="EA395" s="235"/>
    </row>
    <row r="396" spans="3:131">
      <c r="C396" s="226"/>
      <c r="N396" s="235"/>
      <c r="O396" s="235"/>
      <c r="P396" s="235"/>
      <c r="Q396" s="235"/>
      <c r="R396" s="235"/>
      <c r="S396" s="235"/>
      <c r="T396" s="235"/>
      <c r="U396" s="235"/>
      <c r="V396" s="235"/>
      <c r="W396" s="235"/>
      <c r="X396" s="235"/>
      <c r="Y396" s="235"/>
      <c r="Z396" s="235"/>
      <c r="AA396" s="235"/>
      <c r="AB396" s="235"/>
      <c r="AC396" s="235"/>
      <c r="AD396" s="235"/>
      <c r="AE396" s="235"/>
      <c r="AF396" s="235"/>
      <c r="AG396" s="235"/>
      <c r="AH396" s="235"/>
      <c r="AI396" s="235"/>
      <c r="AJ396" s="235"/>
      <c r="AK396" s="235"/>
      <c r="AL396" s="235"/>
      <c r="AM396" s="235"/>
      <c r="AN396" s="235"/>
      <c r="AO396" s="235"/>
      <c r="AP396" s="235"/>
      <c r="AQ396" s="235"/>
      <c r="AR396" s="235"/>
      <c r="AS396" s="235"/>
      <c r="AT396" s="235"/>
      <c r="AU396" s="235"/>
      <c r="AV396" s="235"/>
      <c r="AW396" s="259"/>
      <c r="AX396" s="259"/>
      <c r="AY396" s="259"/>
      <c r="AZ396" s="440" t="s">
        <v>941</v>
      </c>
      <c r="BA396" s="259" t="s">
        <v>986</v>
      </c>
      <c r="BB396" s="259"/>
      <c r="BC396" s="259"/>
      <c r="BD396" s="259" t="s">
        <v>940</v>
      </c>
      <c r="BE396" s="374"/>
      <c r="BF396" s="235"/>
      <c r="BG396" s="235"/>
      <c r="BH396" s="235"/>
      <c r="BI396" s="235"/>
      <c r="BJ396" s="235"/>
      <c r="BK396" s="235"/>
      <c r="BL396" s="235"/>
      <c r="BM396" s="235"/>
      <c r="BN396" s="235"/>
      <c r="BO396" s="235"/>
      <c r="BP396" s="235"/>
      <c r="BQ396" s="235"/>
      <c r="BR396" s="235"/>
      <c r="BS396" s="235"/>
      <c r="BT396" s="235"/>
      <c r="BU396" s="235"/>
      <c r="BV396" s="235"/>
      <c r="BW396" s="235"/>
      <c r="BX396" s="235"/>
      <c r="BY396" s="235"/>
      <c r="BZ396" s="235"/>
      <c r="CA396" s="235"/>
      <c r="CB396" s="235"/>
      <c r="CC396" s="235"/>
      <c r="CD396" s="235"/>
      <c r="CE396" s="235"/>
      <c r="CF396" s="235"/>
      <c r="CG396" s="235"/>
      <c r="CH396" s="235"/>
      <c r="CI396" s="235"/>
      <c r="CJ396" s="235"/>
      <c r="CK396" s="235"/>
      <c r="CL396" s="235"/>
      <c r="CM396" s="235"/>
      <c r="CN396" s="235"/>
      <c r="CO396" s="235"/>
      <c r="CP396" s="235"/>
      <c r="CQ396" s="235"/>
      <c r="CR396" s="235"/>
      <c r="CS396" s="235"/>
      <c r="CT396" s="235"/>
      <c r="CU396" s="235"/>
      <c r="CV396" s="235"/>
      <c r="CW396" s="235"/>
      <c r="CX396" s="235"/>
      <c r="CY396" s="235"/>
      <c r="CZ396" s="235"/>
      <c r="DA396" s="235"/>
      <c r="DB396" s="235"/>
      <c r="DC396" s="235"/>
      <c r="DD396" s="235"/>
      <c r="DE396" s="235"/>
      <c r="DF396" s="235"/>
      <c r="DG396" s="235"/>
      <c r="DH396" s="235"/>
      <c r="DI396" s="235"/>
      <c r="DJ396" s="235"/>
      <c r="DK396" s="235"/>
      <c r="DL396" s="235"/>
      <c r="DM396" s="235"/>
      <c r="DN396" s="235"/>
      <c r="DO396" s="235"/>
      <c r="DP396" s="235"/>
      <c r="DQ396" s="235"/>
      <c r="DR396" s="235"/>
      <c r="DS396" s="235"/>
      <c r="DT396" s="235"/>
      <c r="DU396" s="235"/>
      <c r="DV396" s="235"/>
      <c r="DW396" s="235"/>
      <c r="DX396" s="235"/>
      <c r="DY396" s="235"/>
      <c r="DZ396" s="235"/>
      <c r="EA396" s="235"/>
    </row>
    <row r="397" spans="3:131">
      <c r="C397" s="226"/>
      <c r="N397" s="235"/>
      <c r="O397" s="235"/>
      <c r="P397" s="235"/>
      <c r="Q397" s="235"/>
      <c r="R397" s="235"/>
      <c r="S397" s="235"/>
      <c r="T397" s="235"/>
      <c r="U397" s="235"/>
      <c r="V397" s="235"/>
      <c r="W397" s="235"/>
      <c r="X397" s="235"/>
      <c r="Y397" s="235"/>
      <c r="Z397" s="235"/>
      <c r="AA397" s="235"/>
      <c r="AB397" s="235"/>
      <c r="AC397" s="235"/>
      <c r="AD397" s="235"/>
      <c r="AE397" s="235"/>
      <c r="AF397" s="235"/>
      <c r="AG397" s="235"/>
      <c r="AH397" s="235"/>
      <c r="AI397" s="235"/>
      <c r="AJ397" s="235"/>
      <c r="AK397" s="235"/>
      <c r="AL397" s="235"/>
      <c r="AM397" s="235"/>
      <c r="AN397" s="235"/>
      <c r="AO397" s="235"/>
      <c r="AP397" s="235"/>
      <c r="AQ397" s="235"/>
      <c r="AR397" s="235"/>
      <c r="AS397" s="235"/>
      <c r="AT397" s="235"/>
      <c r="AU397" s="235"/>
      <c r="AV397" s="235"/>
      <c r="AW397" s="259"/>
      <c r="AX397" s="259"/>
      <c r="AY397" s="259"/>
      <c r="AZ397" s="440" t="s">
        <v>942</v>
      </c>
      <c r="BA397" s="259" t="s">
        <v>989</v>
      </c>
      <c r="BB397" s="259"/>
      <c r="BC397" s="259"/>
      <c r="BD397" s="259" t="s">
        <v>941</v>
      </c>
      <c r="BE397" s="374"/>
      <c r="BF397" s="235"/>
      <c r="BG397" s="235"/>
      <c r="BH397" s="235"/>
      <c r="BI397" s="235"/>
      <c r="BJ397" s="235"/>
      <c r="BK397" s="235"/>
      <c r="BL397" s="235"/>
      <c r="BM397" s="235"/>
      <c r="BN397" s="235"/>
      <c r="BO397" s="235"/>
      <c r="BP397" s="235"/>
      <c r="BQ397" s="235"/>
      <c r="BR397" s="235"/>
      <c r="BS397" s="235"/>
      <c r="BT397" s="235"/>
      <c r="BU397" s="235"/>
      <c r="BV397" s="235"/>
      <c r="BW397" s="235"/>
      <c r="BX397" s="235"/>
      <c r="BY397" s="235"/>
      <c r="BZ397" s="235"/>
      <c r="CA397" s="235"/>
      <c r="CB397" s="235"/>
      <c r="CC397" s="235"/>
      <c r="CD397" s="235"/>
      <c r="CE397" s="235"/>
      <c r="CF397" s="235"/>
      <c r="CG397" s="235"/>
      <c r="CH397" s="235"/>
      <c r="CI397" s="235"/>
      <c r="CJ397" s="235"/>
      <c r="CK397" s="235"/>
      <c r="CL397" s="235"/>
      <c r="CM397" s="235"/>
      <c r="CN397" s="235"/>
      <c r="CO397" s="235"/>
      <c r="CP397" s="235"/>
      <c r="CQ397" s="235"/>
      <c r="CR397" s="235"/>
      <c r="CS397" s="235"/>
      <c r="CT397" s="235"/>
      <c r="CU397" s="235"/>
      <c r="CV397" s="235"/>
      <c r="CW397" s="235"/>
      <c r="CX397" s="235"/>
      <c r="CY397" s="235"/>
      <c r="CZ397" s="235"/>
      <c r="DA397" s="235"/>
      <c r="DB397" s="235"/>
      <c r="DC397" s="235"/>
      <c r="DD397" s="235"/>
      <c r="DE397" s="235"/>
      <c r="DF397" s="235"/>
      <c r="DG397" s="235"/>
      <c r="DH397" s="235"/>
      <c r="DI397" s="235"/>
      <c r="DJ397" s="235"/>
      <c r="DK397" s="235"/>
      <c r="DL397" s="235"/>
      <c r="DM397" s="235"/>
      <c r="DN397" s="235"/>
      <c r="DO397" s="235"/>
      <c r="DP397" s="235"/>
      <c r="DQ397" s="235"/>
      <c r="DR397" s="235"/>
      <c r="DS397" s="235"/>
      <c r="DT397" s="235"/>
      <c r="DU397" s="235"/>
      <c r="DV397" s="235"/>
      <c r="DW397" s="235"/>
      <c r="DX397" s="235"/>
      <c r="DY397" s="235"/>
      <c r="DZ397" s="235"/>
      <c r="EA397" s="235"/>
    </row>
    <row r="398" spans="3:131">
      <c r="C398" s="226"/>
      <c r="N398" s="235"/>
      <c r="O398" s="235"/>
      <c r="P398" s="235"/>
      <c r="Q398" s="235"/>
      <c r="R398" s="235"/>
      <c r="S398" s="235"/>
      <c r="T398" s="235"/>
      <c r="U398" s="235"/>
      <c r="V398" s="235"/>
      <c r="W398" s="235"/>
      <c r="X398" s="235"/>
      <c r="Y398" s="235"/>
      <c r="Z398" s="235"/>
      <c r="AA398" s="235"/>
      <c r="AB398" s="235"/>
      <c r="AC398" s="235"/>
      <c r="AD398" s="235"/>
      <c r="AE398" s="235"/>
      <c r="AF398" s="235"/>
      <c r="AG398" s="235"/>
      <c r="AH398" s="235"/>
      <c r="AI398" s="235"/>
      <c r="AJ398" s="235"/>
      <c r="AK398" s="235"/>
      <c r="AL398" s="235"/>
      <c r="AM398" s="235"/>
      <c r="AN398" s="235"/>
      <c r="AO398" s="235"/>
      <c r="AP398" s="235"/>
      <c r="AQ398" s="235"/>
      <c r="AR398" s="235"/>
      <c r="AS398" s="235"/>
      <c r="AT398" s="235"/>
      <c r="AU398" s="235"/>
      <c r="AV398" s="235"/>
      <c r="AW398" s="259"/>
      <c r="AX398" s="259"/>
      <c r="AY398" s="259"/>
      <c r="AZ398" s="440" t="s">
        <v>945</v>
      </c>
      <c r="BA398" s="259" t="s">
        <v>991</v>
      </c>
      <c r="BB398" s="259"/>
      <c r="BC398" s="259"/>
      <c r="BD398" s="259" t="s">
        <v>942</v>
      </c>
      <c r="BE398" s="374"/>
      <c r="BF398" s="235"/>
      <c r="BG398" s="235"/>
      <c r="BH398" s="235"/>
      <c r="BI398" s="235"/>
      <c r="BJ398" s="235"/>
      <c r="BK398" s="235"/>
      <c r="BL398" s="235"/>
      <c r="BM398" s="235"/>
      <c r="BN398" s="235"/>
      <c r="BO398" s="235"/>
      <c r="BP398" s="235"/>
      <c r="BQ398" s="235"/>
      <c r="BR398" s="235"/>
      <c r="BS398" s="235"/>
      <c r="BT398" s="235"/>
      <c r="BU398" s="235"/>
      <c r="BV398" s="235"/>
      <c r="BW398" s="235"/>
      <c r="BX398" s="235"/>
      <c r="BY398" s="235"/>
      <c r="BZ398" s="235"/>
      <c r="CA398" s="235"/>
      <c r="CB398" s="235"/>
      <c r="CC398" s="235"/>
      <c r="CD398" s="235"/>
      <c r="CE398" s="235"/>
      <c r="CF398" s="235"/>
      <c r="CG398" s="235"/>
      <c r="CH398" s="235"/>
      <c r="CI398" s="235"/>
      <c r="CJ398" s="235"/>
      <c r="CK398" s="235"/>
      <c r="CL398" s="235"/>
      <c r="CM398" s="235"/>
      <c r="CN398" s="235"/>
      <c r="CO398" s="235"/>
      <c r="CP398" s="235"/>
      <c r="CQ398" s="235"/>
      <c r="CR398" s="235"/>
      <c r="CS398" s="235"/>
      <c r="CT398" s="235"/>
      <c r="CU398" s="235"/>
      <c r="CV398" s="235"/>
      <c r="CW398" s="235"/>
      <c r="CX398" s="235"/>
      <c r="CY398" s="235"/>
      <c r="CZ398" s="235"/>
      <c r="DA398" s="235"/>
      <c r="DB398" s="235"/>
      <c r="DC398" s="235"/>
      <c r="DD398" s="235"/>
      <c r="DE398" s="235"/>
      <c r="DF398" s="235"/>
      <c r="DG398" s="235"/>
      <c r="DH398" s="235"/>
      <c r="DI398" s="235"/>
      <c r="DJ398" s="235"/>
      <c r="DK398" s="235"/>
      <c r="DL398" s="235"/>
      <c r="DM398" s="235"/>
      <c r="DN398" s="235"/>
      <c r="DO398" s="235"/>
      <c r="DP398" s="235"/>
      <c r="DQ398" s="235"/>
      <c r="DR398" s="235"/>
      <c r="DS398" s="235"/>
      <c r="DT398" s="235"/>
      <c r="DU398" s="235"/>
      <c r="DV398" s="235"/>
      <c r="DW398" s="235"/>
      <c r="DX398" s="235"/>
      <c r="DY398" s="235"/>
      <c r="DZ398" s="235"/>
      <c r="EA398" s="235"/>
    </row>
    <row r="399" spans="3:131">
      <c r="C399" s="226"/>
      <c r="N399" s="235"/>
      <c r="O399" s="235"/>
      <c r="P399" s="235"/>
      <c r="Q399" s="235"/>
      <c r="R399" s="235"/>
      <c r="S399" s="235"/>
      <c r="T399" s="235"/>
      <c r="U399" s="235"/>
      <c r="V399" s="235"/>
      <c r="W399" s="235"/>
      <c r="X399" s="235"/>
      <c r="Y399" s="235"/>
      <c r="Z399" s="235"/>
      <c r="AA399" s="235"/>
      <c r="AB399" s="235"/>
      <c r="AC399" s="235"/>
      <c r="AD399" s="235"/>
      <c r="AE399" s="235"/>
      <c r="AF399" s="235"/>
      <c r="AG399" s="235"/>
      <c r="AH399" s="235"/>
      <c r="AI399" s="235"/>
      <c r="AJ399" s="235"/>
      <c r="AK399" s="235"/>
      <c r="AL399" s="235"/>
      <c r="AM399" s="235"/>
      <c r="AN399" s="235"/>
      <c r="AO399" s="235"/>
      <c r="AP399" s="235"/>
      <c r="AQ399" s="235"/>
      <c r="AR399" s="235"/>
      <c r="AS399" s="235"/>
      <c r="AT399" s="235"/>
      <c r="AU399" s="235"/>
      <c r="AV399" s="235"/>
      <c r="AW399" s="259"/>
      <c r="AX399" s="259"/>
      <c r="AY399" s="259"/>
      <c r="AZ399" s="440" t="s">
        <v>946</v>
      </c>
      <c r="BA399" s="259" t="s">
        <v>992</v>
      </c>
      <c r="BB399" s="259"/>
      <c r="BC399" s="259"/>
      <c r="BD399" s="259" t="s">
        <v>945</v>
      </c>
      <c r="BE399" s="374"/>
      <c r="BF399" s="235"/>
      <c r="BG399" s="235"/>
      <c r="BH399" s="235"/>
      <c r="BI399" s="235"/>
      <c r="BJ399" s="235"/>
      <c r="BK399" s="235"/>
      <c r="BL399" s="235"/>
      <c r="BM399" s="235"/>
      <c r="BN399" s="235"/>
      <c r="BO399" s="235"/>
      <c r="BP399" s="235"/>
      <c r="BQ399" s="235"/>
      <c r="BR399" s="235"/>
      <c r="BS399" s="235"/>
      <c r="BT399" s="235"/>
      <c r="BU399" s="235"/>
      <c r="BV399" s="235"/>
      <c r="BW399" s="235"/>
      <c r="BX399" s="235"/>
      <c r="BY399" s="235"/>
      <c r="BZ399" s="235"/>
      <c r="CA399" s="235"/>
      <c r="CB399" s="235"/>
      <c r="CC399" s="235"/>
      <c r="CD399" s="235"/>
      <c r="CE399" s="235"/>
      <c r="CF399" s="235"/>
      <c r="CG399" s="235"/>
      <c r="CH399" s="235"/>
      <c r="CI399" s="235"/>
      <c r="CJ399" s="235"/>
      <c r="CK399" s="235"/>
      <c r="CL399" s="235"/>
      <c r="CM399" s="235"/>
      <c r="CN399" s="235"/>
      <c r="CO399" s="235"/>
      <c r="CP399" s="235"/>
      <c r="CQ399" s="235"/>
      <c r="CR399" s="235"/>
      <c r="CS399" s="235"/>
      <c r="CT399" s="235"/>
      <c r="CU399" s="235"/>
      <c r="CV399" s="235"/>
      <c r="CW399" s="235"/>
      <c r="CX399" s="235"/>
      <c r="CY399" s="235"/>
      <c r="CZ399" s="235"/>
      <c r="DA399" s="235"/>
      <c r="DB399" s="235"/>
      <c r="DC399" s="235"/>
      <c r="DD399" s="235"/>
      <c r="DE399" s="235"/>
      <c r="DF399" s="235"/>
      <c r="DG399" s="235"/>
      <c r="DH399" s="235"/>
      <c r="DI399" s="235"/>
      <c r="DJ399" s="235"/>
      <c r="DK399" s="235"/>
      <c r="DL399" s="235"/>
      <c r="DM399" s="235"/>
      <c r="DN399" s="235"/>
      <c r="DO399" s="235"/>
      <c r="DP399" s="235"/>
      <c r="DQ399" s="235"/>
      <c r="DR399" s="235"/>
      <c r="DS399" s="235"/>
      <c r="DT399" s="235"/>
      <c r="DU399" s="235"/>
      <c r="DV399" s="235"/>
      <c r="DW399" s="235"/>
      <c r="DX399" s="235"/>
      <c r="DY399" s="235"/>
      <c r="DZ399" s="235"/>
      <c r="EA399" s="235"/>
    </row>
    <row r="400" spans="3:131">
      <c r="C400" s="226"/>
      <c r="N400" s="235"/>
      <c r="O400" s="235"/>
      <c r="P400" s="235"/>
      <c r="Q400" s="235"/>
      <c r="R400" s="235"/>
      <c r="S400" s="235"/>
      <c r="T400" s="235"/>
      <c r="U400" s="235"/>
      <c r="V400" s="235"/>
      <c r="W400" s="235"/>
      <c r="X400" s="235"/>
      <c r="Y400" s="235"/>
      <c r="Z400" s="235"/>
      <c r="AA400" s="235"/>
      <c r="AB400" s="235"/>
      <c r="AC400" s="235"/>
      <c r="AD400" s="235"/>
      <c r="AE400" s="235"/>
      <c r="AF400" s="235"/>
      <c r="AG400" s="235"/>
      <c r="AH400" s="235"/>
      <c r="AI400" s="235"/>
      <c r="AJ400" s="235"/>
      <c r="AK400" s="235"/>
      <c r="AL400" s="235"/>
      <c r="AM400" s="235"/>
      <c r="AN400" s="235"/>
      <c r="AO400" s="235"/>
      <c r="AP400" s="235"/>
      <c r="AQ400" s="235"/>
      <c r="AR400" s="235"/>
      <c r="AS400" s="235"/>
      <c r="AT400" s="235"/>
      <c r="AU400" s="235"/>
      <c r="AV400" s="235"/>
      <c r="AW400" s="259"/>
      <c r="AX400" s="259"/>
      <c r="AY400" s="259"/>
      <c r="AZ400" s="440" t="s">
        <v>947</v>
      </c>
      <c r="BA400" s="259" t="s">
        <v>995</v>
      </c>
      <c r="BB400" s="259"/>
      <c r="BC400" s="259"/>
      <c r="BD400" s="259" t="s">
        <v>946</v>
      </c>
      <c r="BE400" s="374"/>
      <c r="BF400" s="235"/>
      <c r="BG400" s="235"/>
      <c r="BH400" s="235"/>
      <c r="BI400" s="235"/>
      <c r="BJ400" s="235"/>
      <c r="BK400" s="235"/>
      <c r="BL400" s="235"/>
      <c r="BM400" s="235"/>
      <c r="BN400" s="235"/>
      <c r="BO400" s="235"/>
      <c r="BP400" s="235"/>
      <c r="BQ400" s="235"/>
      <c r="BR400" s="235"/>
      <c r="BS400" s="235"/>
      <c r="BT400" s="235"/>
      <c r="BU400" s="235"/>
      <c r="BV400" s="235"/>
      <c r="BW400" s="235"/>
      <c r="BX400" s="235"/>
      <c r="BY400" s="235"/>
      <c r="BZ400" s="235"/>
      <c r="CA400" s="235"/>
      <c r="CB400" s="235"/>
      <c r="CC400" s="235"/>
      <c r="CD400" s="235"/>
      <c r="CE400" s="235"/>
      <c r="CF400" s="235"/>
      <c r="CG400" s="235"/>
      <c r="CH400" s="235"/>
      <c r="CI400" s="235"/>
      <c r="CJ400" s="235"/>
      <c r="CK400" s="235"/>
      <c r="CL400" s="235"/>
      <c r="CM400" s="235"/>
      <c r="CN400" s="235"/>
      <c r="CO400" s="235"/>
      <c r="CP400" s="235"/>
      <c r="CQ400" s="235"/>
      <c r="CR400" s="235"/>
      <c r="CS400" s="235"/>
      <c r="CT400" s="235"/>
      <c r="CU400" s="235"/>
      <c r="CV400" s="235"/>
      <c r="CW400" s="235"/>
      <c r="CX400" s="235"/>
      <c r="CY400" s="235"/>
      <c r="CZ400" s="235"/>
      <c r="DA400" s="235"/>
      <c r="DB400" s="235"/>
      <c r="DC400" s="235"/>
      <c r="DD400" s="235"/>
      <c r="DE400" s="235"/>
      <c r="DF400" s="235"/>
      <c r="DG400" s="235"/>
      <c r="DH400" s="235"/>
      <c r="DI400" s="235"/>
      <c r="DJ400" s="235"/>
      <c r="DK400" s="235"/>
      <c r="DL400" s="235"/>
      <c r="DM400" s="235"/>
      <c r="DN400" s="235"/>
      <c r="DO400" s="235"/>
      <c r="DP400" s="235"/>
      <c r="DQ400" s="235"/>
      <c r="DR400" s="235"/>
      <c r="DS400" s="235"/>
      <c r="DT400" s="235"/>
      <c r="DU400" s="235"/>
      <c r="DV400" s="235"/>
      <c r="DW400" s="235"/>
      <c r="DX400" s="235"/>
      <c r="DY400" s="235"/>
      <c r="DZ400" s="235"/>
      <c r="EA400" s="235"/>
    </row>
    <row r="401" spans="3:131">
      <c r="C401" s="226"/>
      <c r="N401" s="235"/>
      <c r="O401" s="235"/>
      <c r="P401" s="235"/>
      <c r="Q401" s="235"/>
      <c r="R401" s="235"/>
      <c r="S401" s="235"/>
      <c r="T401" s="235"/>
      <c r="U401" s="235"/>
      <c r="V401" s="235"/>
      <c r="W401" s="235"/>
      <c r="X401" s="235"/>
      <c r="Y401" s="235"/>
      <c r="Z401" s="235"/>
      <c r="AA401" s="235"/>
      <c r="AB401" s="235"/>
      <c r="AC401" s="235"/>
      <c r="AD401" s="235"/>
      <c r="AE401" s="235"/>
      <c r="AF401" s="235"/>
      <c r="AG401" s="235"/>
      <c r="AH401" s="235"/>
      <c r="AI401" s="235"/>
      <c r="AJ401" s="235"/>
      <c r="AK401" s="235"/>
      <c r="AL401" s="235"/>
      <c r="AM401" s="235"/>
      <c r="AN401" s="235"/>
      <c r="AO401" s="235"/>
      <c r="AP401" s="235"/>
      <c r="AQ401" s="235"/>
      <c r="AR401" s="235"/>
      <c r="AS401" s="235"/>
      <c r="AT401" s="235"/>
      <c r="AU401" s="235"/>
      <c r="AV401" s="235"/>
      <c r="AW401" s="259"/>
      <c r="AX401" s="259"/>
      <c r="AY401" s="259"/>
      <c r="AZ401" s="440" t="s">
        <v>1461</v>
      </c>
      <c r="BA401" s="259" t="s">
        <v>997</v>
      </c>
      <c r="BB401" s="259"/>
      <c r="BC401" s="259"/>
      <c r="BD401" s="259" t="s">
        <v>947</v>
      </c>
      <c r="BE401" s="374"/>
      <c r="BF401" s="235"/>
      <c r="BG401" s="235"/>
      <c r="BH401" s="235"/>
      <c r="BI401" s="235"/>
      <c r="BJ401" s="235"/>
      <c r="BK401" s="235"/>
      <c r="BL401" s="235"/>
      <c r="BM401" s="235"/>
      <c r="BN401" s="235"/>
      <c r="BO401" s="235"/>
      <c r="BP401" s="235"/>
      <c r="BQ401" s="235"/>
      <c r="BR401" s="235"/>
      <c r="BS401" s="235"/>
      <c r="BT401" s="235"/>
      <c r="BU401" s="235"/>
      <c r="BV401" s="235"/>
      <c r="BW401" s="235"/>
      <c r="BX401" s="235"/>
      <c r="BY401" s="235"/>
      <c r="BZ401" s="235"/>
      <c r="CA401" s="235"/>
      <c r="CB401" s="235"/>
      <c r="CC401" s="235"/>
      <c r="CD401" s="235"/>
      <c r="CE401" s="235"/>
      <c r="CF401" s="235"/>
      <c r="CG401" s="235"/>
      <c r="CH401" s="235"/>
      <c r="CI401" s="235"/>
      <c r="CJ401" s="235"/>
      <c r="CK401" s="235"/>
      <c r="CL401" s="235"/>
      <c r="CM401" s="235"/>
      <c r="CN401" s="235"/>
      <c r="CO401" s="235"/>
      <c r="CP401" s="235"/>
      <c r="CQ401" s="235"/>
      <c r="CR401" s="235"/>
      <c r="CS401" s="235"/>
      <c r="CT401" s="235"/>
      <c r="CU401" s="235"/>
      <c r="CV401" s="235"/>
      <c r="CW401" s="235"/>
      <c r="CX401" s="235"/>
      <c r="CY401" s="235"/>
      <c r="CZ401" s="235"/>
      <c r="DA401" s="235"/>
      <c r="DB401" s="235"/>
      <c r="DC401" s="235"/>
      <c r="DD401" s="235"/>
      <c r="DE401" s="235"/>
      <c r="DF401" s="235"/>
      <c r="DG401" s="235"/>
      <c r="DH401" s="235"/>
      <c r="DI401" s="235"/>
      <c r="DJ401" s="235"/>
      <c r="DK401" s="235"/>
      <c r="DL401" s="235"/>
      <c r="DM401" s="235"/>
      <c r="DN401" s="235"/>
      <c r="DO401" s="235"/>
      <c r="DP401" s="235"/>
      <c r="DQ401" s="235"/>
      <c r="DR401" s="235"/>
      <c r="DS401" s="235"/>
      <c r="DT401" s="235"/>
      <c r="DU401" s="235"/>
      <c r="DV401" s="235"/>
      <c r="DW401" s="235"/>
      <c r="DX401" s="235"/>
      <c r="DY401" s="235"/>
      <c r="DZ401" s="235"/>
      <c r="EA401" s="235"/>
    </row>
    <row r="402" spans="3:131">
      <c r="C402" s="226"/>
      <c r="N402" s="235"/>
      <c r="O402" s="235"/>
      <c r="P402" s="235"/>
      <c r="Q402" s="235"/>
      <c r="R402" s="235"/>
      <c r="S402" s="235"/>
      <c r="T402" s="235"/>
      <c r="U402" s="235"/>
      <c r="V402" s="235"/>
      <c r="W402" s="235"/>
      <c r="X402" s="235"/>
      <c r="Y402" s="235"/>
      <c r="Z402" s="235"/>
      <c r="AA402" s="235"/>
      <c r="AB402" s="235"/>
      <c r="AC402" s="235"/>
      <c r="AD402" s="235"/>
      <c r="AE402" s="235"/>
      <c r="AF402" s="235"/>
      <c r="AG402" s="235"/>
      <c r="AH402" s="235"/>
      <c r="AI402" s="235"/>
      <c r="AJ402" s="235"/>
      <c r="AK402" s="235"/>
      <c r="AL402" s="235"/>
      <c r="AM402" s="235"/>
      <c r="AN402" s="235"/>
      <c r="AO402" s="235"/>
      <c r="AP402" s="235"/>
      <c r="AQ402" s="235"/>
      <c r="AR402" s="235"/>
      <c r="AS402" s="235"/>
      <c r="AT402" s="235"/>
      <c r="AU402" s="235"/>
      <c r="AV402" s="235"/>
      <c r="AW402" s="259"/>
      <c r="AX402" s="259"/>
      <c r="AY402" s="259"/>
      <c r="AZ402" s="440" t="s">
        <v>952</v>
      </c>
      <c r="BA402" s="259" t="s">
        <v>999</v>
      </c>
      <c r="BB402" s="259"/>
      <c r="BC402" s="259"/>
      <c r="BD402" s="259" t="s">
        <v>1461</v>
      </c>
      <c r="BE402" s="374"/>
      <c r="BF402" s="235"/>
      <c r="BG402" s="235"/>
      <c r="BH402" s="235"/>
      <c r="BI402" s="235"/>
      <c r="BJ402" s="235"/>
      <c r="BK402" s="235"/>
      <c r="BL402" s="235"/>
      <c r="BM402" s="235"/>
      <c r="BN402" s="235"/>
      <c r="BO402" s="235"/>
      <c r="BP402" s="235"/>
      <c r="BQ402" s="235"/>
      <c r="BR402" s="235"/>
      <c r="BS402" s="235"/>
      <c r="BT402" s="235"/>
      <c r="BU402" s="235"/>
      <c r="BV402" s="235"/>
      <c r="BW402" s="235"/>
      <c r="BX402" s="235"/>
      <c r="BY402" s="235"/>
      <c r="BZ402" s="235"/>
      <c r="CA402" s="235"/>
      <c r="CB402" s="235"/>
      <c r="CC402" s="235"/>
      <c r="CD402" s="235"/>
      <c r="CE402" s="235"/>
      <c r="CF402" s="235"/>
      <c r="CG402" s="235"/>
      <c r="CH402" s="235"/>
      <c r="CI402" s="235"/>
      <c r="CJ402" s="235"/>
      <c r="CK402" s="235"/>
      <c r="CL402" s="235"/>
      <c r="CM402" s="235"/>
      <c r="CN402" s="235"/>
      <c r="CO402" s="235"/>
      <c r="CP402" s="235"/>
      <c r="CQ402" s="235"/>
      <c r="CR402" s="235"/>
      <c r="CS402" s="235"/>
      <c r="CT402" s="235"/>
      <c r="CU402" s="235"/>
      <c r="CV402" s="235"/>
      <c r="CW402" s="235"/>
      <c r="CX402" s="235"/>
      <c r="CY402" s="235"/>
      <c r="CZ402" s="235"/>
      <c r="DA402" s="235"/>
      <c r="DB402" s="235"/>
      <c r="DC402" s="235"/>
      <c r="DD402" s="235"/>
      <c r="DE402" s="235"/>
      <c r="DF402" s="235"/>
      <c r="DG402" s="235"/>
      <c r="DH402" s="235"/>
      <c r="DI402" s="235"/>
      <c r="DJ402" s="235"/>
      <c r="DK402" s="235"/>
      <c r="DL402" s="235"/>
      <c r="DM402" s="235"/>
      <c r="DN402" s="235"/>
      <c r="DO402" s="235"/>
      <c r="DP402" s="235"/>
      <c r="DQ402" s="235"/>
      <c r="DR402" s="235"/>
      <c r="DS402" s="235"/>
      <c r="DT402" s="235"/>
      <c r="DU402" s="235"/>
      <c r="DV402" s="235"/>
      <c r="DW402" s="235"/>
      <c r="DX402" s="235"/>
      <c r="DY402" s="235"/>
      <c r="DZ402" s="235"/>
      <c r="EA402" s="235"/>
    </row>
    <row r="403" spans="3:131">
      <c r="C403" s="226"/>
      <c r="N403" s="235"/>
      <c r="O403" s="235"/>
      <c r="P403" s="235"/>
      <c r="Q403" s="235"/>
      <c r="R403" s="235"/>
      <c r="S403" s="235"/>
      <c r="T403" s="235"/>
      <c r="U403" s="235"/>
      <c r="V403" s="235"/>
      <c r="W403" s="235"/>
      <c r="X403" s="235"/>
      <c r="Y403" s="235"/>
      <c r="Z403" s="235"/>
      <c r="AA403" s="235"/>
      <c r="AB403" s="235"/>
      <c r="AC403" s="235"/>
      <c r="AD403" s="235"/>
      <c r="AE403" s="235"/>
      <c r="AF403" s="235"/>
      <c r="AG403" s="235"/>
      <c r="AH403" s="235"/>
      <c r="AI403" s="235"/>
      <c r="AJ403" s="235"/>
      <c r="AK403" s="235"/>
      <c r="AL403" s="235"/>
      <c r="AM403" s="235"/>
      <c r="AN403" s="235"/>
      <c r="AO403" s="235"/>
      <c r="AP403" s="235"/>
      <c r="AQ403" s="235"/>
      <c r="AR403" s="235"/>
      <c r="AS403" s="235"/>
      <c r="AT403" s="235"/>
      <c r="AU403" s="235"/>
      <c r="AV403" s="235"/>
      <c r="AW403" s="259"/>
      <c r="AX403" s="259"/>
      <c r="AY403" s="259"/>
      <c r="AZ403" s="440" t="s">
        <v>954</v>
      </c>
      <c r="BA403" s="259" t="s">
        <v>1000</v>
      </c>
      <c r="BB403" s="259"/>
      <c r="BC403" s="259"/>
      <c r="BD403" s="259" t="s">
        <v>952</v>
      </c>
      <c r="BE403" s="374"/>
      <c r="BF403" s="235"/>
      <c r="BG403" s="235"/>
      <c r="BH403" s="235"/>
      <c r="BI403" s="235"/>
      <c r="BJ403" s="235"/>
      <c r="BK403" s="235"/>
      <c r="BL403" s="235"/>
      <c r="BM403" s="235"/>
      <c r="BN403" s="235"/>
      <c r="BO403" s="235"/>
      <c r="BP403" s="235"/>
      <c r="BQ403" s="235"/>
      <c r="BR403" s="235"/>
      <c r="BS403" s="235"/>
      <c r="BT403" s="235"/>
      <c r="BU403" s="235"/>
      <c r="BV403" s="235"/>
      <c r="BW403" s="235"/>
      <c r="BX403" s="235"/>
      <c r="BY403" s="235"/>
      <c r="BZ403" s="235"/>
      <c r="CA403" s="235"/>
      <c r="CB403" s="235"/>
      <c r="CC403" s="235"/>
      <c r="CD403" s="235"/>
      <c r="CE403" s="235"/>
      <c r="CF403" s="235"/>
      <c r="CG403" s="235"/>
      <c r="CH403" s="235"/>
      <c r="CI403" s="235"/>
      <c r="CJ403" s="235"/>
      <c r="CK403" s="235"/>
      <c r="CL403" s="235"/>
      <c r="CM403" s="235"/>
      <c r="CN403" s="235"/>
      <c r="CO403" s="235"/>
      <c r="CP403" s="235"/>
      <c r="CQ403" s="235"/>
      <c r="CR403" s="235"/>
      <c r="CS403" s="235"/>
      <c r="CT403" s="235"/>
      <c r="CU403" s="235"/>
      <c r="CV403" s="235"/>
      <c r="CW403" s="235"/>
      <c r="CX403" s="235"/>
      <c r="CY403" s="235"/>
      <c r="CZ403" s="235"/>
      <c r="DA403" s="235"/>
      <c r="DB403" s="235"/>
      <c r="DC403" s="235"/>
      <c r="DD403" s="235"/>
      <c r="DE403" s="235"/>
      <c r="DF403" s="235"/>
      <c r="DG403" s="235"/>
      <c r="DH403" s="235"/>
      <c r="DI403" s="235"/>
      <c r="DJ403" s="235"/>
      <c r="DK403" s="235"/>
      <c r="DL403" s="235"/>
      <c r="DM403" s="235"/>
      <c r="DN403" s="235"/>
      <c r="DO403" s="235"/>
      <c r="DP403" s="235"/>
      <c r="DQ403" s="235"/>
      <c r="DR403" s="235"/>
      <c r="DS403" s="235"/>
      <c r="DT403" s="235"/>
      <c r="DU403" s="235"/>
      <c r="DV403" s="235"/>
      <c r="DW403" s="235"/>
      <c r="DX403" s="235"/>
      <c r="DY403" s="235"/>
      <c r="DZ403" s="235"/>
      <c r="EA403" s="235"/>
    </row>
    <row r="404" spans="3:131">
      <c r="C404" s="226"/>
      <c r="N404" s="235"/>
      <c r="O404" s="235"/>
      <c r="P404" s="235"/>
      <c r="Q404" s="235"/>
      <c r="R404" s="235"/>
      <c r="S404" s="235"/>
      <c r="T404" s="235"/>
      <c r="U404" s="235"/>
      <c r="V404" s="235"/>
      <c r="W404" s="235"/>
      <c r="X404" s="235"/>
      <c r="Y404" s="235"/>
      <c r="Z404" s="235"/>
      <c r="AA404" s="235"/>
      <c r="AB404" s="235"/>
      <c r="AC404" s="235"/>
      <c r="AD404" s="235"/>
      <c r="AE404" s="235"/>
      <c r="AF404" s="235"/>
      <c r="AG404" s="235"/>
      <c r="AH404" s="235"/>
      <c r="AI404" s="235"/>
      <c r="AJ404" s="235"/>
      <c r="AK404" s="235"/>
      <c r="AL404" s="235"/>
      <c r="AM404" s="235"/>
      <c r="AN404" s="235"/>
      <c r="AO404" s="235"/>
      <c r="AP404" s="235"/>
      <c r="AQ404" s="235"/>
      <c r="AR404" s="235"/>
      <c r="AS404" s="235"/>
      <c r="AT404" s="235"/>
      <c r="AU404" s="235"/>
      <c r="AV404" s="235"/>
      <c r="AW404" s="259"/>
      <c r="AX404" s="259"/>
      <c r="AY404" s="259"/>
      <c r="AZ404" s="440" t="s">
        <v>1462</v>
      </c>
      <c r="BA404" s="259" t="s">
        <v>1001</v>
      </c>
      <c r="BB404" s="259"/>
      <c r="BC404" s="259"/>
      <c r="BD404" s="259" t="s">
        <v>954</v>
      </c>
      <c r="BE404" s="374"/>
      <c r="BF404" s="235"/>
      <c r="BG404" s="235"/>
      <c r="BH404" s="235"/>
      <c r="BI404" s="235"/>
      <c r="BJ404" s="235"/>
      <c r="BK404" s="235"/>
      <c r="BL404" s="235"/>
      <c r="BM404" s="235"/>
      <c r="BN404" s="235"/>
      <c r="BO404" s="235"/>
      <c r="BP404" s="235"/>
      <c r="BQ404" s="235"/>
      <c r="BR404" s="235"/>
      <c r="BS404" s="235"/>
      <c r="BT404" s="235"/>
      <c r="BU404" s="235"/>
      <c r="BV404" s="235"/>
      <c r="BW404" s="235"/>
      <c r="BX404" s="235"/>
      <c r="BY404" s="235"/>
      <c r="BZ404" s="235"/>
      <c r="CA404" s="235"/>
      <c r="CB404" s="235"/>
      <c r="CC404" s="235"/>
      <c r="CD404" s="235"/>
      <c r="CE404" s="235"/>
      <c r="CF404" s="235"/>
      <c r="CG404" s="235"/>
      <c r="CH404" s="235"/>
      <c r="CI404" s="235"/>
      <c r="CJ404" s="235"/>
      <c r="CK404" s="235"/>
      <c r="CL404" s="235"/>
      <c r="CM404" s="235"/>
      <c r="CN404" s="235"/>
      <c r="CO404" s="235"/>
      <c r="CP404" s="235"/>
      <c r="CQ404" s="235"/>
      <c r="CR404" s="235"/>
      <c r="CS404" s="235"/>
      <c r="CT404" s="235"/>
      <c r="CU404" s="235"/>
      <c r="CV404" s="235"/>
      <c r="CW404" s="235"/>
      <c r="CX404" s="235"/>
      <c r="CY404" s="235"/>
      <c r="CZ404" s="235"/>
      <c r="DA404" s="235"/>
      <c r="DB404" s="235"/>
      <c r="DC404" s="235"/>
      <c r="DD404" s="235"/>
      <c r="DE404" s="235"/>
      <c r="DF404" s="235"/>
      <c r="DG404" s="235"/>
      <c r="DH404" s="235"/>
      <c r="DI404" s="235"/>
      <c r="DJ404" s="235"/>
      <c r="DK404" s="235"/>
      <c r="DL404" s="235"/>
      <c r="DM404" s="235"/>
      <c r="DN404" s="235"/>
      <c r="DO404" s="235"/>
      <c r="DP404" s="235"/>
      <c r="DQ404" s="235"/>
      <c r="DR404" s="235"/>
      <c r="DS404" s="235"/>
      <c r="DT404" s="235"/>
      <c r="DU404" s="235"/>
      <c r="DV404" s="235"/>
      <c r="DW404" s="235"/>
      <c r="DX404" s="235"/>
      <c r="DY404" s="235"/>
      <c r="DZ404" s="235"/>
      <c r="EA404" s="235"/>
    </row>
    <row r="405" spans="3:131">
      <c r="C405" s="226"/>
      <c r="N405" s="235"/>
      <c r="O405" s="235"/>
      <c r="P405" s="235"/>
      <c r="Q405" s="235"/>
      <c r="R405" s="235"/>
      <c r="S405" s="235"/>
      <c r="T405" s="235"/>
      <c r="U405" s="235"/>
      <c r="V405" s="235"/>
      <c r="W405" s="235"/>
      <c r="X405" s="235"/>
      <c r="Y405" s="235"/>
      <c r="Z405" s="235"/>
      <c r="AA405" s="235"/>
      <c r="AB405" s="235"/>
      <c r="AC405" s="235"/>
      <c r="AD405" s="235"/>
      <c r="AE405" s="235"/>
      <c r="AF405" s="235"/>
      <c r="AG405" s="235"/>
      <c r="AH405" s="235"/>
      <c r="AI405" s="235"/>
      <c r="AJ405" s="235"/>
      <c r="AK405" s="235"/>
      <c r="AL405" s="235"/>
      <c r="AM405" s="235"/>
      <c r="AN405" s="235"/>
      <c r="AO405" s="235"/>
      <c r="AP405" s="235"/>
      <c r="AQ405" s="235"/>
      <c r="AR405" s="235"/>
      <c r="AS405" s="235"/>
      <c r="AT405" s="235"/>
      <c r="AU405" s="235"/>
      <c r="AV405" s="235"/>
      <c r="AW405" s="259"/>
      <c r="AX405" s="259"/>
      <c r="AY405" s="259"/>
      <c r="AZ405" s="440" t="s">
        <v>958</v>
      </c>
      <c r="BA405" s="259" t="s">
        <v>1002</v>
      </c>
      <c r="BB405" s="259"/>
      <c r="BC405" s="259"/>
      <c r="BD405" s="259" t="s">
        <v>1462</v>
      </c>
      <c r="BE405" s="374"/>
      <c r="BF405" s="235"/>
      <c r="BG405" s="235"/>
      <c r="BH405" s="235"/>
      <c r="BI405" s="235"/>
      <c r="BJ405" s="235"/>
      <c r="BK405" s="235"/>
      <c r="BL405" s="235"/>
      <c r="BM405" s="235"/>
      <c r="BN405" s="235"/>
      <c r="BO405" s="235"/>
      <c r="BP405" s="235"/>
      <c r="BQ405" s="235"/>
      <c r="BR405" s="235"/>
      <c r="BS405" s="235"/>
      <c r="BT405" s="235"/>
      <c r="BU405" s="235"/>
      <c r="BV405" s="235"/>
      <c r="BW405" s="235"/>
      <c r="BX405" s="235"/>
      <c r="BY405" s="235"/>
      <c r="BZ405" s="235"/>
      <c r="CA405" s="235"/>
      <c r="CB405" s="235"/>
      <c r="CC405" s="235"/>
      <c r="CD405" s="235"/>
      <c r="CE405" s="235"/>
      <c r="CF405" s="235"/>
      <c r="CG405" s="235"/>
      <c r="CH405" s="235"/>
      <c r="CI405" s="235"/>
      <c r="CJ405" s="235"/>
      <c r="CK405" s="235"/>
      <c r="CL405" s="235"/>
      <c r="CM405" s="235"/>
      <c r="CN405" s="235"/>
      <c r="CO405" s="235"/>
      <c r="CP405" s="235"/>
      <c r="CQ405" s="235"/>
      <c r="CR405" s="235"/>
      <c r="CS405" s="235"/>
      <c r="CT405" s="235"/>
      <c r="CU405" s="235"/>
      <c r="CV405" s="235"/>
      <c r="CW405" s="235"/>
      <c r="CX405" s="235"/>
      <c r="CY405" s="235"/>
      <c r="CZ405" s="235"/>
      <c r="DA405" s="235"/>
      <c r="DB405" s="235"/>
      <c r="DC405" s="235"/>
      <c r="DD405" s="235"/>
      <c r="DE405" s="235"/>
      <c r="DF405" s="235"/>
      <c r="DG405" s="235"/>
      <c r="DH405" s="235"/>
      <c r="DI405" s="235"/>
      <c r="DJ405" s="235"/>
      <c r="DK405" s="235"/>
      <c r="DL405" s="235"/>
      <c r="DM405" s="235"/>
      <c r="DN405" s="235"/>
      <c r="DO405" s="235"/>
      <c r="DP405" s="235"/>
      <c r="DQ405" s="235"/>
      <c r="DR405" s="235"/>
      <c r="DS405" s="235"/>
      <c r="DT405" s="235"/>
      <c r="DU405" s="235"/>
      <c r="DV405" s="235"/>
      <c r="DW405" s="235"/>
      <c r="DX405" s="235"/>
      <c r="DY405" s="235"/>
      <c r="DZ405" s="235"/>
      <c r="EA405" s="235"/>
    </row>
    <row r="406" spans="3:131">
      <c r="C406" s="226"/>
      <c r="N406" s="235"/>
      <c r="O406" s="235"/>
      <c r="P406" s="235"/>
      <c r="Q406" s="235"/>
      <c r="R406" s="235"/>
      <c r="S406" s="235"/>
      <c r="T406" s="235"/>
      <c r="U406" s="235"/>
      <c r="V406" s="235"/>
      <c r="W406" s="235"/>
      <c r="X406" s="235"/>
      <c r="Y406" s="235"/>
      <c r="Z406" s="235"/>
      <c r="AA406" s="235"/>
      <c r="AB406" s="235"/>
      <c r="AC406" s="235"/>
      <c r="AD406" s="235"/>
      <c r="AE406" s="235"/>
      <c r="AF406" s="235"/>
      <c r="AG406" s="235"/>
      <c r="AH406" s="235"/>
      <c r="AI406" s="235"/>
      <c r="AJ406" s="235"/>
      <c r="AK406" s="235"/>
      <c r="AL406" s="235"/>
      <c r="AM406" s="235"/>
      <c r="AN406" s="235"/>
      <c r="AO406" s="235"/>
      <c r="AP406" s="235"/>
      <c r="AQ406" s="235"/>
      <c r="AR406" s="235"/>
      <c r="AS406" s="235"/>
      <c r="AT406" s="235"/>
      <c r="AU406" s="235"/>
      <c r="AV406" s="235"/>
      <c r="AW406" s="259"/>
      <c r="AX406" s="259"/>
      <c r="AY406" s="259"/>
      <c r="AZ406" s="440" t="s">
        <v>959</v>
      </c>
      <c r="BA406" s="259" t="s">
        <v>1003</v>
      </c>
      <c r="BB406" s="259"/>
      <c r="BC406" s="259"/>
      <c r="BD406" s="259" t="s">
        <v>958</v>
      </c>
      <c r="BE406" s="374"/>
      <c r="BF406" s="235"/>
      <c r="BG406" s="235"/>
      <c r="BH406" s="235"/>
      <c r="BI406" s="235"/>
      <c r="BJ406" s="235"/>
      <c r="BK406" s="235"/>
      <c r="BL406" s="235"/>
      <c r="BM406" s="235"/>
      <c r="BN406" s="235"/>
      <c r="BO406" s="235"/>
      <c r="BP406" s="235"/>
      <c r="BQ406" s="235"/>
      <c r="BR406" s="235"/>
      <c r="BS406" s="235"/>
      <c r="BT406" s="235"/>
      <c r="BU406" s="235"/>
      <c r="BV406" s="235"/>
      <c r="BW406" s="235"/>
      <c r="BX406" s="235"/>
      <c r="BY406" s="235"/>
      <c r="BZ406" s="235"/>
      <c r="CA406" s="235"/>
      <c r="CB406" s="235"/>
      <c r="CC406" s="235"/>
      <c r="CD406" s="235"/>
      <c r="CE406" s="235"/>
      <c r="CF406" s="235"/>
      <c r="CG406" s="235"/>
      <c r="CH406" s="235"/>
      <c r="CI406" s="235"/>
      <c r="CJ406" s="235"/>
      <c r="CK406" s="235"/>
      <c r="CL406" s="235"/>
      <c r="CM406" s="235"/>
      <c r="CN406" s="235"/>
      <c r="CO406" s="235"/>
      <c r="CP406" s="235"/>
      <c r="CQ406" s="235"/>
      <c r="CR406" s="235"/>
      <c r="CS406" s="235"/>
      <c r="CT406" s="235"/>
      <c r="CU406" s="235"/>
      <c r="CV406" s="235"/>
      <c r="CW406" s="235"/>
      <c r="CX406" s="235"/>
      <c r="CY406" s="235"/>
      <c r="CZ406" s="235"/>
      <c r="DA406" s="235"/>
      <c r="DB406" s="235"/>
      <c r="DC406" s="235"/>
      <c r="DD406" s="235"/>
      <c r="DE406" s="235"/>
      <c r="DF406" s="235"/>
      <c r="DG406" s="235"/>
      <c r="DH406" s="235"/>
      <c r="DI406" s="235"/>
      <c r="DJ406" s="235"/>
      <c r="DK406" s="235"/>
      <c r="DL406" s="235"/>
      <c r="DM406" s="235"/>
      <c r="DN406" s="235"/>
      <c r="DO406" s="235"/>
      <c r="DP406" s="235"/>
      <c r="DQ406" s="235"/>
      <c r="DR406" s="235"/>
      <c r="DS406" s="235"/>
      <c r="DT406" s="235"/>
      <c r="DU406" s="235"/>
      <c r="DV406" s="235"/>
      <c r="DW406" s="235"/>
      <c r="DX406" s="235"/>
      <c r="DY406" s="235"/>
      <c r="DZ406" s="235"/>
      <c r="EA406" s="235"/>
    </row>
    <row r="407" spans="3:131">
      <c r="C407" s="226"/>
      <c r="N407" s="235"/>
      <c r="O407" s="235"/>
      <c r="P407" s="235"/>
      <c r="Q407" s="235"/>
      <c r="R407" s="235"/>
      <c r="S407" s="235"/>
      <c r="T407" s="235"/>
      <c r="U407" s="235"/>
      <c r="V407" s="235"/>
      <c r="W407" s="235"/>
      <c r="X407" s="235"/>
      <c r="Y407" s="235"/>
      <c r="Z407" s="235"/>
      <c r="AA407" s="235"/>
      <c r="AB407" s="235"/>
      <c r="AC407" s="235"/>
      <c r="AD407" s="235"/>
      <c r="AE407" s="235"/>
      <c r="AF407" s="235"/>
      <c r="AG407" s="235"/>
      <c r="AH407" s="235"/>
      <c r="AI407" s="235"/>
      <c r="AJ407" s="235"/>
      <c r="AK407" s="235"/>
      <c r="AL407" s="235"/>
      <c r="AM407" s="235"/>
      <c r="AN407" s="235"/>
      <c r="AO407" s="235"/>
      <c r="AP407" s="235"/>
      <c r="AQ407" s="235"/>
      <c r="AR407" s="235"/>
      <c r="AS407" s="235"/>
      <c r="AT407" s="235"/>
      <c r="AU407" s="235"/>
      <c r="AV407" s="235"/>
      <c r="AW407" s="259"/>
      <c r="AX407" s="259"/>
      <c r="AY407" s="259"/>
      <c r="AZ407" s="440" t="s">
        <v>962</v>
      </c>
      <c r="BA407" s="259" t="s">
        <v>1004</v>
      </c>
      <c r="BB407" s="259"/>
      <c r="BC407" s="259"/>
      <c r="BD407" s="259" t="s">
        <v>959</v>
      </c>
      <c r="BE407" s="374"/>
      <c r="BF407" s="235"/>
      <c r="BG407" s="235"/>
      <c r="BH407" s="235"/>
      <c r="BI407" s="235"/>
      <c r="BJ407" s="235"/>
      <c r="BK407" s="235"/>
      <c r="BL407" s="235"/>
      <c r="BM407" s="235"/>
      <c r="BN407" s="235"/>
      <c r="BO407" s="235"/>
      <c r="BP407" s="235"/>
      <c r="BQ407" s="235"/>
      <c r="BR407" s="235"/>
      <c r="BS407" s="235"/>
      <c r="BT407" s="235"/>
      <c r="BU407" s="235"/>
      <c r="BV407" s="235"/>
      <c r="BW407" s="235"/>
      <c r="BX407" s="235"/>
      <c r="BY407" s="235"/>
      <c r="BZ407" s="235"/>
      <c r="CA407" s="235"/>
      <c r="CB407" s="235"/>
      <c r="CC407" s="235"/>
      <c r="CD407" s="235"/>
      <c r="CE407" s="235"/>
      <c r="CF407" s="235"/>
      <c r="CG407" s="235"/>
      <c r="CH407" s="235"/>
      <c r="CI407" s="235"/>
      <c r="CJ407" s="235"/>
      <c r="CK407" s="235"/>
      <c r="CL407" s="235"/>
      <c r="CM407" s="235"/>
      <c r="CN407" s="235"/>
      <c r="CO407" s="235"/>
      <c r="CP407" s="235"/>
      <c r="CQ407" s="235"/>
      <c r="CR407" s="235"/>
      <c r="CS407" s="235"/>
      <c r="CT407" s="235"/>
      <c r="CU407" s="235"/>
      <c r="CV407" s="235"/>
      <c r="CW407" s="235"/>
      <c r="CX407" s="235"/>
      <c r="CY407" s="235"/>
      <c r="CZ407" s="235"/>
      <c r="DA407" s="235"/>
      <c r="DB407" s="235"/>
      <c r="DC407" s="235"/>
      <c r="DD407" s="235"/>
      <c r="DE407" s="235"/>
      <c r="DF407" s="235"/>
      <c r="DG407" s="235"/>
      <c r="DH407" s="235"/>
      <c r="DI407" s="235"/>
      <c r="DJ407" s="235"/>
      <c r="DK407" s="235"/>
      <c r="DL407" s="235"/>
      <c r="DM407" s="235"/>
      <c r="DN407" s="235"/>
      <c r="DO407" s="235"/>
      <c r="DP407" s="235"/>
      <c r="DQ407" s="235"/>
      <c r="DR407" s="235"/>
      <c r="DS407" s="235"/>
      <c r="DT407" s="235"/>
      <c r="DU407" s="235"/>
      <c r="DV407" s="235"/>
      <c r="DW407" s="235"/>
      <c r="DX407" s="235"/>
      <c r="DY407" s="235"/>
      <c r="DZ407" s="235"/>
      <c r="EA407" s="235"/>
    </row>
    <row r="408" spans="3:131">
      <c r="C408" s="226"/>
      <c r="N408" s="235"/>
      <c r="O408" s="235"/>
      <c r="P408" s="235"/>
      <c r="Q408" s="235"/>
      <c r="R408" s="235"/>
      <c r="S408" s="235"/>
      <c r="T408" s="235"/>
      <c r="U408" s="235"/>
      <c r="V408" s="235"/>
      <c r="W408" s="235"/>
      <c r="X408" s="235"/>
      <c r="Y408" s="235"/>
      <c r="Z408" s="235"/>
      <c r="AA408" s="235"/>
      <c r="AB408" s="235"/>
      <c r="AC408" s="235"/>
      <c r="AD408" s="235"/>
      <c r="AE408" s="235"/>
      <c r="AF408" s="235"/>
      <c r="AG408" s="235"/>
      <c r="AH408" s="235"/>
      <c r="AI408" s="235"/>
      <c r="AJ408" s="235"/>
      <c r="AK408" s="235"/>
      <c r="AL408" s="235"/>
      <c r="AM408" s="235"/>
      <c r="AN408" s="235"/>
      <c r="AO408" s="235"/>
      <c r="AP408" s="235"/>
      <c r="AQ408" s="235"/>
      <c r="AR408" s="235"/>
      <c r="AS408" s="235"/>
      <c r="AT408" s="235"/>
      <c r="AU408" s="235"/>
      <c r="AV408" s="235"/>
      <c r="AW408" s="259"/>
      <c r="AX408" s="259"/>
      <c r="AY408" s="259"/>
      <c r="AZ408" s="440" t="s">
        <v>963</v>
      </c>
      <c r="BA408" s="259" t="s">
        <v>1008</v>
      </c>
      <c r="BB408" s="259"/>
      <c r="BC408" s="259"/>
      <c r="BD408" s="259" t="s">
        <v>962</v>
      </c>
      <c r="BE408" s="374"/>
      <c r="BF408" s="235"/>
      <c r="BG408" s="235"/>
      <c r="BH408" s="235"/>
      <c r="BI408" s="235"/>
      <c r="BJ408" s="235"/>
      <c r="BK408" s="235"/>
      <c r="BL408" s="235"/>
      <c r="BM408" s="235"/>
      <c r="BN408" s="235"/>
      <c r="BO408" s="235"/>
      <c r="BP408" s="235"/>
      <c r="BQ408" s="235"/>
      <c r="BR408" s="235"/>
      <c r="BS408" s="235"/>
      <c r="BT408" s="235"/>
      <c r="BU408" s="235"/>
      <c r="BV408" s="235"/>
      <c r="BW408" s="235"/>
      <c r="BX408" s="235"/>
      <c r="BY408" s="235"/>
      <c r="BZ408" s="235"/>
      <c r="CA408" s="235"/>
      <c r="CB408" s="235"/>
      <c r="CC408" s="235"/>
      <c r="CD408" s="235"/>
      <c r="CE408" s="235"/>
      <c r="CF408" s="235"/>
      <c r="CG408" s="235"/>
      <c r="CH408" s="235"/>
      <c r="CI408" s="235"/>
      <c r="CJ408" s="235"/>
      <c r="CK408" s="235"/>
      <c r="CL408" s="235"/>
      <c r="CM408" s="235"/>
      <c r="CN408" s="235"/>
      <c r="CO408" s="235"/>
      <c r="CP408" s="235"/>
      <c r="CQ408" s="235"/>
      <c r="CR408" s="235"/>
      <c r="CS408" s="235"/>
      <c r="CT408" s="235"/>
      <c r="CU408" s="235"/>
      <c r="CV408" s="235"/>
      <c r="CW408" s="235"/>
      <c r="CX408" s="235"/>
      <c r="CY408" s="235"/>
      <c r="CZ408" s="235"/>
      <c r="DA408" s="235"/>
      <c r="DB408" s="235"/>
      <c r="DC408" s="235"/>
      <c r="DD408" s="235"/>
      <c r="DE408" s="235"/>
      <c r="DF408" s="235"/>
      <c r="DG408" s="235"/>
      <c r="DH408" s="235"/>
      <c r="DI408" s="235"/>
      <c r="DJ408" s="235"/>
      <c r="DK408" s="235"/>
      <c r="DL408" s="235"/>
      <c r="DM408" s="235"/>
      <c r="DN408" s="235"/>
      <c r="DO408" s="235"/>
      <c r="DP408" s="235"/>
      <c r="DQ408" s="235"/>
      <c r="DR408" s="235"/>
      <c r="DS408" s="235"/>
      <c r="DT408" s="235"/>
      <c r="DU408" s="235"/>
      <c r="DV408" s="235"/>
      <c r="DW408" s="235"/>
      <c r="DX408" s="235"/>
      <c r="DY408" s="235"/>
      <c r="DZ408" s="235"/>
      <c r="EA408" s="235"/>
    </row>
    <row r="409" spans="3:131">
      <c r="C409" s="226"/>
      <c r="N409" s="235"/>
      <c r="O409" s="235"/>
      <c r="P409" s="235"/>
      <c r="Q409" s="235"/>
      <c r="R409" s="235"/>
      <c r="S409" s="235"/>
      <c r="T409" s="235"/>
      <c r="U409" s="235"/>
      <c r="V409" s="235"/>
      <c r="W409" s="235"/>
      <c r="X409" s="235"/>
      <c r="Y409" s="235"/>
      <c r="Z409" s="235"/>
      <c r="AA409" s="235"/>
      <c r="AB409" s="235"/>
      <c r="AC409" s="235"/>
      <c r="AD409" s="235"/>
      <c r="AE409" s="235"/>
      <c r="AF409" s="235"/>
      <c r="AG409" s="235"/>
      <c r="AH409" s="235"/>
      <c r="AI409" s="235"/>
      <c r="AJ409" s="235"/>
      <c r="AK409" s="235"/>
      <c r="AL409" s="235"/>
      <c r="AM409" s="235"/>
      <c r="AN409" s="235"/>
      <c r="AO409" s="235"/>
      <c r="AP409" s="235"/>
      <c r="AQ409" s="235"/>
      <c r="AR409" s="235"/>
      <c r="AS409" s="235"/>
      <c r="AT409" s="235"/>
      <c r="AU409" s="235"/>
      <c r="AV409" s="235"/>
      <c r="AW409" s="259"/>
      <c r="AX409" s="259"/>
      <c r="AY409" s="259"/>
      <c r="AZ409" s="440" t="s">
        <v>964</v>
      </c>
      <c r="BA409" s="259" t="s">
        <v>1009</v>
      </c>
      <c r="BB409" s="259"/>
      <c r="BC409" s="259"/>
      <c r="BD409" s="259" t="s">
        <v>963</v>
      </c>
      <c r="BE409" s="374"/>
      <c r="BF409" s="235"/>
      <c r="BG409" s="235"/>
      <c r="BH409" s="235"/>
      <c r="BI409" s="235"/>
      <c r="BJ409" s="235"/>
      <c r="BK409" s="235"/>
      <c r="BL409" s="235"/>
      <c r="BM409" s="235"/>
      <c r="BN409" s="235"/>
      <c r="BO409" s="235"/>
      <c r="BP409" s="235"/>
      <c r="BQ409" s="235"/>
      <c r="BR409" s="235"/>
      <c r="BS409" s="235"/>
      <c r="BT409" s="235"/>
      <c r="BU409" s="235"/>
      <c r="BV409" s="235"/>
      <c r="BW409" s="235"/>
      <c r="BX409" s="235"/>
      <c r="BY409" s="235"/>
      <c r="BZ409" s="235"/>
      <c r="CA409" s="235"/>
      <c r="CB409" s="235"/>
      <c r="CC409" s="235"/>
      <c r="CD409" s="235"/>
      <c r="CE409" s="235"/>
      <c r="CF409" s="235"/>
      <c r="CG409" s="235"/>
      <c r="CH409" s="235"/>
      <c r="CI409" s="235"/>
      <c r="CJ409" s="235"/>
      <c r="CK409" s="235"/>
      <c r="CL409" s="235"/>
      <c r="CM409" s="235"/>
      <c r="CN409" s="235"/>
      <c r="CO409" s="235"/>
      <c r="CP409" s="235"/>
      <c r="CQ409" s="235"/>
      <c r="CR409" s="235"/>
      <c r="CS409" s="235"/>
      <c r="CT409" s="235"/>
      <c r="CU409" s="235"/>
      <c r="CV409" s="235"/>
      <c r="CW409" s="235"/>
      <c r="CX409" s="235"/>
      <c r="CY409" s="235"/>
      <c r="CZ409" s="235"/>
      <c r="DA409" s="235"/>
      <c r="DB409" s="235"/>
      <c r="DC409" s="235"/>
      <c r="DD409" s="235"/>
      <c r="DE409" s="235"/>
      <c r="DF409" s="235"/>
      <c r="DG409" s="235"/>
      <c r="DH409" s="235"/>
      <c r="DI409" s="235"/>
      <c r="DJ409" s="235"/>
      <c r="DK409" s="235"/>
      <c r="DL409" s="235"/>
      <c r="DM409" s="235"/>
      <c r="DN409" s="235"/>
      <c r="DO409" s="235"/>
      <c r="DP409" s="235"/>
      <c r="DQ409" s="235"/>
      <c r="DR409" s="235"/>
      <c r="DS409" s="235"/>
      <c r="DT409" s="235"/>
      <c r="DU409" s="235"/>
      <c r="DV409" s="235"/>
      <c r="DW409" s="235"/>
      <c r="DX409" s="235"/>
      <c r="DY409" s="235"/>
      <c r="DZ409" s="235"/>
      <c r="EA409" s="235"/>
    </row>
    <row r="410" spans="3:131">
      <c r="C410" s="226"/>
      <c r="N410" s="235"/>
      <c r="O410" s="235"/>
      <c r="P410" s="235"/>
      <c r="Q410" s="235"/>
      <c r="R410" s="235"/>
      <c r="S410" s="235"/>
      <c r="T410" s="235"/>
      <c r="U410" s="235"/>
      <c r="V410" s="235"/>
      <c r="W410" s="235"/>
      <c r="X410" s="235"/>
      <c r="Y410" s="235"/>
      <c r="Z410" s="235"/>
      <c r="AA410" s="235"/>
      <c r="AB410" s="235"/>
      <c r="AC410" s="235"/>
      <c r="AD410" s="235"/>
      <c r="AE410" s="235"/>
      <c r="AF410" s="235"/>
      <c r="AG410" s="235"/>
      <c r="AH410" s="235"/>
      <c r="AI410" s="235"/>
      <c r="AJ410" s="235"/>
      <c r="AK410" s="235"/>
      <c r="AL410" s="235"/>
      <c r="AM410" s="235"/>
      <c r="AN410" s="235"/>
      <c r="AO410" s="235"/>
      <c r="AP410" s="235"/>
      <c r="AQ410" s="235"/>
      <c r="AR410" s="235"/>
      <c r="AS410" s="235"/>
      <c r="AT410" s="235"/>
      <c r="AU410" s="235"/>
      <c r="AV410" s="235"/>
      <c r="AW410" s="259"/>
      <c r="AX410" s="259"/>
      <c r="AY410" s="259"/>
      <c r="AZ410" s="440" t="s">
        <v>966</v>
      </c>
      <c r="BA410" s="259" t="s">
        <v>1010</v>
      </c>
      <c r="BB410" s="259"/>
      <c r="BC410" s="259"/>
      <c r="BD410" s="259" t="s">
        <v>964</v>
      </c>
      <c r="BE410" s="374"/>
      <c r="BF410" s="235"/>
      <c r="BG410" s="235"/>
      <c r="BH410" s="235"/>
      <c r="BI410" s="235"/>
      <c r="BJ410" s="235"/>
      <c r="BK410" s="235"/>
      <c r="BL410" s="235"/>
      <c r="BM410" s="235"/>
      <c r="BN410" s="235"/>
      <c r="BO410" s="235"/>
      <c r="BP410" s="235"/>
      <c r="BQ410" s="235"/>
      <c r="BR410" s="235"/>
      <c r="BS410" s="235"/>
      <c r="BT410" s="235"/>
      <c r="BU410" s="235"/>
      <c r="BV410" s="235"/>
      <c r="BW410" s="235"/>
      <c r="BX410" s="235"/>
      <c r="BY410" s="235"/>
      <c r="BZ410" s="235"/>
      <c r="CA410" s="235"/>
      <c r="CB410" s="235"/>
      <c r="CC410" s="235"/>
      <c r="CD410" s="235"/>
      <c r="CE410" s="235"/>
      <c r="CF410" s="235"/>
      <c r="CG410" s="235"/>
      <c r="CH410" s="235"/>
      <c r="CI410" s="235"/>
      <c r="CJ410" s="235"/>
      <c r="CK410" s="235"/>
      <c r="CL410" s="235"/>
      <c r="CM410" s="235"/>
      <c r="CN410" s="235"/>
      <c r="CO410" s="235"/>
      <c r="CP410" s="235"/>
      <c r="CQ410" s="235"/>
      <c r="CR410" s="235"/>
      <c r="CS410" s="235"/>
      <c r="CT410" s="235"/>
      <c r="CU410" s="235"/>
      <c r="CV410" s="235"/>
      <c r="CW410" s="235"/>
      <c r="CX410" s="235"/>
      <c r="CY410" s="235"/>
      <c r="CZ410" s="235"/>
      <c r="DA410" s="235"/>
      <c r="DB410" s="235"/>
      <c r="DC410" s="235"/>
      <c r="DD410" s="235"/>
      <c r="DE410" s="235"/>
      <c r="DF410" s="235"/>
      <c r="DG410" s="235"/>
      <c r="DH410" s="235"/>
      <c r="DI410" s="235"/>
      <c r="DJ410" s="235"/>
      <c r="DK410" s="235"/>
      <c r="DL410" s="235"/>
      <c r="DM410" s="235"/>
      <c r="DN410" s="235"/>
      <c r="DO410" s="235"/>
      <c r="DP410" s="235"/>
      <c r="DQ410" s="235"/>
      <c r="DR410" s="235"/>
      <c r="DS410" s="235"/>
      <c r="DT410" s="235"/>
      <c r="DU410" s="235"/>
      <c r="DV410" s="235"/>
      <c r="DW410" s="235"/>
      <c r="DX410" s="235"/>
      <c r="DY410" s="235"/>
      <c r="DZ410" s="235"/>
      <c r="EA410" s="235"/>
    </row>
    <row r="411" spans="3:131">
      <c r="C411" s="226"/>
      <c r="N411" s="235"/>
      <c r="O411" s="235"/>
      <c r="P411" s="235"/>
      <c r="Q411" s="235"/>
      <c r="R411" s="235"/>
      <c r="S411" s="235"/>
      <c r="T411" s="235"/>
      <c r="U411" s="235"/>
      <c r="V411" s="235"/>
      <c r="W411" s="235"/>
      <c r="X411" s="235"/>
      <c r="Y411" s="235"/>
      <c r="Z411" s="235"/>
      <c r="AA411" s="235"/>
      <c r="AB411" s="235"/>
      <c r="AC411" s="235"/>
      <c r="AD411" s="235"/>
      <c r="AE411" s="235"/>
      <c r="AF411" s="235"/>
      <c r="AG411" s="235"/>
      <c r="AH411" s="235"/>
      <c r="AI411" s="235"/>
      <c r="AJ411" s="235"/>
      <c r="AK411" s="235"/>
      <c r="AL411" s="235"/>
      <c r="AM411" s="235"/>
      <c r="AN411" s="235"/>
      <c r="AO411" s="235"/>
      <c r="AP411" s="235"/>
      <c r="AQ411" s="235"/>
      <c r="AR411" s="235"/>
      <c r="AS411" s="235"/>
      <c r="AT411" s="235"/>
      <c r="AU411" s="235"/>
      <c r="AV411" s="235"/>
      <c r="AW411" s="259"/>
      <c r="AX411" s="259"/>
      <c r="AY411" s="259"/>
      <c r="AZ411" s="440" t="s">
        <v>967</v>
      </c>
      <c r="BA411" s="259" t="s">
        <v>1011</v>
      </c>
      <c r="BB411" s="259"/>
      <c r="BC411" s="259"/>
      <c r="BD411" s="259" t="s">
        <v>965</v>
      </c>
      <c r="BE411" s="374"/>
      <c r="BF411" s="235"/>
      <c r="BG411" s="235"/>
      <c r="BH411" s="235"/>
      <c r="BI411" s="235"/>
      <c r="BJ411" s="235"/>
      <c r="BK411" s="235"/>
      <c r="BL411" s="235"/>
      <c r="BM411" s="235"/>
      <c r="BN411" s="235"/>
      <c r="BO411" s="235"/>
      <c r="BP411" s="235"/>
      <c r="BQ411" s="235"/>
      <c r="BR411" s="235"/>
      <c r="BS411" s="235"/>
      <c r="BT411" s="235"/>
      <c r="BU411" s="235"/>
      <c r="BV411" s="235"/>
      <c r="BW411" s="235"/>
      <c r="BX411" s="235"/>
      <c r="BY411" s="235"/>
      <c r="BZ411" s="235"/>
      <c r="CA411" s="235"/>
      <c r="CB411" s="235"/>
      <c r="CC411" s="235"/>
      <c r="CD411" s="235"/>
      <c r="CE411" s="235"/>
      <c r="CF411" s="235"/>
      <c r="CG411" s="235"/>
      <c r="CH411" s="235"/>
      <c r="CI411" s="235"/>
      <c r="CJ411" s="235"/>
      <c r="CK411" s="235"/>
      <c r="CL411" s="235"/>
      <c r="CM411" s="235"/>
      <c r="CN411" s="235"/>
      <c r="CO411" s="235"/>
      <c r="CP411" s="235"/>
      <c r="CQ411" s="235"/>
      <c r="CR411" s="235"/>
      <c r="CS411" s="235"/>
      <c r="CT411" s="235"/>
      <c r="CU411" s="235"/>
      <c r="CV411" s="235"/>
      <c r="CW411" s="235"/>
      <c r="CX411" s="235"/>
      <c r="CY411" s="235"/>
      <c r="CZ411" s="235"/>
      <c r="DA411" s="235"/>
      <c r="DB411" s="235"/>
      <c r="DC411" s="235"/>
      <c r="DD411" s="235"/>
      <c r="DE411" s="235"/>
      <c r="DF411" s="235"/>
      <c r="DG411" s="235"/>
      <c r="DH411" s="235"/>
      <c r="DI411" s="235"/>
      <c r="DJ411" s="235"/>
      <c r="DK411" s="235"/>
      <c r="DL411" s="235"/>
      <c r="DM411" s="235"/>
      <c r="DN411" s="235"/>
      <c r="DO411" s="235"/>
      <c r="DP411" s="235"/>
      <c r="DQ411" s="235"/>
      <c r="DR411" s="235"/>
      <c r="DS411" s="235"/>
      <c r="DT411" s="235"/>
      <c r="DU411" s="235"/>
      <c r="DV411" s="235"/>
      <c r="DW411" s="235"/>
      <c r="DX411" s="235"/>
      <c r="DY411" s="235"/>
      <c r="DZ411" s="235"/>
      <c r="EA411" s="235"/>
    </row>
    <row r="412" spans="3:131">
      <c r="C412" s="226"/>
      <c r="N412" s="235"/>
      <c r="O412" s="235"/>
      <c r="P412" s="235"/>
      <c r="Q412" s="235"/>
      <c r="R412" s="235"/>
      <c r="S412" s="235"/>
      <c r="T412" s="235"/>
      <c r="U412" s="235"/>
      <c r="V412" s="235"/>
      <c r="W412" s="235"/>
      <c r="X412" s="235"/>
      <c r="Y412" s="235"/>
      <c r="Z412" s="235"/>
      <c r="AA412" s="235"/>
      <c r="AB412" s="235"/>
      <c r="AC412" s="235"/>
      <c r="AD412" s="235"/>
      <c r="AE412" s="235"/>
      <c r="AF412" s="235"/>
      <c r="AG412" s="235"/>
      <c r="AH412" s="235"/>
      <c r="AI412" s="235"/>
      <c r="AJ412" s="235"/>
      <c r="AK412" s="235"/>
      <c r="AL412" s="235"/>
      <c r="AM412" s="235"/>
      <c r="AN412" s="235"/>
      <c r="AO412" s="235"/>
      <c r="AP412" s="235"/>
      <c r="AQ412" s="235"/>
      <c r="AR412" s="235"/>
      <c r="AS412" s="235"/>
      <c r="AT412" s="235"/>
      <c r="AU412" s="235"/>
      <c r="AV412" s="235"/>
      <c r="AW412" s="259"/>
      <c r="AX412" s="259"/>
      <c r="AY412" s="259"/>
      <c r="AZ412" s="440" t="s">
        <v>968</v>
      </c>
      <c r="BA412" s="259" t="s">
        <v>1012</v>
      </c>
      <c r="BB412" s="259"/>
      <c r="BC412" s="259"/>
      <c r="BD412" s="259" t="s">
        <v>966</v>
      </c>
      <c r="BE412" s="374"/>
      <c r="BF412" s="235"/>
      <c r="BG412" s="235"/>
      <c r="BH412" s="235"/>
      <c r="BI412" s="235"/>
      <c r="BJ412" s="235"/>
      <c r="BK412" s="235"/>
      <c r="BL412" s="235"/>
      <c r="BM412" s="235"/>
      <c r="BN412" s="235"/>
      <c r="BO412" s="235"/>
      <c r="BP412" s="235"/>
      <c r="BQ412" s="235"/>
      <c r="BR412" s="235"/>
      <c r="BS412" s="235"/>
      <c r="BT412" s="235"/>
      <c r="BU412" s="235"/>
      <c r="BV412" s="235"/>
      <c r="BW412" s="235"/>
      <c r="BX412" s="235"/>
      <c r="BY412" s="235"/>
      <c r="BZ412" s="235"/>
      <c r="CA412" s="235"/>
      <c r="CB412" s="235"/>
      <c r="CC412" s="235"/>
      <c r="CD412" s="235"/>
      <c r="CE412" s="235"/>
      <c r="CF412" s="235"/>
      <c r="CG412" s="235"/>
      <c r="CH412" s="235"/>
      <c r="CI412" s="235"/>
      <c r="CJ412" s="235"/>
      <c r="CK412" s="235"/>
      <c r="CL412" s="235"/>
      <c r="CM412" s="235"/>
      <c r="CN412" s="235"/>
      <c r="CO412" s="235"/>
      <c r="CP412" s="235"/>
      <c r="CQ412" s="235"/>
      <c r="CR412" s="235"/>
      <c r="CS412" s="235"/>
      <c r="CT412" s="235"/>
      <c r="CU412" s="235"/>
      <c r="CV412" s="235"/>
      <c r="CW412" s="235"/>
      <c r="CX412" s="235"/>
      <c r="CY412" s="235"/>
      <c r="CZ412" s="235"/>
      <c r="DA412" s="235"/>
      <c r="DB412" s="235"/>
      <c r="DC412" s="235"/>
      <c r="DD412" s="235"/>
      <c r="DE412" s="235"/>
      <c r="DF412" s="235"/>
      <c r="DG412" s="235"/>
      <c r="DH412" s="235"/>
      <c r="DI412" s="235"/>
      <c r="DJ412" s="235"/>
      <c r="DK412" s="235"/>
      <c r="DL412" s="235"/>
      <c r="DM412" s="235"/>
      <c r="DN412" s="235"/>
      <c r="DO412" s="235"/>
      <c r="DP412" s="235"/>
      <c r="DQ412" s="235"/>
      <c r="DR412" s="235"/>
      <c r="DS412" s="235"/>
      <c r="DT412" s="235"/>
      <c r="DU412" s="235"/>
      <c r="DV412" s="235"/>
      <c r="DW412" s="235"/>
      <c r="DX412" s="235"/>
      <c r="DY412" s="235"/>
      <c r="DZ412" s="235"/>
      <c r="EA412" s="235"/>
    </row>
    <row r="413" spans="3:131">
      <c r="C413" s="226"/>
      <c r="N413" s="235"/>
      <c r="O413" s="235"/>
      <c r="P413" s="235"/>
      <c r="Q413" s="235"/>
      <c r="R413" s="235"/>
      <c r="S413" s="235"/>
      <c r="T413" s="235"/>
      <c r="U413" s="235"/>
      <c r="V413" s="235"/>
      <c r="W413" s="235"/>
      <c r="X413" s="235"/>
      <c r="Y413" s="235"/>
      <c r="Z413" s="235"/>
      <c r="AA413" s="235"/>
      <c r="AB413" s="235"/>
      <c r="AC413" s="235"/>
      <c r="AD413" s="235"/>
      <c r="AE413" s="235"/>
      <c r="AF413" s="235"/>
      <c r="AG413" s="235"/>
      <c r="AH413" s="235"/>
      <c r="AI413" s="235"/>
      <c r="AJ413" s="235"/>
      <c r="AK413" s="235"/>
      <c r="AL413" s="235"/>
      <c r="AM413" s="235"/>
      <c r="AN413" s="235"/>
      <c r="AO413" s="235"/>
      <c r="AP413" s="235"/>
      <c r="AQ413" s="235"/>
      <c r="AR413" s="235"/>
      <c r="AS413" s="235"/>
      <c r="AT413" s="235"/>
      <c r="AU413" s="235"/>
      <c r="AV413" s="235"/>
      <c r="AW413" s="259"/>
      <c r="AX413" s="259"/>
      <c r="AY413" s="259"/>
      <c r="AZ413" s="440" t="s">
        <v>969</v>
      </c>
      <c r="BA413" s="259" t="s">
        <v>1018</v>
      </c>
      <c r="BB413" s="259"/>
      <c r="BC413" s="259"/>
      <c r="BD413" s="259" t="s">
        <v>967</v>
      </c>
      <c r="BE413" s="374"/>
      <c r="BF413" s="235"/>
      <c r="BG413" s="235"/>
      <c r="BH413" s="235"/>
      <c r="BI413" s="235"/>
      <c r="BJ413" s="235"/>
      <c r="BK413" s="235"/>
      <c r="BL413" s="235"/>
      <c r="BM413" s="235"/>
      <c r="BN413" s="235"/>
      <c r="BO413" s="235"/>
      <c r="BP413" s="235"/>
      <c r="BQ413" s="235"/>
      <c r="BR413" s="235"/>
      <c r="BS413" s="235"/>
      <c r="BT413" s="235"/>
      <c r="BU413" s="235"/>
      <c r="BV413" s="235"/>
      <c r="BW413" s="235"/>
      <c r="BX413" s="235"/>
      <c r="BY413" s="235"/>
      <c r="BZ413" s="235"/>
      <c r="CA413" s="235"/>
      <c r="CB413" s="235"/>
      <c r="CC413" s="235"/>
      <c r="CD413" s="235"/>
      <c r="CE413" s="235"/>
      <c r="CF413" s="235"/>
      <c r="CG413" s="235"/>
      <c r="CH413" s="235"/>
      <c r="CI413" s="235"/>
      <c r="CJ413" s="235"/>
      <c r="CK413" s="235"/>
      <c r="CL413" s="235"/>
      <c r="CM413" s="235"/>
      <c r="CN413" s="235"/>
      <c r="CO413" s="235"/>
      <c r="CP413" s="235"/>
      <c r="CQ413" s="235"/>
      <c r="CR413" s="235"/>
      <c r="CS413" s="235"/>
      <c r="CT413" s="235"/>
      <c r="CU413" s="235"/>
      <c r="CV413" s="235"/>
      <c r="CW413" s="235"/>
      <c r="CX413" s="235"/>
      <c r="CY413" s="235"/>
      <c r="CZ413" s="235"/>
      <c r="DA413" s="235"/>
      <c r="DB413" s="235"/>
      <c r="DC413" s="235"/>
      <c r="DD413" s="235"/>
      <c r="DE413" s="235"/>
      <c r="DF413" s="235"/>
      <c r="DG413" s="235"/>
      <c r="DH413" s="235"/>
      <c r="DI413" s="235"/>
      <c r="DJ413" s="235"/>
      <c r="DK413" s="235"/>
      <c r="DL413" s="235"/>
      <c r="DM413" s="235"/>
      <c r="DN413" s="235"/>
      <c r="DO413" s="235"/>
      <c r="DP413" s="235"/>
      <c r="DQ413" s="235"/>
      <c r="DR413" s="235"/>
      <c r="DS413" s="235"/>
      <c r="DT413" s="235"/>
      <c r="DU413" s="235"/>
      <c r="DV413" s="235"/>
      <c r="DW413" s="235"/>
      <c r="DX413" s="235"/>
      <c r="DY413" s="235"/>
      <c r="DZ413" s="235"/>
      <c r="EA413" s="235"/>
    </row>
    <row r="414" spans="3:131">
      <c r="C414" s="226"/>
      <c r="N414" s="235"/>
      <c r="O414" s="235"/>
      <c r="P414" s="235"/>
      <c r="Q414" s="235"/>
      <c r="R414" s="235"/>
      <c r="S414" s="235"/>
      <c r="T414" s="235"/>
      <c r="U414" s="235"/>
      <c r="V414" s="235"/>
      <c r="W414" s="235"/>
      <c r="X414" s="235"/>
      <c r="Y414" s="235"/>
      <c r="Z414" s="235"/>
      <c r="AA414" s="235"/>
      <c r="AB414" s="235"/>
      <c r="AC414" s="235"/>
      <c r="AD414" s="235"/>
      <c r="AE414" s="235"/>
      <c r="AF414" s="235"/>
      <c r="AG414" s="235"/>
      <c r="AH414" s="235"/>
      <c r="AI414" s="235"/>
      <c r="AJ414" s="235"/>
      <c r="AK414" s="235"/>
      <c r="AL414" s="235"/>
      <c r="AM414" s="235"/>
      <c r="AN414" s="235"/>
      <c r="AO414" s="235"/>
      <c r="AP414" s="235"/>
      <c r="AQ414" s="235"/>
      <c r="AR414" s="235"/>
      <c r="AS414" s="235"/>
      <c r="AT414" s="235"/>
      <c r="AU414" s="235"/>
      <c r="AV414" s="235"/>
      <c r="AW414" s="259"/>
      <c r="AX414" s="259"/>
      <c r="AY414" s="259"/>
      <c r="AZ414" s="440" t="s">
        <v>970</v>
      </c>
      <c r="BA414" s="259" t="s">
        <v>1020</v>
      </c>
      <c r="BB414" s="259"/>
      <c r="BC414" s="259"/>
      <c r="BD414" s="259" t="s">
        <v>1463</v>
      </c>
      <c r="BE414" s="374"/>
      <c r="BF414" s="235"/>
      <c r="BG414" s="235"/>
      <c r="BH414" s="235"/>
      <c r="BI414" s="235"/>
      <c r="BJ414" s="235"/>
      <c r="BK414" s="235"/>
      <c r="BL414" s="235"/>
      <c r="BM414" s="235"/>
      <c r="BN414" s="235"/>
      <c r="BO414" s="235"/>
      <c r="BP414" s="235"/>
      <c r="BQ414" s="235"/>
      <c r="BR414" s="235"/>
      <c r="BS414" s="235"/>
      <c r="BT414" s="235"/>
      <c r="BU414" s="235"/>
      <c r="BV414" s="235"/>
      <c r="BW414" s="235"/>
      <c r="BX414" s="235"/>
      <c r="BY414" s="235"/>
      <c r="BZ414" s="235"/>
      <c r="CA414" s="235"/>
      <c r="CB414" s="235"/>
      <c r="CC414" s="235"/>
      <c r="CD414" s="235"/>
      <c r="CE414" s="235"/>
      <c r="CF414" s="235"/>
      <c r="CG414" s="235"/>
      <c r="CH414" s="235"/>
      <c r="CI414" s="235"/>
      <c r="CJ414" s="235"/>
      <c r="CK414" s="235"/>
      <c r="CL414" s="235"/>
      <c r="CM414" s="235"/>
      <c r="CN414" s="235"/>
      <c r="CO414" s="235"/>
      <c r="CP414" s="235"/>
      <c r="CQ414" s="235"/>
      <c r="CR414" s="235"/>
      <c r="CS414" s="235"/>
      <c r="CT414" s="235"/>
      <c r="CU414" s="235"/>
      <c r="CV414" s="235"/>
      <c r="CW414" s="235"/>
      <c r="CX414" s="235"/>
      <c r="CY414" s="235"/>
      <c r="CZ414" s="235"/>
      <c r="DA414" s="235"/>
      <c r="DB414" s="235"/>
      <c r="DC414" s="235"/>
      <c r="DD414" s="235"/>
      <c r="DE414" s="235"/>
      <c r="DF414" s="235"/>
      <c r="DG414" s="235"/>
      <c r="DH414" s="235"/>
      <c r="DI414" s="235"/>
      <c r="DJ414" s="235"/>
      <c r="DK414" s="235"/>
      <c r="DL414" s="235"/>
      <c r="DM414" s="235"/>
      <c r="DN414" s="235"/>
      <c r="DO414" s="235"/>
      <c r="DP414" s="235"/>
      <c r="DQ414" s="235"/>
      <c r="DR414" s="235"/>
      <c r="DS414" s="235"/>
      <c r="DT414" s="235"/>
      <c r="DU414" s="235"/>
      <c r="DV414" s="235"/>
      <c r="DW414" s="235"/>
      <c r="DX414" s="235"/>
      <c r="DY414" s="235"/>
      <c r="DZ414" s="235"/>
      <c r="EA414" s="235"/>
    </row>
    <row r="415" spans="3:131">
      <c r="C415" s="226"/>
      <c r="N415" s="235"/>
      <c r="O415" s="235"/>
      <c r="P415" s="235"/>
      <c r="Q415" s="235"/>
      <c r="R415" s="235"/>
      <c r="S415" s="235"/>
      <c r="T415" s="235"/>
      <c r="U415" s="235"/>
      <c r="V415" s="235"/>
      <c r="W415" s="235"/>
      <c r="X415" s="235"/>
      <c r="Y415" s="235"/>
      <c r="Z415" s="235"/>
      <c r="AA415" s="235"/>
      <c r="AB415" s="235"/>
      <c r="AC415" s="235"/>
      <c r="AD415" s="235"/>
      <c r="AE415" s="235"/>
      <c r="AF415" s="235"/>
      <c r="AG415" s="235"/>
      <c r="AH415" s="235"/>
      <c r="AI415" s="235"/>
      <c r="AJ415" s="235"/>
      <c r="AK415" s="235"/>
      <c r="AL415" s="235"/>
      <c r="AM415" s="235"/>
      <c r="AN415" s="235"/>
      <c r="AO415" s="235"/>
      <c r="AP415" s="235"/>
      <c r="AQ415" s="235"/>
      <c r="AR415" s="235"/>
      <c r="AS415" s="235"/>
      <c r="AT415" s="235"/>
      <c r="AU415" s="235"/>
      <c r="AV415" s="235"/>
      <c r="AW415" s="259"/>
      <c r="AX415" s="259"/>
      <c r="AY415" s="259"/>
      <c r="AZ415" s="440" t="s">
        <v>971</v>
      </c>
      <c r="BA415" s="259" t="s">
        <v>1021</v>
      </c>
      <c r="BB415" s="259"/>
      <c r="BC415" s="259"/>
      <c r="BD415" s="259" t="s">
        <v>968</v>
      </c>
      <c r="BE415" s="374"/>
      <c r="BF415" s="235"/>
      <c r="BG415" s="235"/>
      <c r="BH415" s="235"/>
      <c r="BI415" s="235"/>
      <c r="BJ415" s="235"/>
      <c r="BK415" s="235"/>
      <c r="BL415" s="235"/>
      <c r="BM415" s="235"/>
      <c r="BN415" s="235"/>
      <c r="BO415" s="235"/>
      <c r="BP415" s="235"/>
      <c r="BQ415" s="235"/>
      <c r="BR415" s="235"/>
      <c r="BS415" s="235"/>
      <c r="BT415" s="235"/>
      <c r="BU415" s="235"/>
      <c r="BV415" s="235"/>
      <c r="BW415" s="235"/>
      <c r="BX415" s="235"/>
      <c r="BY415" s="235"/>
      <c r="BZ415" s="235"/>
      <c r="CA415" s="235"/>
      <c r="CB415" s="235"/>
      <c r="CC415" s="235"/>
      <c r="CD415" s="235"/>
      <c r="CE415" s="235"/>
      <c r="CF415" s="235"/>
      <c r="CG415" s="235"/>
      <c r="CH415" s="235"/>
      <c r="CI415" s="235"/>
      <c r="CJ415" s="235"/>
      <c r="CK415" s="235"/>
      <c r="CL415" s="235"/>
      <c r="CM415" s="235"/>
      <c r="CN415" s="235"/>
      <c r="CO415" s="235"/>
      <c r="CP415" s="235"/>
      <c r="CQ415" s="235"/>
      <c r="CR415" s="235"/>
      <c r="CS415" s="235"/>
      <c r="CT415" s="235"/>
      <c r="CU415" s="235"/>
      <c r="CV415" s="235"/>
      <c r="CW415" s="235"/>
      <c r="CX415" s="235"/>
      <c r="CY415" s="235"/>
      <c r="CZ415" s="235"/>
      <c r="DA415" s="235"/>
      <c r="DB415" s="235"/>
      <c r="DC415" s="235"/>
      <c r="DD415" s="235"/>
      <c r="DE415" s="235"/>
      <c r="DF415" s="235"/>
      <c r="DG415" s="235"/>
      <c r="DH415" s="235"/>
      <c r="DI415" s="235"/>
      <c r="DJ415" s="235"/>
      <c r="DK415" s="235"/>
      <c r="DL415" s="235"/>
      <c r="DM415" s="235"/>
      <c r="DN415" s="235"/>
      <c r="DO415" s="235"/>
      <c r="DP415" s="235"/>
      <c r="DQ415" s="235"/>
      <c r="DR415" s="235"/>
      <c r="DS415" s="235"/>
      <c r="DT415" s="235"/>
      <c r="DU415" s="235"/>
      <c r="DV415" s="235"/>
      <c r="DW415" s="235"/>
      <c r="DX415" s="235"/>
      <c r="DY415" s="235"/>
      <c r="DZ415" s="235"/>
      <c r="EA415" s="235"/>
    </row>
    <row r="416" spans="3:131">
      <c r="C416" s="226"/>
      <c r="N416" s="235"/>
      <c r="O416" s="235"/>
      <c r="P416" s="235"/>
      <c r="Q416" s="235"/>
      <c r="R416" s="235"/>
      <c r="S416" s="235"/>
      <c r="T416" s="235"/>
      <c r="U416" s="235"/>
      <c r="V416" s="235"/>
      <c r="W416" s="235"/>
      <c r="X416" s="235"/>
      <c r="Y416" s="235"/>
      <c r="Z416" s="235"/>
      <c r="AA416" s="235"/>
      <c r="AB416" s="235"/>
      <c r="AC416" s="235"/>
      <c r="AD416" s="235"/>
      <c r="AE416" s="235"/>
      <c r="AF416" s="235"/>
      <c r="AG416" s="235"/>
      <c r="AH416" s="235"/>
      <c r="AI416" s="235"/>
      <c r="AJ416" s="235"/>
      <c r="AK416" s="235"/>
      <c r="AL416" s="235"/>
      <c r="AM416" s="235"/>
      <c r="AN416" s="235"/>
      <c r="AO416" s="235"/>
      <c r="AP416" s="235"/>
      <c r="AQ416" s="235"/>
      <c r="AR416" s="235"/>
      <c r="AS416" s="235"/>
      <c r="AT416" s="235"/>
      <c r="AU416" s="235"/>
      <c r="AV416" s="235"/>
      <c r="AW416" s="259"/>
      <c r="AX416" s="259"/>
      <c r="AY416" s="259"/>
      <c r="AZ416" s="440" t="s">
        <v>972</v>
      </c>
      <c r="BA416" s="259" t="s">
        <v>1022</v>
      </c>
      <c r="BB416" s="259"/>
      <c r="BC416" s="259"/>
      <c r="BD416" s="259" t="s">
        <v>969</v>
      </c>
      <c r="BE416" s="374"/>
      <c r="BF416" s="235"/>
      <c r="BG416" s="235"/>
      <c r="BH416" s="235"/>
      <c r="BI416" s="235"/>
      <c r="BJ416" s="235"/>
      <c r="BK416" s="235"/>
      <c r="BL416" s="235"/>
      <c r="BM416" s="235"/>
      <c r="BN416" s="235"/>
      <c r="BO416" s="235"/>
      <c r="BP416" s="235"/>
      <c r="BQ416" s="235"/>
      <c r="BR416" s="235"/>
      <c r="BS416" s="235"/>
      <c r="BT416" s="235"/>
      <c r="BU416" s="235"/>
      <c r="BV416" s="235"/>
      <c r="BW416" s="235"/>
      <c r="BX416" s="235"/>
      <c r="BY416" s="235"/>
      <c r="BZ416" s="235"/>
      <c r="CA416" s="235"/>
      <c r="CB416" s="235"/>
      <c r="CC416" s="235"/>
      <c r="CD416" s="235"/>
      <c r="CE416" s="235"/>
      <c r="CF416" s="235"/>
      <c r="CG416" s="235"/>
      <c r="CH416" s="235"/>
      <c r="CI416" s="235"/>
      <c r="CJ416" s="235"/>
      <c r="CK416" s="235"/>
      <c r="CL416" s="235"/>
      <c r="CM416" s="235"/>
      <c r="CN416" s="235"/>
      <c r="CO416" s="235"/>
      <c r="CP416" s="235"/>
      <c r="CQ416" s="235"/>
      <c r="CR416" s="235"/>
      <c r="CS416" s="235"/>
      <c r="CT416" s="235"/>
      <c r="CU416" s="235"/>
      <c r="CV416" s="235"/>
      <c r="CW416" s="235"/>
      <c r="CX416" s="235"/>
      <c r="CY416" s="235"/>
      <c r="CZ416" s="235"/>
      <c r="DA416" s="235"/>
      <c r="DB416" s="235"/>
      <c r="DC416" s="235"/>
      <c r="DD416" s="235"/>
      <c r="DE416" s="235"/>
      <c r="DF416" s="235"/>
      <c r="DG416" s="235"/>
      <c r="DH416" s="235"/>
      <c r="DI416" s="235"/>
      <c r="DJ416" s="235"/>
      <c r="DK416" s="235"/>
      <c r="DL416" s="235"/>
      <c r="DM416" s="235"/>
      <c r="DN416" s="235"/>
      <c r="DO416" s="235"/>
      <c r="DP416" s="235"/>
      <c r="DQ416" s="235"/>
      <c r="DR416" s="235"/>
      <c r="DS416" s="235"/>
      <c r="DT416" s="235"/>
      <c r="DU416" s="235"/>
      <c r="DV416" s="235"/>
      <c r="DW416" s="235"/>
      <c r="DX416" s="235"/>
      <c r="DY416" s="235"/>
      <c r="DZ416" s="235"/>
      <c r="EA416" s="235"/>
    </row>
    <row r="417" spans="3:131">
      <c r="C417" s="226"/>
      <c r="N417" s="235"/>
      <c r="O417" s="235"/>
      <c r="P417" s="235"/>
      <c r="Q417" s="235"/>
      <c r="R417" s="235"/>
      <c r="S417" s="235"/>
      <c r="T417" s="235"/>
      <c r="U417" s="235"/>
      <c r="V417" s="235"/>
      <c r="W417" s="235"/>
      <c r="X417" s="235"/>
      <c r="Y417" s="235"/>
      <c r="Z417" s="235"/>
      <c r="AA417" s="235"/>
      <c r="AB417" s="235"/>
      <c r="AC417" s="235"/>
      <c r="AD417" s="235"/>
      <c r="AE417" s="235"/>
      <c r="AF417" s="235"/>
      <c r="AG417" s="235"/>
      <c r="AH417" s="235"/>
      <c r="AI417" s="235"/>
      <c r="AJ417" s="235"/>
      <c r="AK417" s="235"/>
      <c r="AL417" s="235"/>
      <c r="AM417" s="235"/>
      <c r="AN417" s="235"/>
      <c r="AO417" s="235"/>
      <c r="AP417" s="235"/>
      <c r="AQ417" s="235"/>
      <c r="AR417" s="235"/>
      <c r="AS417" s="235"/>
      <c r="AT417" s="235"/>
      <c r="AU417" s="235"/>
      <c r="AV417" s="235"/>
      <c r="AW417" s="259"/>
      <c r="AX417" s="259"/>
      <c r="AY417" s="259"/>
      <c r="AZ417" s="440" t="s">
        <v>973</v>
      </c>
      <c r="BA417" s="259" t="s">
        <v>1023</v>
      </c>
      <c r="BB417" s="259"/>
      <c r="BC417" s="259"/>
      <c r="BD417" s="259" t="s">
        <v>970</v>
      </c>
      <c r="BE417" s="374"/>
      <c r="BF417" s="235"/>
      <c r="BG417" s="235"/>
      <c r="BH417" s="235"/>
      <c r="BI417" s="235"/>
      <c r="BJ417" s="235"/>
      <c r="BK417" s="235"/>
      <c r="BL417" s="235"/>
      <c r="BM417" s="235"/>
      <c r="BN417" s="235"/>
      <c r="BO417" s="235"/>
      <c r="BP417" s="235"/>
      <c r="BQ417" s="235"/>
      <c r="BR417" s="235"/>
      <c r="BS417" s="235"/>
      <c r="BT417" s="235"/>
      <c r="BU417" s="235"/>
      <c r="BV417" s="235"/>
      <c r="BW417" s="235"/>
      <c r="BX417" s="235"/>
      <c r="BY417" s="235"/>
      <c r="BZ417" s="235"/>
      <c r="CA417" s="235"/>
      <c r="CB417" s="235"/>
      <c r="CC417" s="235"/>
      <c r="CD417" s="235"/>
      <c r="CE417" s="235"/>
      <c r="CF417" s="235"/>
      <c r="CG417" s="235"/>
      <c r="CH417" s="235"/>
      <c r="CI417" s="235"/>
      <c r="CJ417" s="235"/>
      <c r="CK417" s="235"/>
      <c r="CL417" s="235"/>
      <c r="CM417" s="235"/>
      <c r="CN417" s="235"/>
      <c r="CO417" s="235"/>
      <c r="CP417" s="235"/>
      <c r="CQ417" s="235"/>
      <c r="CR417" s="235"/>
      <c r="CS417" s="235"/>
      <c r="CT417" s="235"/>
      <c r="CU417" s="235"/>
      <c r="CV417" s="235"/>
      <c r="CW417" s="235"/>
      <c r="CX417" s="235"/>
      <c r="CY417" s="235"/>
      <c r="CZ417" s="235"/>
      <c r="DA417" s="235"/>
      <c r="DB417" s="235"/>
      <c r="DC417" s="235"/>
      <c r="DD417" s="235"/>
      <c r="DE417" s="235"/>
      <c r="DF417" s="235"/>
      <c r="DG417" s="235"/>
      <c r="DH417" s="235"/>
      <c r="DI417" s="235"/>
      <c r="DJ417" s="235"/>
      <c r="DK417" s="235"/>
      <c r="DL417" s="235"/>
      <c r="DM417" s="235"/>
      <c r="DN417" s="235"/>
      <c r="DO417" s="235"/>
      <c r="DP417" s="235"/>
      <c r="DQ417" s="235"/>
      <c r="DR417" s="235"/>
      <c r="DS417" s="235"/>
      <c r="DT417" s="235"/>
      <c r="DU417" s="235"/>
      <c r="DV417" s="235"/>
      <c r="DW417" s="235"/>
      <c r="DX417" s="235"/>
      <c r="DY417" s="235"/>
      <c r="DZ417" s="235"/>
      <c r="EA417" s="235"/>
    </row>
    <row r="418" spans="3:131">
      <c r="C418" s="226"/>
      <c r="N418" s="235"/>
      <c r="O418" s="235"/>
      <c r="P418" s="235"/>
      <c r="Q418" s="235"/>
      <c r="R418" s="235"/>
      <c r="S418" s="235"/>
      <c r="T418" s="235"/>
      <c r="U418" s="235"/>
      <c r="V418" s="235"/>
      <c r="W418" s="235"/>
      <c r="X418" s="235"/>
      <c r="Y418" s="235"/>
      <c r="Z418" s="235"/>
      <c r="AA418" s="235"/>
      <c r="AB418" s="235"/>
      <c r="AC418" s="235"/>
      <c r="AD418" s="235"/>
      <c r="AE418" s="235"/>
      <c r="AF418" s="235"/>
      <c r="AG418" s="235"/>
      <c r="AH418" s="235"/>
      <c r="AI418" s="235"/>
      <c r="AJ418" s="235"/>
      <c r="AK418" s="235"/>
      <c r="AL418" s="235"/>
      <c r="AM418" s="235"/>
      <c r="AN418" s="235"/>
      <c r="AO418" s="235"/>
      <c r="AP418" s="235"/>
      <c r="AQ418" s="235"/>
      <c r="AR418" s="235"/>
      <c r="AS418" s="235"/>
      <c r="AT418" s="235"/>
      <c r="AU418" s="235"/>
      <c r="AV418" s="235"/>
      <c r="AW418" s="259"/>
      <c r="AX418" s="259"/>
      <c r="AY418" s="259"/>
      <c r="AZ418" s="440" t="s">
        <v>975</v>
      </c>
      <c r="BA418" s="259" t="s">
        <v>1024</v>
      </c>
      <c r="BB418" s="259"/>
      <c r="BC418" s="259"/>
      <c r="BD418" s="259" t="s">
        <v>971</v>
      </c>
      <c r="BE418" s="374"/>
      <c r="BF418" s="235"/>
      <c r="BG418" s="235"/>
      <c r="BH418" s="235"/>
      <c r="BI418" s="235"/>
      <c r="BJ418" s="235"/>
      <c r="BK418" s="235"/>
      <c r="BL418" s="235"/>
      <c r="BM418" s="235"/>
      <c r="BN418" s="235"/>
      <c r="BO418" s="235"/>
      <c r="BP418" s="235"/>
      <c r="BQ418" s="235"/>
      <c r="BR418" s="235"/>
      <c r="BS418" s="235"/>
      <c r="BT418" s="235"/>
      <c r="BU418" s="235"/>
      <c r="BV418" s="235"/>
      <c r="BW418" s="235"/>
      <c r="BX418" s="235"/>
      <c r="BY418" s="235"/>
      <c r="BZ418" s="235"/>
      <c r="CA418" s="235"/>
      <c r="CB418" s="235"/>
      <c r="CC418" s="235"/>
      <c r="CD418" s="235"/>
      <c r="CE418" s="235"/>
      <c r="CF418" s="235"/>
      <c r="CG418" s="235"/>
      <c r="CH418" s="235"/>
      <c r="CI418" s="235"/>
      <c r="CJ418" s="235"/>
      <c r="CK418" s="235"/>
      <c r="CL418" s="235"/>
      <c r="CM418" s="235"/>
      <c r="CN418" s="235"/>
      <c r="CO418" s="235"/>
      <c r="CP418" s="235"/>
      <c r="CQ418" s="235"/>
      <c r="CR418" s="235"/>
      <c r="CS418" s="235"/>
      <c r="CT418" s="235"/>
      <c r="CU418" s="235"/>
      <c r="CV418" s="235"/>
      <c r="CW418" s="235"/>
      <c r="CX418" s="235"/>
      <c r="CY418" s="235"/>
      <c r="CZ418" s="235"/>
      <c r="DA418" s="235"/>
      <c r="DB418" s="235"/>
      <c r="DC418" s="235"/>
      <c r="DD418" s="235"/>
      <c r="DE418" s="235"/>
      <c r="DF418" s="235"/>
      <c r="DG418" s="235"/>
      <c r="DH418" s="235"/>
      <c r="DI418" s="235"/>
      <c r="DJ418" s="235"/>
      <c r="DK418" s="235"/>
      <c r="DL418" s="235"/>
      <c r="DM418" s="235"/>
      <c r="DN418" s="235"/>
      <c r="DO418" s="235"/>
      <c r="DP418" s="235"/>
      <c r="DQ418" s="235"/>
      <c r="DR418" s="235"/>
      <c r="DS418" s="235"/>
      <c r="DT418" s="235"/>
      <c r="DU418" s="235"/>
      <c r="DV418" s="235"/>
      <c r="DW418" s="235"/>
      <c r="DX418" s="235"/>
      <c r="DY418" s="235"/>
      <c r="DZ418" s="235"/>
      <c r="EA418" s="235"/>
    </row>
    <row r="419" spans="3:131">
      <c r="C419" s="226"/>
      <c r="N419" s="235"/>
      <c r="O419" s="235"/>
      <c r="P419" s="235"/>
      <c r="Q419" s="235"/>
      <c r="R419" s="235"/>
      <c r="S419" s="235"/>
      <c r="T419" s="235"/>
      <c r="U419" s="235"/>
      <c r="V419" s="235"/>
      <c r="W419" s="235"/>
      <c r="X419" s="235"/>
      <c r="Y419" s="235"/>
      <c r="Z419" s="235"/>
      <c r="AA419" s="235"/>
      <c r="AB419" s="235"/>
      <c r="AC419" s="235"/>
      <c r="AD419" s="235"/>
      <c r="AE419" s="235"/>
      <c r="AF419" s="235"/>
      <c r="AG419" s="235"/>
      <c r="AH419" s="235"/>
      <c r="AI419" s="235"/>
      <c r="AJ419" s="235"/>
      <c r="AK419" s="235"/>
      <c r="AL419" s="235"/>
      <c r="AM419" s="235"/>
      <c r="AN419" s="235"/>
      <c r="AO419" s="235"/>
      <c r="AP419" s="235"/>
      <c r="AQ419" s="235"/>
      <c r="AR419" s="235"/>
      <c r="AS419" s="235"/>
      <c r="AT419" s="235"/>
      <c r="AU419" s="235"/>
      <c r="AV419" s="235"/>
      <c r="AW419" s="259"/>
      <c r="AX419" s="259"/>
      <c r="AY419" s="259"/>
      <c r="AZ419" s="440" t="s">
        <v>977</v>
      </c>
      <c r="BA419" s="259" t="s">
        <v>1026</v>
      </c>
      <c r="BB419" s="259"/>
      <c r="BC419" s="259"/>
      <c r="BD419" s="259" t="s">
        <v>972</v>
      </c>
      <c r="BE419" s="374"/>
      <c r="BF419" s="235"/>
      <c r="BG419" s="235"/>
      <c r="BH419" s="235"/>
      <c r="BI419" s="235"/>
      <c r="BJ419" s="235"/>
      <c r="BK419" s="235"/>
      <c r="BL419" s="235"/>
      <c r="BM419" s="235"/>
      <c r="BN419" s="235"/>
      <c r="BO419" s="235"/>
      <c r="BP419" s="235"/>
      <c r="BQ419" s="235"/>
      <c r="BR419" s="235"/>
      <c r="BS419" s="235"/>
      <c r="BT419" s="235"/>
      <c r="BU419" s="235"/>
      <c r="BV419" s="235"/>
      <c r="BW419" s="235"/>
      <c r="BX419" s="235"/>
      <c r="BY419" s="235"/>
      <c r="BZ419" s="235"/>
      <c r="CA419" s="235"/>
      <c r="CB419" s="235"/>
      <c r="CC419" s="235"/>
      <c r="CD419" s="235"/>
      <c r="CE419" s="235"/>
      <c r="CF419" s="235"/>
      <c r="CG419" s="235"/>
      <c r="CH419" s="235"/>
      <c r="CI419" s="235"/>
      <c r="CJ419" s="235"/>
      <c r="CK419" s="235"/>
      <c r="CL419" s="235"/>
      <c r="CM419" s="235"/>
      <c r="CN419" s="235"/>
      <c r="CO419" s="235"/>
      <c r="CP419" s="235"/>
      <c r="CQ419" s="235"/>
      <c r="CR419" s="235"/>
      <c r="CS419" s="235"/>
      <c r="CT419" s="235"/>
      <c r="CU419" s="235"/>
      <c r="CV419" s="235"/>
      <c r="CW419" s="235"/>
      <c r="CX419" s="235"/>
      <c r="CY419" s="235"/>
      <c r="CZ419" s="235"/>
      <c r="DA419" s="235"/>
      <c r="DB419" s="235"/>
      <c r="DC419" s="235"/>
      <c r="DD419" s="235"/>
      <c r="DE419" s="235"/>
      <c r="DF419" s="235"/>
      <c r="DG419" s="235"/>
      <c r="DH419" s="235"/>
      <c r="DI419" s="235"/>
      <c r="DJ419" s="235"/>
      <c r="DK419" s="235"/>
      <c r="DL419" s="235"/>
      <c r="DM419" s="235"/>
      <c r="DN419" s="235"/>
      <c r="DO419" s="235"/>
      <c r="DP419" s="235"/>
      <c r="DQ419" s="235"/>
      <c r="DR419" s="235"/>
      <c r="DS419" s="235"/>
      <c r="DT419" s="235"/>
      <c r="DU419" s="235"/>
      <c r="DV419" s="235"/>
      <c r="DW419" s="235"/>
      <c r="DX419" s="235"/>
      <c r="DY419" s="235"/>
      <c r="DZ419" s="235"/>
      <c r="EA419" s="235"/>
    </row>
    <row r="420" spans="3:131">
      <c r="C420" s="226"/>
      <c r="N420" s="235"/>
      <c r="O420" s="235"/>
      <c r="P420" s="235"/>
      <c r="Q420" s="235"/>
      <c r="R420" s="235"/>
      <c r="S420" s="235"/>
      <c r="T420" s="235"/>
      <c r="U420" s="235"/>
      <c r="V420" s="235"/>
      <c r="W420" s="235"/>
      <c r="X420" s="235"/>
      <c r="Y420" s="235"/>
      <c r="Z420" s="235"/>
      <c r="AA420" s="235"/>
      <c r="AB420" s="235"/>
      <c r="AC420" s="235"/>
      <c r="AD420" s="235"/>
      <c r="AE420" s="235"/>
      <c r="AF420" s="235"/>
      <c r="AG420" s="235"/>
      <c r="AH420" s="235"/>
      <c r="AI420" s="235"/>
      <c r="AJ420" s="235"/>
      <c r="AK420" s="235"/>
      <c r="AL420" s="235"/>
      <c r="AM420" s="235"/>
      <c r="AN420" s="235"/>
      <c r="AO420" s="235"/>
      <c r="AP420" s="235"/>
      <c r="AQ420" s="235"/>
      <c r="AR420" s="235"/>
      <c r="AS420" s="235"/>
      <c r="AT420" s="235"/>
      <c r="AU420" s="235"/>
      <c r="AV420" s="235"/>
      <c r="AW420" s="259"/>
      <c r="AX420" s="259"/>
      <c r="AY420" s="259"/>
      <c r="AZ420" s="440" t="s">
        <v>978</v>
      </c>
      <c r="BA420" s="259" t="s">
        <v>1028</v>
      </c>
      <c r="BB420" s="259"/>
      <c r="BC420" s="259"/>
      <c r="BD420" s="259" t="s">
        <v>973</v>
      </c>
      <c r="BE420" s="374"/>
      <c r="BF420" s="235"/>
      <c r="BG420" s="235"/>
      <c r="BH420" s="235"/>
      <c r="BI420" s="235"/>
      <c r="BJ420" s="235"/>
      <c r="BK420" s="235"/>
      <c r="BL420" s="235"/>
      <c r="BM420" s="235"/>
      <c r="BN420" s="235"/>
      <c r="BO420" s="235"/>
      <c r="BP420" s="235"/>
      <c r="BQ420" s="235"/>
      <c r="BR420" s="235"/>
      <c r="BS420" s="235"/>
      <c r="BT420" s="235"/>
      <c r="BU420" s="235"/>
      <c r="BV420" s="235"/>
      <c r="BW420" s="235"/>
      <c r="BX420" s="235"/>
      <c r="BY420" s="235"/>
      <c r="BZ420" s="235"/>
      <c r="CA420" s="235"/>
      <c r="CB420" s="235"/>
      <c r="CC420" s="235"/>
      <c r="CD420" s="235"/>
      <c r="CE420" s="235"/>
      <c r="CF420" s="235"/>
      <c r="CG420" s="235"/>
      <c r="CH420" s="235"/>
      <c r="CI420" s="235"/>
      <c r="CJ420" s="235"/>
      <c r="CK420" s="235"/>
      <c r="CL420" s="235"/>
      <c r="CM420" s="235"/>
      <c r="CN420" s="235"/>
      <c r="CO420" s="235"/>
      <c r="CP420" s="235"/>
      <c r="CQ420" s="235"/>
      <c r="CR420" s="235"/>
      <c r="CS420" s="235"/>
      <c r="CT420" s="235"/>
      <c r="CU420" s="235"/>
      <c r="CV420" s="235"/>
      <c r="CW420" s="235"/>
      <c r="CX420" s="235"/>
      <c r="CY420" s="235"/>
      <c r="CZ420" s="235"/>
      <c r="DA420" s="235"/>
      <c r="DB420" s="235"/>
      <c r="DC420" s="235"/>
      <c r="DD420" s="235"/>
      <c r="DE420" s="235"/>
      <c r="DF420" s="235"/>
      <c r="DG420" s="235"/>
      <c r="DH420" s="235"/>
      <c r="DI420" s="235"/>
      <c r="DJ420" s="235"/>
      <c r="DK420" s="235"/>
      <c r="DL420" s="235"/>
      <c r="DM420" s="235"/>
      <c r="DN420" s="235"/>
      <c r="DO420" s="235"/>
      <c r="DP420" s="235"/>
      <c r="DQ420" s="235"/>
      <c r="DR420" s="235"/>
      <c r="DS420" s="235"/>
      <c r="DT420" s="235"/>
      <c r="DU420" s="235"/>
      <c r="DV420" s="235"/>
      <c r="DW420" s="235"/>
      <c r="DX420" s="235"/>
      <c r="DY420" s="235"/>
      <c r="DZ420" s="235"/>
      <c r="EA420" s="235"/>
    </row>
    <row r="421" spans="3:131">
      <c r="C421" s="226"/>
      <c r="N421" s="235"/>
      <c r="O421" s="235"/>
      <c r="P421" s="235"/>
      <c r="Q421" s="235"/>
      <c r="R421" s="235"/>
      <c r="S421" s="235"/>
      <c r="T421" s="235"/>
      <c r="U421" s="235"/>
      <c r="V421" s="235"/>
      <c r="W421" s="235"/>
      <c r="X421" s="235"/>
      <c r="Y421" s="235"/>
      <c r="Z421" s="235"/>
      <c r="AA421" s="235"/>
      <c r="AB421" s="235"/>
      <c r="AC421" s="235"/>
      <c r="AD421" s="235"/>
      <c r="AE421" s="235"/>
      <c r="AF421" s="235"/>
      <c r="AG421" s="235"/>
      <c r="AH421" s="235"/>
      <c r="AI421" s="235"/>
      <c r="AJ421" s="235"/>
      <c r="AK421" s="235"/>
      <c r="AL421" s="235"/>
      <c r="AM421" s="235"/>
      <c r="AN421" s="235"/>
      <c r="AO421" s="235"/>
      <c r="AP421" s="235"/>
      <c r="AQ421" s="235"/>
      <c r="AR421" s="235"/>
      <c r="AS421" s="235"/>
      <c r="AT421" s="235"/>
      <c r="AU421" s="235"/>
      <c r="AV421" s="235"/>
      <c r="AW421" s="259"/>
      <c r="AX421" s="259"/>
      <c r="AY421" s="259"/>
      <c r="AZ421" s="440" t="s">
        <v>979</v>
      </c>
      <c r="BA421" s="259" t="s">
        <v>1030</v>
      </c>
      <c r="BB421" s="259"/>
      <c r="BC421" s="259"/>
      <c r="BD421" s="259" t="s">
        <v>975</v>
      </c>
      <c r="BE421" s="374"/>
      <c r="BF421" s="235"/>
      <c r="BG421" s="235"/>
      <c r="BH421" s="235"/>
      <c r="BI421" s="235"/>
      <c r="BJ421" s="235"/>
      <c r="BK421" s="235"/>
      <c r="BL421" s="235"/>
      <c r="BM421" s="235"/>
      <c r="BN421" s="235"/>
      <c r="BO421" s="235"/>
      <c r="BP421" s="235"/>
      <c r="BQ421" s="235"/>
      <c r="BR421" s="235"/>
      <c r="BS421" s="235"/>
      <c r="BT421" s="235"/>
      <c r="BU421" s="235"/>
      <c r="BV421" s="235"/>
      <c r="BW421" s="235"/>
      <c r="BX421" s="235"/>
      <c r="BY421" s="235"/>
      <c r="BZ421" s="235"/>
      <c r="CA421" s="235"/>
      <c r="CB421" s="235"/>
      <c r="CC421" s="235"/>
      <c r="CD421" s="235"/>
      <c r="CE421" s="235"/>
      <c r="CF421" s="235"/>
      <c r="CG421" s="235"/>
      <c r="CH421" s="235"/>
      <c r="CI421" s="235"/>
      <c r="CJ421" s="235"/>
      <c r="CK421" s="235"/>
      <c r="CL421" s="235"/>
      <c r="CM421" s="235"/>
      <c r="CN421" s="235"/>
      <c r="CO421" s="235"/>
      <c r="CP421" s="235"/>
      <c r="CQ421" s="235"/>
      <c r="CR421" s="235"/>
      <c r="CS421" s="235"/>
      <c r="CT421" s="235"/>
      <c r="CU421" s="235"/>
      <c r="CV421" s="235"/>
      <c r="CW421" s="235"/>
      <c r="CX421" s="235"/>
      <c r="CY421" s="235"/>
      <c r="CZ421" s="235"/>
      <c r="DA421" s="235"/>
      <c r="DB421" s="235"/>
      <c r="DC421" s="235"/>
      <c r="DD421" s="235"/>
      <c r="DE421" s="235"/>
      <c r="DF421" s="235"/>
      <c r="DG421" s="235"/>
      <c r="DH421" s="235"/>
      <c r="DI421" s="235"/>
      <c r="DJ421" s="235"/>
      <c r="DK421" s="235"/>
      <c r="DL421" s="235"/>
      <c r="DM421" s="235"/>
      <c r="DN421" s="235"/>
      <c r="DO421" s="235"/>
      <c r="DP421" s="235"/>
      <c r="DQ421" s="235"/>
      <c r="DR421" s="235"/>
      <c r="DS421" s="235"/>
      <c r="DT421" s="235"/>
      <c r="DU421" s="235"/>
      <c r="DV421" s="235"/>
      <c r="DW421" s="235"/>
      <c r="DX421" s="235"/>
      <c r="DY421" s="235"/>
      <c r="DZ421" s="235"/>
      <c r="EA421" s="235"/>
    </row>
    <row r="422" spans="3:131">
      <c r="C422" s="226"/>
      <c r="N422" s="235"/>
      <c r="O422" s="235"/>
      <c r="P422" s="235"/>
      <c r="Q422" s="235"/>
      <c r="R422" s="235"/>
      <c r="S422" s="235"/>
      <c r="T422" s="235"/>
      <c r="U422" s="235"/>
      <c r="V422" s="235"/>
      <c r="W422" s="235"/>
      <c r="X422" s="235"/>
      <c r="Y422" s="235"/>
      <c r="Z422" s="235"/>
      <c r="AA422" s="235"/>
      <c r="AB422" s="235"/>
      <c r="AC422" s="235"/>
      <c r="AD422" s="235"/>
      <c r="AE422" s="235"/>
      <c r="AF422" s="235"/>
      <c r="AG422" s="235"/>
      <c r="AH422" s="235"/>
      <c r="AI422" s="235"/>
      <c r="AJ422" s="235"/>
      <c r="AK422" s="235"/>
      <c r="AL422" s="235"/>
      <c r="AM422" s="235"/>
      <c r="AN422" s="235"/>
      <c r="AO422" s="235"/>
      <c r="AP422" s="235"/>
      <c r="AQ422" s="235"/>
      <c r="AR422" s="235"/>
      <c r="AS422" s="235"/>
      <c r="AT422" s="235"/>
      <c r="AU422" s="235"/>
      <c r="AV422" s="235"/>
      <c r="AW422" s="259"/>
      <c r="AX422" s="259"/>
      <c r="AY422" s="259"/>
      <c r="AZ422" s="440" t="s">
        <v>395</v>
      </c>
      <c r="BA422" s="259" t="s">
        <v>1033</v>
      </c>
      <c r="BB422" s="259"/>
      <c r="BC422" s="259"/>
      <c r="BD422" s="259" t="s">
        <v>977</v>
      </c>
      <c r="BE422" s="374"/>
      <c r="BF422" s="235"/>
      <c r="BG422" s="235"/>
      <c r="BH422" s="235"/>
      <c r="BI422" s="235"/>
      <c r="BJ422" s="235"/>
      <c r="BK422" s="235"/>
      <c r="BL422" s="235"/>
      <c r="BM422" s="235"/>
      <c r="BN422" s="235"/>
      <c r="BO422" s="235"/>
      <c r="BP422" s="235"/>
      <c r="BQ422" s="235"/>
      <c r="BR422" s="235"/>
      <c r="BS422" s="235"/>
      <c r="BT422" s="235"/>
      <c r="BU422" s="235"/>
      <c r="BV422" s="235"/>
      <c r="BW422" s="235"/>
      <c r="BX422" s="235"/>
      <c r="BY422" s="235"/>
      <c r="BZ422" s="235"/>
      <c r="CA422" s="235"/>
      <c r="CB422" s="235"/>
      <c r="CC422" s="235"/>
      <c r="CD422" s="235"/>
      <c r="CE422" s="235"/>
      <c r="CF422" s="235"/>
      <c r="CG422" s="235"/>
      <c r="CH422" s="235"/>
      <c r="CI422" s="235"/>
      <c r="CJ422" s="235"/>
      <c r="CK422" s="235"/>
      <c r="CL422" s="235"/>
      <c r="CM422" s="235"/>
      <c r="CN422" s="235"/>
      <c r="CO422" s="235"/>
      <c r="CP422" s="235"/>
      <c r="CQ422" s="235"/>
      <c r="CR422" s="235"/>
      <c r="CS422" s="235"/>
      <c r="CT422" s="235"/>
      <c r="CU422" s="235"/>
      <c r="CV422" s="235"/>
      <c r="CW422" s="235"/>
      <c r="CX422" s="235"/>
      <c r="CY422" s="235"/>
      <c r="CZ422" s="235"/>
      <c r="DA422" s="235"/>
      <c r="DB422" s="235"/>
      <c r="DC422" s="235"/>
      <c r="DD422" s="235"/>
      <c r="DE422" s="235"/>
      <c r="DF422" s="235"/>
      <c r="DG422" s="235"/>
      <c r="DH422" s="235"/>
      <c r="DI422" s="235"/>
      <c r="DJ422" s="235"/>
      <c r="DK422" s="235"/>
      <c r="DL422" s="235"/>
      <c r="DM422" s="235"/>
      <c r="DN422" s="235"/>
      <c r="DO422" s="235"/>
      <c r="DP422" s="235"/>
      <c r="DQ422" s="235"/>
      <c r="DR422" s="235"/>
      <c r="DS422" s="235"/>
      <c r="DT422" s="235"/>
      <c r="DU422" s="235"/>
      <c r="DV422" s="235"/>
      <c r="DW422" s="235"/>
      <c r="DX422" s="235"/>
      <c r="DY422" s="235"/>
      <c r="DZ422" s="235"/>
      <c r="EA422" s="235"/>
    </row>
    <row r="423" spans="3:131">
      <c r="C423" s="226"/>
      <c r="N423" s="235"/>
      <c r="O423" s="235"/>
      <c r="P423" s="235"/>
      <c r="Q423" s="235"/>
      <c r="R423" s="235"/>
      <c r="S423" s="235"/>
      <c r="T423" s="235"/>
      <c r="U423" s="235"/>
      <c r="V423" s="235"/>
      <c r="W423" s="235"/>
      <c r="X423" s="235"/>
      <c r="Y423" s="235"/>
      <c r="Z423" s="235"/>
      <c r="AA423" s="235"/>
      <c r="AB423" s="235"/>
      <c r="AC423" s="235"/>
      <c r="AD423" s="235"/>
      <c r="AE423" s="235"/>
      <c r="AF423" s="235"/>
      <c r="AG423" s="235"/>
      <c r="AH423" s="235"/>
      <c r="AI423" s="235"/>
      <c r="AJ423" s="235"/>
      <c r="AK423" s="235"/>
      <c r="AL423" s="235"/>
      <c r="AM423" s="235"/>
      <c r="AN423" s="235"/>
      <c r="AO423" s="235"/>
      <c r="AP423" s="235"/>
      <c r="AQ423" s="235"/>
      <c r="AR423" s="235"/>
      <c r="AS423" s="235"/>
      <c r="AT423" s="235"/>
      <c r="AU423" s="235"/>
      <c r="AV423" s="235"/>
      <c r="AW423" s="259"/>
      <c r="AX423" s="259"/>
      <c r="AY423" s="259"/>
      <c r="AZ423" s="440" t="s">
        <v>982</v>
      </c>
      <c r="BA423" s="259" t="s">
        <v>1034</v>
      </c>
      <c r="BB423" s="259"/>
      <c r="BC423" s="259"/>
      <c r="BD423" s="259" t="s">
        <v>978</v>
      </c>
      <c r="BE423" s="374"/>
      <c r="BF423" s="235"/>
      <c r="BG423" s="235"/>
      <c r="BH423" s="235"/>
      <c r="BI423" s="235"/>
      <c r="BJ423" s="235"/>
      <c r="BK423" s="235"/>
      <c r="BL423" s="235"/>
      <c r="BM423" s="235"/>
      <c r="BN423" s="235"/>
      <c r="BO423" s="235"/>
      <c r="BP423" s="235"/>
      <c r="BQ423" s="235"/>
      <c r="BR423" s="235"/>
      <c r="BS423" s="235"/>
      <c r="BT423" s="235"/>
      <c r="BU423" s="235"/>
      <c r="BV423" s="235"/>
      <c r="BW423" s="235"/>
      <c r="BX423" s="235"/>
      <c r="BY423" s="235"/>
      <c r="BZ423" s="235"/>
      <c r="CA423" s="235"/>
      <c r="CB423" s="235"/>
      <c r="CC423" s="235"/>
      <c r="CD423" s="235"/>
      <c r="CE423" s="235"/>
      <c r="CF423" s="235"/>
      <c r="CG423" s="235"/>
      <c r="CH423" s="235"/>
      <c r="CI423" s="235"/>
      <c r="CJ423" s="235"/>
      <c r="CK423" s="235"/>
      <c r="CL423" s="235"/>
      <c r="CM423" s="235"/>
      <c r="CN423" s="235"/>
      <c r="CO423" s="235"/>
      <c r="CP423" s="235"/>
      <c r="CQ423" s="235"/>
      <c r="CR423" s="235"/>
      <c r="CS423" s="235"/>
      <c r="CT423" s="235"/>
      <c r="CU423" s="235"/>
      <c r="CV423" s="235"/>
      <c r="CW423" s="235"/>
      <c r="CX423" s="235"/>
      <c r="CY423" s="235"/>
      <c r="CZ423" s="235"/>
      <c r="DA423" s="235"/>
      <c r="DB423" s="235"/>
      <c r="DC423" s="235"/>
      <c r="DD423" s="235"/>
      <c r="DE423" s="235"/>
      <c r="DF423" s="235"/>
      <c r="DG423" s="235"/>
      <c r="DH423" s="235"/>
      <c r="DI423" s="235"/>
      <c r="DJ423" s="235"/>
      <c r="DK423" s="235"/>
      <c r="DL423" s="235"/>
      <c r="DM423" s="235"/>
      <c r="DN423" s="235"/>
      <c r="DO423" s="235"/>
      <c r="DP423" s="235"/>
      <c r="DQ423" s="235"/>
      <c r="DR423" s="235"/>
      <c r="DS423" s="235"/>
      <c r="DT423" s="235"/>
      <c r="DU423" s="235"/>
      <c r="DV423" s="235"/>
      <c r="DW423" s="235"/>
      <c r="DX423" s="235"/>
      <c r="DY423" s="235"/>
      <c r="DZ423" s="235"/>
      <c r="EA423" s="235"/>
    </row>
    <row r="424" spans="3:131">
      <c r="C424" s="226"/>
      <c r="N424" s="235"/>
      <c r="O424" s="235"/>
      <c r="P424" s="235"/>
      <c r="Q424" s="235"/>
      <c r="R424" s="235"/>
      <c r="S424" s="235"/>
      <c r="T424" s="235"/>
      <c r="U424" s="235"/>
      <c r="V424" s="235"/>
      <c r="W424" s="235"/>
      <c r="X424" s="235"/>
      <c r="Y424" s="235"/>
      <c r="Z424" s="235"/>
      <c r="AA424" s="235"/>
      <c r="AB424" s="235"/>
      <c r="AC424" s="235"/>
      <c r="AD424" s="235"/>
      <c r="AE424" s="235"/>
      <c r="AF424" s="235"/>
      <c r="AG424" s="235"/>
      <c r="AH424" s="235"/>
      <c r="AI424" s="235"/>
      <c r="AJ424" s="235"/>
      <c r="AK424" s="235"/>
      <c r="AL424" s="235"/>
      <c r="AM424" s="235"/>
      <c r="AN424" s="235"/>
      <c r="AO424" s="235"/>
      <c r="AP424" s="235"/>
      <c r="AQ424" s="235"/>
      <c r="AR424" s="235"/>
      <c r="AS424" s="235"/>
      <c r="AT424" s="235"/>
      <c r="AU424" s="235"/>
      <c r="AV424" s="235"/>
      <c r="AW424" s="259"/>
      <c r="AX424" s="259"/>
      <c r="AY424" s="259"/>
      <c r="AZ424" s="440" t="s">
        <v>984</v>
      </c>
      <c r="BA424" s="259" t="s">
        <v>1036</v>
      </c>
      <c r="BB424" s="259"/>
      <c r="BC424" s="259"/>
      <c r="BD424" s="259" t="s">
        <v>979</v>
      </c>
      <c r="BE424" s="374"/>
      <c r="BF424" s="235"/>
      <c r="BG424" s="235"/>
      <c r="BH424" s="235"/>
      <c r="BI424" s="235"/>
      <c r="BJ424" s="235"/>
      <c r="BK424" s="235"/>
      <c r="BL424" s="235"/>
      <c r="BM424" s="235"/>
      <c r="BN424" s="235"/>
      <c r="BO424" s="235"/>
      <c r="BP424" s="235"/>
      <c r="BQ424" s="235"/>
      <c r="BR424" s="235"/>
      <c r="BS424" s="235"/>
      <c r="BT424" s="235"/>
      <c r="BU424" s="235"/>
      <c r="BV424" s="235"/>
      <c r="BW424" s="235"/>
      <c r="BX424" s="235"/>
      <c r="BY424" s="235"/>
      <c r="BZ424" s="235"/>
      <c r="CA424" s="235"/>
      <c r="CB424" s="235"/>
      <c r="CC424" s="235"/>
      <c r="CD424" s="235"/>
      <c r="CE424" s="235"/>
      <c r="CF424" s="235"/>
      <c r="CG424" s="235"/>
      <c r="CH424" s="235"/>
      <c r="CI424" s="235"/>
      <c r="CJ424" s="235"/>
      <c r="CK424" s="235"/>
      <c r="CL424" s="235"/>
      <c r="CM424" s="235"/>
      <c r="CN424" s="235"/>
      <c r="CO424" s="235"/>
      <c r="CP424" s="235"/>
      <c r="CQ424" s="235"/>
      <c r="CR424" s="235"/>
      <c r="CS424" s="235"/>
      <c r="CT424" s="235"/>
      <c r="CU424" s="235"/>
      <c r="CV424" s="235"/>
      <c r="CW424" s="235"/>
      <c r="CX424" s="235"/>
      <c r="CY424" s="235"/>
      <c r="CZ424" s="235"/>
      <c r="DA424" s="235"/>
      <c r="DB424" s="235"/>
      <c r="DC424" s="235"/>
      <c r="DD424" s="235"/>
      <c r="DE424" s="235"/>
      <c r="DF424" s="235"/>
      <c r="DG424" s="235"/>
      <c r="DH424" s="235"/>
      <c r="DI424" s="235"/>
      <c r="DJ424" s="235"/>
      <c r="DK424" s="235"/>
      <c r="DL424" s="235"/>
      <c r="DM424" s="235"/>
      <c r="DN424" s="235"/>
      <c r="DO424" s="235"/>
      <c r="DP424" s="235"/>
      <c r="DQ424" s="235"/>
      <c r="DR424" s="235"/>
      <c r="DS424" s="235"/>
      <c r="DT424" s="235"/>
      <c r="DU424" s="235"/>
      <c r="DV424" s="235"/>
      <c r="DW424" s="235"/>
      <c r="DX424" s="235"/>
      <c r="DY424" s="235"/>
      <c r="DZ424" s="235"/>
      <c r="EA424" s="235"/>
    </row>
    <row r="425" spans="3:131">
      <c r="C425" s="226"/>
      <c r="N425" s="235"/>
      <c r="O425" s="235"/>
      <c r="P425" s="235"/>
      <c r="Q425" s="235"/>
      <c r="R425" s="235"/>
      <c r="S425" s="235"/>
      <c r="T425" s="235"/>
      <c r="U425" s="235"/>
      <c r="V425" s="235"/>
      <c r="W425" s="235"/>
      <c r="X425" s="235"/>
      <c r="Y425" s="235"/>
      <c r="Z425" s="235"/>
      <c r="AA425" s="235"/>
      <c r="AB425" s="235"/>
      <c r="AC425" s="235"/>
      <c r="AD425" s="235"/>
      <c r="AE425" s="235"/>
      <c r="AF425" s="235"/>
      <c r="AG425" s="235"/>
      <c r="AH425" s="235"/>
      <c r="AI425" s="235"/>
      <c r="AJ425" s="235"/>
      <c r="AK425" s="235"/>
      <c r="AL425" s="235"/>
      <c r="AM425" s="235"/>
      <c r="AN425" s="235"/>
      <c r="AO425" s="235"/>
      <c r="AP425" s="235"/>
      <c r="AQ425" s="235"/>
      <c r="AR425" s="235"/>
      <c r="AS425" s="235"/>
      <c r="AT425" s="235"/>
      <c r="AU425" s="235"/>
      <c r="AV425" s="235"/>
      <c r="AW425" s="259"/>
      <c r="AX425" s="259"/>
      <c r="AY425" s="259"/>
      <c r="AZ425" s="440" t="s">
        <v>985</v>
      </c>
      <c r="BA425" s="259" t="s">
        <v>1038</v>
      </c>
      <c r="BB425" s="259"/>
      <c r="BC425" s="259"/>
      <c r="BD425" s="259" t="s">
        <v>395</v>
      </c>
      <c r="BE425" s="374"/>
      <c r="BF425" s="235"/>
      <c r="BG425" s="235"/>
      <c r="BH425" s="235"/>
      <c r="BI425" s="235"/>
      <c r="BJ425" s="235"/>
      <c r="BK425" s="235"/>
      <c r="BL425" s="235"/>
      <c r="BM425" s="235"/>
      <c r="BN425" s="235"/>
      <c r="BO425" s="235"/>
      <c r="BP425" s="235"/>
      <c r="BQ425" s="235"/>
      <c r="BR425" s="235"/>
      <c r="BS425" s="235"/>
      <c r="BT425" s="235"/>
      <c r="BU425" s="235"/>
      <c r="BV425" s="235"/>
      <c r="BW425" s="235"/>
      <c r="BX425" s="235"/>
      <c r="BY425" s="235"/>
      <c r="BZ425" s="235"/>
      <c r="CA425" s="235"/>
      <c r="CB425" s="235"/>
      <c r="CC425" s="235"/>
      <c r="CD425" s="235"/>
      <c r="CE425" s="235"/>
      <c r="CF425" s="235"/>
      <c r="CG425" s="235"/>
      <c r="CH425" s="235"/>
      <c r="CI425" s="235"/>
      <c r="CJ425" s="235"/>
      <c r="CK425" s="235"/>
      <c r="CL425" s="235"/>
      <c r="CM425" s="235"/>
      <c r="CN425" s="235"/>
      <c r="CO425" s="235"/>
      <c r="CP425" s="235"/>
      <c r="CQ425" s="235"/>
      <c r="CR425" s="235"/>
      <c r="CS425" s="235"/>
      <c r="CT425" s="235"/>
      <c r="CU425" s="235"/>
      <c r="CV425" s="235"/>
      <c r="CW425" s="235"/>
      <c r="CX425" s="235"/>
      <c r="CY425" s="235"/>
      <c r="CZ425" s="235"/>
      <c r="DA425" s="235"/>
      <c r="DB425" s="235"/>
      <c r="DC425" s="235"/>
      <c r="DD425" s="235"/>
      <c r="DE425" s="235"/>
      <c r="DF425" s="235"/>
      <c r="DG425" s="235"/>
      <c r="DH425" s="235"/>
      <c r="DI425" s="235"/>
      <c r="DJ425" s="235"/>
      <c r="DK425" s="235"/>
      <c r="DL425" s="235"/>
      <c r="DM425" s="235"/>
      <c r="DN425" s="235"/>
      <c r="DO425" s="235"/>
      <c r="DP425" s="235"/>
      <c r="DQ425" s="235"/>
      <c r="DR425" s="235"/>
      <c r="DS425" s="235"/>
      <c r="DT425" s="235"/>
      <c r="DU425" s="235"/>
      <c r="DV425" s="235"/>
      <c r="DW425" s="235"/>
      <c r="DX425" s="235"/>
      <c r="DY425" s="235"/>
      <c r="DZ425" s="235"/>
      <c r="EA425" s="235"/>
    </row>
    <row r="426" spans="3:131">
      <c r="C426" s="226"/>
      <c r="N426" s="235"/>
      <c r="O426" s="235"/>
      <c r="P426" s="235"/>
      <c r="Q426" s="235"/>
      <c r="R426" s="235"/>
      <c r="S426" s="235"/>
      <c r="T426" s="235"/>
      <c r="U426" s="235"/>
      <c r="V426" s="235"/>
      <c r="W426" s="235"/>
      <c r="X426" s="235"/>
      <c r="Y426" s="235"/>
      <c r="Z426" s="235"/>
      <c r="AA426" s="235"/>
      <c r="AB426" s="235"/>
      <c r="AC426" s="235"/>
      <c r="AD426" s="235"/>
      <c r="AE426" s="235"/>
      <c r="AF426" s="235"/>
      <c r="AG426" s="235"/>
      <c r="AH426" s="235"/>
      <c r="AI426" s="235"/>
      <c r="AJ426" s="235"/>
      <c r="AK426" s="235"/>
      <c r="AL426" s="235"/>
      <c r="AM426" s="235"/>
      <c r="AN426" s="235"/>
      <c r="AO426" s="235"/>
      <c r="AP426" s="235"/>
      <c r="AQ426" s="235"/>
      <c r="AR426" s="235"/>
      <c r="AS426" s="235"/>
      <c r="AT426" s="235"/>
      <c r="AU426" s="235"/>
      <c r="AV426" s="235"/>
      <c r="AW426" s="259"/>
      <c r="AX426" s="259"/>
      <c r="AY426" s="259"/>
      <c r="AZ426" s="440" t="s">
        <v>986</v>
      </c>
      <c r="BA426" s="259" t="s">
        <v>1039</v>
      </c>
      <c r="BB426" s="259"/>
      <c r="BC426" s="259"/>
      <c r="BD426" s="259" t="s">
        <v>982</v>
      </c>
      <c r="BE426" s="374"/>
      <c r="BF426" s="235"/>
      <c r="BG426" s="235"/>
      <c r="BH426" s="235"/>
      <c r="BI426" s="235"/>
      <c r="BJ426" s="235"/>
      <c r="BK426" s="235"/>
      <c r="BL426" s="235"/>
      <c r="BM426" s="235"/>
      <c r="BN426" s="235"/>
      <c r="BO426" s="235"/>
      <c r="BP426" s="235"/>
      <c r="BQ426" s="235"/>
      <c r="BR426" s="235"/>
      <c r="BS426" s="235"/>
      <c r="BT426" s="235"/>
      <c r="BU426" s="235"/>
      <c r="BV426" s="235"/>
      <c r="BW426" s="235"/>
      <c r="BX426" s="235"/>
      <c r="BY426" s="235"/>
      <c r="BZ426" s="235"/>
      <c r="CA426" s="235"/>
      <c r="CB426" s="235"/>
      <c r="CC426" s="235"/>
      <c r="CD426" s="235"/>
      <c r="CE426" s="235"/>
      <c r="CF426" s="235"/>
      <c r="CG426" s="235"/>
      <c r="CH426" s="235"/>
      <c r="CI426" s="235"/>
      <c r="CJ426" s="235"/>
      <c r="CK426" s="235"/>
      <c r="CL426" s="235"/>
      <c r="CM426" s="235"/>
      <c r="CN426" s="235"/>
      <c r="CO426" s="235"/>
      <c r="CP426" s="235"/>
      <c r="CQ426" s="235"/>
      <c r="CR426" s="235"/>
      <c r="CS426" s="235"/>
      <c r="CT426" s="235"/>
      <c r="CU426" s="235"/>
      <c r="CV426" s="235"/>
      <c r="CW426" s="235"/>
      <c r="CX426" s="235"/>
      <c r="CY426" s="235"/>
      <c r="CZ426" s="235"/>
      <c r="DA426" s="235"/>
      <c r="DB426" s="235"/>
      <c r="DC426" s="235"/>
      <c r="DD426" s="235"/>
      <c r="DE426" s="235"/>
      <c r="DF426" s="235"/>
      <c r="DG426" s="235"/>
      <c r="DH426" s="235"/>
      <c r="DI426" s="235"/>
      <c r="DJ426" s="235"/>
      <c r="DK426" s="235"/>
      <c r="DL426" s="235"/>
      <c r="DM426" s="235"/>
      <c r="DN426" s="235"/>
      <c r="DO426" s="235"/>
      <c r="DP426" s="235"/>
      <c r="DQ426" s="235"/>
      <c r="DR426" s="235"/>
      <c r="DS426" s="235"/>
      <c r="DT426" s="235"/>
      <c r="DU426" s="235"/>
      <c r="DV426" s="235"/>
      <c r="DW426" s="235"/>
      <c r="DX426" s="235"/>
      <c r="DY426" s="235"/>
      <c r="DZ426" s="235"/>
      <c r="EA426" s="235"/>
    </row>
    <row r="427" spans="3:131">
      <c r="C427" s="226"/>
      <c r="N427" s="235"/>
      <c r="O427" s="235"/>
      <c r="P427" s="235"/>
      <c r="Q427" s="235"/>
      <c r="R427" s="235"/>
      <c r="S427" s="235"/>
      <c r="T427" s="235"/>
      <c r="U427" s="235"/>
      <c r="V427" s="235"/>
      <c r="W427" s="235"/>
      <c r="X427" s="235"/>
      <c r="Y427" s="235"/>
      <c r="Z427" s="235"/>
      <c r="AA427" s="235"/>
      <c r="AB427" s="235"/>
      <c r="AC427" s="235"/>
      <c r="AD427" s="235"/>
      <c r="AE427" s="235"/>
      <c r="AF427" s="235"/>
      <c r="AG427" s="235"/>
      <c r="AH427" s="235"/>
      <c r="AI427" s="235"/>
      <c r="AJ427" s="235"/>
      <c r="AK427" s="235"/>
      <c r="AL427" s="235"/>
      <c r="AM427" s="235"/>
      <c r="AN427" s="235"/>
      <c r="AO427" s="235"/>
      <c r="AP427" s="235"/>
      <c r="AQ427" s="235"/>
      <c r="AR427" s="235"/>
      <c r="AS427" s="235"/>
      <c r="AT427" s="235"/>
      <c r="AU427" s="235"/>
      <c r="AV427" s="235"/>
      <c r="AW427" s="259"/>
      <c r="AX427" s="259"/>
      <c r="AY427" s="259"/>
      <c r="AZ427" s="440" t="s">
        <v>989</v>
      </c>
      <c r="BA427" s="259" t="s">
        <v>1041</v>
      </c>
      <c r="BB427" s="259"/>
      <c r="BC427" s="259"/>
      <c r="BD427" s="259" t="s">
        <v>984</v>
      </c>
      <c r="BE427" s="374"/>
      <c r="BF427" s="235"/>
      <c r="BG427" s="235"/>
      <c r="BH427" s="235"/>
      <c r="BI427" s="235"/>
      <c r="BJ427" s="235"/>
      <c r="BK427" s="235"/>
      <c r="BL427" s="235"/>
      <c r="BM427" s="235"/>
      <c r="BN427" s="235"/>
      <c r="BO427" s="235"/>
      <c r="BP427" s="235"/>
      <c r="BQ427" s="235"/>
      <c r="BR427" s="235"/>
      <c r="BS427" s="235"/>
      <c r="BT427" s="235"/>
      <c r="BU427" s="235"/>
      <c r="BV427" s="235"/>
      <c r="BW427" s="235"/>
      <c r="BX427" s="235"/>
      <c r="BY427" s="235"/>
      <c r="BZ427" s="235"/>
      <c r="CA427" s="235"/>
      <c r="CB427" s="235"/>
      <c r="CC427" s="235"/>
      <c r="CD427" s="235"/>
      <c r="CE427" s="235"/>
      <c r="CF427" s="235"/>
      <c r="CG427" s="235"/>
      <c r="CH427" s="235"/>
      <c r="CI427" s="235"/>
      <c r="CJ427" s="235"/>
      <c r="CK427" s="235"/>
      <c r="CL427" s="235"/>
      <c r="CM427" s="235"/>
      <c r="CN427" s="235"/>
      <c r="CO427" s="235"/>
      <c r="CP427" s="235"/>
      <c r="CQ427" s="235"/>
      <c r="CR427" s="235"/>
      <c r="CS427" s="235"/>
      <c r="CT427" s="235"/>
      <c r="CU427" s="235"/>
      <c r="CV427" s="235"/>
      <c r="CW427" s="235"/>
      <c r="CX427" s="235"/>
      <c r="CY427" s="235"/>
      <c r="CZ427" s="235"/>
      <c r="DA427" s="235"/>
      <c r="DB427" s="235"/>
      <c r="DC427" s="235"/>
      <c r="DD427" s="235"/>
      <c r="DE427" s="235"/>
      <c r="DF427" s="235"/>
      <c r="DG427" s="235"/>
      <c r="DH427" s="235"/>
      <c r="DI427" s="235"/>
      <c r="DJ427" s="235"/>
      <c r="DK427" s="235"/>
      <c r="DL427" s="235"/>
      <c r="DM427" s="235"/>
      <c r="DN427" s="235"/>
      <c r="DO427" s="235"/>
      <c r="DP427" s="235"/>
      <c r="DQ427" s="235"/>
      <c r="DR427" s="235"/>
      <c r="DS427" s="235"/>
      <c r="DT427" s="235"/>
      <c r="DU427" s="235"/>
      <c r="DV427" s="235"/>
      <c r="DW427" s="235"/>
      <c r="DX427" s="235"/>
      <c r="DY427" s="235"/>
      <c r="DZ427" s="235"/>
      <c r="EA427" s="235"/>
    </row>
    <row r="428" spans="3:131">
      <c r="C428" s="226"/>
      <c r="N428" s="235"/>
      <c r="O428" s="235"/>
      <c r="P428" s="235"/>
      <c r="Q428" s="235"/>
      <c r="R428" s="235"/>
      <c r="S428" s="235"/>
      <c r="T428" s="235"/>
      <c r="U428" s="235"/>
      <c r="V428" s="235"/>
      <c r="W428" s="235"/>
      <c r="X428" s="235"/>
      <c r="Y428" s="235"/>
      <c r="Z428" s="235"/>
      <c r="AA428" s="235"/>
      <c r="AB428" s="235"/>
      <c r="AC428" s="235"/>
      <c r="AD428" s="235"/>
      <c r="AE428" s="235"/>
      <c r="AF428" s="235"/>
      <c r="AG428" s="235"/>
      <c r="AH428" s="235"/>
      <c r="AI428" s="235"/>
      <c r="AJ428" s="235"/>
      <c r="AK428" s="235"/>
      <c r="AL428" s="235"/>
      <c r="AM428" s="235"/>
      <c r="AN428" s="235"/>
      <c r="AO428" s="235"/>
      <c r="AP428" s="235"/>
      <c r="AQ428" s="235"/>
      <c r="AR428" s="235"/>
      <c r="AS428" s="235"/>
      <c r="AT428" s="235"/>
      <c r="AU428" s="235"/>
      <c r="AV428" s="235"/>
      <c r="AW428" s="259"/>
      <c r="AX428" s="259"/>
      <c r="AY428" s="259"/>
      <c r="AZ428" s="440" t="s">
        <v>991</v>
      </c>
      <c r="BA428" s="259" t="s">
        <v>1043</v>
      </c>
      <c r="BB428" s="259"/>
      <c r="BC428" s="259"/>
      <c r="BD428" s="259" t="s">
        <v>985</v>
      </c>
      <c r="BE428" s="374"/>
      <c r="BF428" s="235"/>
      <c r="BG428" s="235"/>
      <c r="BH428" s="235"/>
      <c r="BI428" s="235"/>
      <c r="BJ428" s="235"/>
      <c r="BK428" s="235"/>
      <c r="BL428" s="235"/>
      <c r="BM428" s="235"/>
      <c r="BN428" s="235"/>
      <c r="BO428" s="235"/>
      <c r="BP428" s="235"/>
      <c r="BQ428" s="235"/>
      <c r="BR428" s="235"/>
      <c r="BS428" s="235"/>
      <c r="BT428" s="235"/>
      <c r="BU428" s="235"/>
      <c r="BV428" s="235"/>
      <c r="BW428" s="235"/>
      <c r="BX428" s="235"/>
      <c r="BY428" s="235"/>
      <c r="BZ428" s="235"/>
      <c r="CA428" s="235"/>
      <c r="CB428" s="235"/>
      <c r="CC428" s="235"/>
      <c r="CD428" s="235"/>
      <c r="CE428" s="235"/>
      <c r="CF428" s="235"/>
      <c r="CG428" s="235"/>
      <c r="CH428" s="235"/>
      <c r="CI428" s="235"/>
      <c r="CJ428" s="235"/>
      <c r="CK428" s="235"/>
      <c r="CL428" s="235"/>
      <c r="CM428" s="235"/>
      <c r="CN428" s="235"/>
      <c r="CO428" s="235"/>
      <c r="CP428" s="235"/>
      <c r="CQ428" s="235"/>
      <c r="CR428" s="235"/>
      <c r="CS428" s="235"/>
      <c r="CT428" s="235"/>
      <c r="CU428" s="235"/>
      <c r="CV428" s="235"/>
      <c r="CW428" s="235"/>
      <c r="CX428" s="235"/>
      <c r="CY428" s="235"/>
      <c r="CZ428" s="235"/>
      <c r="DA428" s="235"/>
      <c r="DB428" s="235"/>
      <c r="DC428" s="235"/>
      <c r="DD428" s="235"/>
      <c r="DE428" s="235"/>
      <c r="DF428" s="235"/>
      <c r="DG428" s="235"/>
      <c r="DH428" s="235"/>
      <c r="DI428" s="235"/>
      <c r="DJ428" s="235"/>
      <c r="DK428" s="235"/>
      <c r="DL428" s="235"/>
      <c r="DM428" s="235"/>
      <c r="DN428" s="235"/>
      <c r="DO428" s="235"/>
      <c r="DP428" s="235"/>
      <c r="DQ428" s="235"/>
      <c r="DR428" s="235"/>
      <c r="DS428" s="235"/>
      <c r="DT428" s="235"/>
      <c r="DU428" s="235"/>
      <c r="DV428" s="235"/>
      <c r="DW428" s="235"/>
      <c r="DX428" s="235"/>
      <c r="DY428" s="235"/>
      <c r="DZ428" s="235"/>
      <c r="EA428" s="235"/>
    </row>
    <row r="429" spans="3:131">
      <c r="C429" s="226"/>
      <c r="N429" s="235"/>
      <c r="O429" s="235"/>
      <c r="P429" s="235"/>
      <c r="Q429" s="235"/>
      <c r="R429" s="235"/>
      <c r="S429" s="235"/>
      <c r="T429" s="235"/>
      <c r="U429" s="235"/>
      <c r="V429" s="235"/>
      <c r="W429" s="235"/>
      <c r="X429" s="235"/>
      <c r="Y429" s="235"/>
      <c r="Z429" s="235"/>
      <c r="AA429" s="235"/>
      <c r="AB429" s="235"/>
      <c r="AC429" s="235"/>
      <c r="AD429" s="235"/>
      <c r="AE429" s="235"/>
      <c r="AF429" s="235"/>
      <c r="AG429" s="235"/>
      <c r="AH429" s="235"/>
      <c r="AI429" s="235"/>
      <c r="AJ429" s="235"/>
      <c r="AK429" s="235"/>
      <c r="AL429" s="235"/>
      <c r="AM429" s="235"/>
      <c r="AN429" s="235"/>
      <c r="AO429" s="235"/>
      <c r="AP429" s="235"/>
      <c r="AQ429" s="235"/>
      <c r="AR429" s="235"/>
      <c r="AS429" s="235"/>
      <c r="AT429" s="235"/>
      <c r="AU429" s="235"/>
      <c r="AV429" s="235"/>
      <c r="AW429" s="259"/>
      <c r="AX429" s="259"/>
      <c r="AY429" s="259"/>
      <c r="AZ429" s="440" t="s">
        <v>992</v>
      </c>
      <c r="BA429" s="259" t="s">
        <v>417</v>
      </c>
      <c r="BB429" s="259"/>
      <c r="BC429" s="259"/>
      <c r="BD429" s="259" t="s">
        <v>986</v>
      </c>
      <c r="BE429" s="374"/>
      <c r="BF429" s="235"/>
      <c r="BG429" s="235"/>
      <c r="BH429" s="235"/>
      <c r="BI429" s="235"/>
      <c r="BJ429" s="235"/>
      <c r="BK429" s="235"/>
      <c r="BL429" s="235"/>
      <c r="BM429" s="235"/>
      <c r="BN429" s="235"/>
      <c r="BO429" s="235"/>
      <c r="BP429" s="235"/>
      <c r="BQ429" s="235"/>
      <c r="BR429" s="235"/>
      <c r="BS429" s="235"/>
      <c r="BT429" s="235"/>
      <c r="BU429" s="235"/>
      <c r="BV429" s="235"/>
      <c r="BW429" s="235"/>
      <c r="BX429" s="235"/>
      <c r="BY429" s="235"/>
      <c r="BZ429" s="235"/>
      <c r="CA429" s="235"/>
      <c r="CB429" s="235"/>
      <c r="CC429" s="235"/>
      <c r="CD429" s="235"/>
      <c r="CE429" s="235"/>
      <c r="CF429" s="235"/>
      <c r="CG429" s="235"/>
      <c r="CH429" s="235"/>
      <c r="CI429" s="235"/>
      <c r="CJ429" s="235"/>
      <c r="CK429" s="235"/>
      <c r="CL429" s="235"/>
      <c r="CM429" s="235"/>
      <c r="CN429" s="235"/>
      <c r="CO429" s="235"/>
      <c r="CP429" s="235"/>
      <c r="CQ429" s="235"/>
      <c r="CR429" s="235"/>
      <c r="CS429" s="235"/>
      <c r="CT429" s="235"/>
      <c r="CU429" s="235"/>
      <c r="CV429" s="235"/>
      <c r="CW429" s="235"/>
      <c r="CX429" s="235"/>
      <c r="CY429" s="235"/>
      <c r="CZ429" s="235"/>
      <c r="DA429" s="235"/>
      <c r="DB429" s="235"/>
      <c r="DC429" s="235"/>
      <c r="DD429" s="235"/>
      <c r="DE429" s="235"/>
      <c r="DF429" s="235"/>
      <c r="DG429" s="235"/>
      <c r="DH429" s="235"/>
      <c r="DI429" s="235"/>
      <c r="DJ429" s="235"/>
      <c r="DK429" s="235"/>
      <c r="DL429" s="235"/>
      <c r="DM429" s="235"/>
      <c r="DN429" s="235"/>
      <c r="DO429" s="235"/>
      <c r="DP429" s="235"/>
      <c r="DQ429" s="235"/>
      <c r="DR429" s="235"/>
      <c r="DS429" s="235"/>
      <c r="DT429" s="235"/>
      <c r="DU429" s="235"/>
      <c r="DV429" s="235"/>
      <c r="DW429" s="235"/>
      <c r="DX429" s="235"/>
      <c r="DY429" s="235"/>
      <c r="DZ429" s="235"/>
      <c r="EA429" s="235"/>
    </row>
    <row r="430" spans="3:131">
      <c r="C430" s="226"/>
      <c r="N430" s="235"/>
      <c r="O430" s="235"/>
      <c r="P430" s="235"/>
      <c r="Q430" s="235"/>
      <c r="R430" s="235"/>
      <c r="S430" s="235"/>
      <c r="T430" s="235"/>
      <c r="U430" s="235"/>
      <c r="V430" s="235"/>
      <c r="W430" s="235"/>
      <c r="X430" s="235"/>
      <c r="Y430" s="235"/>
      <c r="Z430" s="235"/>
      <c r="AA430" s="235"/>
      <c r="AB430" s="235"/>
      <c r="AC430" s="235"/>
      <c r="AD430" s="235"/>
      <c r="AE430" s="235"/>
      <c r="AF430" s="235"/>
      <c r="AG430" s="235"/>
      <c r="AH430" s="235"/>
      <c r="AI430" s="235"/>
      <c r="AJ430" s="235"/>
      <c r="AK430" s="235"/>
      <c r="AL430" s="235"/>
      <c r="AM430" s="235"/>
      <c r="AN430" s="235"/>
      <c r="AO430" s="235"/>
      <c r="AP430" s="235"/>
      <c r="AQ430" s="235"/>
      <c r="AR430" s="235"/>
      <c r="AS430" s="235"/>
      <c r="AT430" s="235"/>
      <c r="AU430" s="235"/>
      <c r="AV430" s="235"/>
      <c r="AW430" s="259"/>
      <c r="AX430" s="259"/>
      <c r="AY430" s="259"/>
      <c r="AZ430" s="440" t="s">
        <v>995</v>
      </c>
      <c r="BA430" s="259" t="s">
        <v>1046</v>
      </c>
      <c r="BB430" s="259"/>
      <c r="BC430" s="259"/>
      <c r="BD430" s="259" t="s">
        <v>989</v>
      </c>
      <c r="BE430" s="374"/>
      <c r="BF430" s="235"/>
      <c r="BG430" s="235"/>
      <c r="BH430" s="235"/>
      <c r="BI430" s="235"/>
      <c r="BJ430" s="235"/>
      <c r="BK430" s="235"/>
      <c r="BL430" s="235"/>
      <c r="BM430" s="235"/>
      <c r="BN430" s="235"/>
      <c r="BO430" s="235"/>
      <c r="BP430" s="235"/>
      <c r="BQ430" s="235"/>
      <c r="BR430" s="235"/>
      <c r="BS430" s="235"/>
      <c r="BT430" s="235"/>
      <c r="BU430" s="235"/>
      <c r="BV430" s="235"/>
      <c r="BW430" s="235"/>
      <c r="BX430" s="235"/>
      <c r="BY430" s="235"/>
      <c r="BZ430" s="235"/>
      <c r="CA430" s="235"/>
      <c r="CB430" s="235"/>
      <c r="CC430" s="235"/>
      <c r="CD430" s="235"/>
      <c r="CE430" s="235"/>
      <c r="CF430" s="235"/>
      <c r="CG430" s="235"/>
      <c r="CH430" s="235"/>
      <c r="CI430" s="235"/>
      <c r="CJ430" s="235"/>
      <c r="CK430" s="235"/>
      <c r="CL430" s="235"/>
      <c r="CM430" s="235"/>
      <c r="CN430" s="235"/>
      <c r="CO430" s="235"/>
      <c r="CP430" s="235"/>
      <c r="CQ430" s="235"/>
      <c r="CR430" s="235"/>
      <c r="CS430" s="235"/>
      <c r="CT430" s="235"/>
      <c r="CU430" s="235"/>
      <c r="CV430" s="235"/>
      <c r="CW430" s="235"/>
      <c r="CX430" s="235"/>
      <c r="CY430" s="235"/>
      <c r="CZ430" s="235"/>
      <c r="DA430" s="235"/>
      <c r="DB430" s="235"/>
      <c r="DC430" s="235"/>
      <c r="DD430" s="235"/>
      <c r="DE430" s="235"/>
      <c r="DF430" s="235"/>
      <c r="DG430" s="235"/>
      <c r="DH430" s="235"/>
      <c r="DI430" s="235"/>
      <c r="DJ430" s="235"/>
      <c r="DK430" s="235"/>
      <c r="DL430" s="235"/>
      <c r="DM430" s="235"/>
      <c r="DN430" s="235"/>
      <c r="DO430" s="235"/>
      <c r="DP430" s="235"/>
      <c r="DQ430" s="235"/>
      <c r="DR430" s="235"/>
      <c r="DS430" s="235"/>
      <c r="DT430" s="235"/>
      <c r="DU430" s="235"/>
      <c r="DV430" s="235"/>
      <c r="DW430" s="235"/>
      <c r="DX430" s="235"/>
      <c r="DY430" s="235"/>
      <c r="DZ430" s="235"/>
      <c r="EA430" s="235"/>
    </row>
    <row r="431" spans="3:131">
      <c r="C431" s="226"/>
      <c r="N431" s="235"/>
      <c r="O431" s="235"/>
      <c r="P431" s="235"/>
      <c r="Q431" s="235"/>
      <c r="R431" s="235"/>
      <c r="S431" s="235"/>
      <c r="T431" s="235"/>
      <c r="U431" s="235"/>
      <c r="V431" s="235"/>
      <c r="W431" s="235"/>
      <c r="X431" s="235"/>
      <c r="Y431" s="235"/>
      <c r="Z431" s="235"/>
      <c r="AA431" s="235"/>
      <c r="AB431" s="235"/>
      <c r="AC431" s="235"/>
      <c r="AD431" s="235"/>
      <c r="AE431" s="235"/>
      <c r="AF431" s="235"/>
      <c r="AG431" s="235"/>
      <c r="AH431" s="235"/>
      <c r="AI431" s="235"/>
      <c r="AJ431" s="235"/>
      <c r="AK431" s="235"/>
      <c r="AL431" s="235"/>
      <c r="AM431" s="235"/>
      <c r="AN431" s="235"/>
      <c r="AO431" s="235"/>
      <c r="AP431" s="235"/>
      <c r="AQ431" s="235"/>
      <c r="AR431" s="235"/>
      <c r="AS431" s="235"/>
      <c r="AT431" s="235"/>
      <c r="AU431" s="235"/>
      <c r="AV431" s="235"/>
      <c r="AW431" s="259"/>
      <c r="AX431" s="259"/>
      <c r="AY431" s="259"/>
      <c r="AZ431" s="440" t="s">
        <v>997</v>
      </c>
      <c r="BA431" s="259" t="s">
        <v>1047</v>
      </c>
      <c r="BB431" s="259"/>
      <c r="BC431" s="259"/>
      <c r="BD431" s="259" t="s">
        <v>991</v>
      </c>
      <c r="BE431" s="374"/>
      <c r="BF431" s="235"/>
      <c r="BG431" s="235"/>
      <c r="BH431" s="235"/>
      <c r="BI431" s="235"/>
      <c r="BJ431" s="235"/>
      <c r="BK431" s="235"/>
      <c r="BL431" s="235"/>
      <c r="BM431" s="235"/>
      <c r="BN431" s="235"/>
      <c r="BO431" s="235"/>
      <c r="BP431" s="235"/>
      <c r="BQ431" s="235"/>
      <c r="BR431" s="235"/>
      <c r="BS431" s="235"/>
      <c r="BT431" s="235"/>
      <c r="BU431" s="235"/>
      <c r="BV431" s="235"/>
      <c r="BW431" s="235"/>
      <c r="BX431" s="235"/>
      <c r="BY431" s="235"/>
      <c r="BZ431" s="235"/>
      <c r="CA431" s="235"/>
      <c r="CB431" s="235"/>
      <c r="CC431" s="235"/>
      <c r="CD431" s="235"/>
      <c r="CE431" s="235"/>
      <c r="CF431" s="235"/>
      <c r="CG431" s="235"/>
      <c r="CH431" s="235"/>
      <c r="CI431" s="235"/>
      <c r="CJ431" s="235"/>
      <c r="CK431" s="235"/>
      <c r="CL431" s="235"/>
      <c r="CM431" s="235"/>
      <c r="CN431" s="235"/>
      <c r="CO431" s="235"/>
      <c r="CP431" s="235"/>
      <c r="CQ431" s="235"/>
      <c r="CR431" s="235"/>
      <c r="CS431" s="235"/>
      <c r="CT431" s="235"/>
      <c r="CU431" s="235"/>
      <c r="CV431" s="235"/>
      <c r="CW431" s="235"/>
      <c r="CX431" s="235"/>
      <c r="CY431" s="235"/>
      <c r="CZ431" s="235"/>
      <c r="DA431" s="235"/>
      <c r="DB431" s="235"/>
      <c r="DC431" s="235"/>
      <c r="DD431" s="235"/>
      <c r="DE431" s="235"/>
      <c r="DF431" s="235"/>
      <c r="DG431" s="235"/>
      <c r="DH431" s="235"/>
      <c r="DI431" s="235"/>
      <c r="DJ431" s="235"/>
      <c r="DK431" s="235"/>
      <c r="DL431" s="235"/>
      <c r="DM431" s="235"/>
      <c r="DN431" s="235"/>
      <c r="DO431" s="235"/>
      <c r="DP431" s="235"/>
      <c r="DQ431" s="235"/>
      <c r="DR431" s="235"/>
      <c r="DS431" s="235"/>
      <c r="DT431" s="235"/>
      <c r="DU431" s="235"/>
      <c r="DV431" s="235"/>
      <c r="DW431" s="235"/>
      <c r="DX431" s="235"/>
      <c r="DY431" s="235"/>
      <c r="DZ431" s="235"/>
      <c r="EA431" s="235"/>
    </row>
    <row r="432" spans="3:131">
      <c r="C432" s="226"/>
      <c r="N432" s="235"/>
      <c r="O432" s="235"/>
      <c r="P432" s="235"/>
      <c r="Q432" s="235"/>
      <c r="R432" s="235"/>
      <c r="S432" s="235"/>
      <c r="T432" s="235"/>
      <c r="U432" s="235"/>
      <c r="V432" s="235"/>
      <c r="W432" s="235"/>
      <c r="X432" s="235"/>
      <c r="Y432" s="235"/>
      <c r="Z432" s="235"/>
      <c r="AA432" s="235"/>
      <c r="AB432" s="235"/>
      <c r="AC432" s="235"/>
      <c r="AD432" s="235"/>
      <c r="AE432" s="235"/>
      <c r="AF432" s="235"/>
      <c r="AG432" s="235"/>
      <c r="AH432" s="235"/>
      <c r="AI432" s="235"/>
      <c r="AJ432" s="235"/>
      <c r="AK432" s="235"/>
      <c r="AL432" s="235"/>
      <c r="AM432" s="235"/>
      <c r="AN432" s="235"/>
      <c r="AO432" s="235"/>
      <c r="AP432" s="235"/>
      <c r="AQ432" s="235"/>
      <c r="AR432" s="235"/>
      <c r="AS432" s="235"/>
      <c r="AT432" s="235"/>
      <c r="AU432" s="235"/>
      <c r="AV432" s="235"/>
      <c r="AW432" s="259"/>
      <c r="AX432" s="259"/>
      <c r="AY432" s="259"/>
      <c r="AZ432" s="440" t="s">
        <v>999</v>
      </c>
      <c r="BA432" s="259" t="s">
        <v>1056</v>
      </c>
      <c r="BB432" s="259"/>
      <c r="BC432" s="259"/>
      <c r="BD432" s="259" t="s">
        <v>992</v>
      </c>
      <c r="BE432" s="374"/>
      <c r="BF432" s="235"/>
      <c r="BG432" s="235"/>
      <c r="BH432" s="235"/>
      <c r="BI432" s="235"/>
      <c r="BJ432" s="235"/>
      <c r="BK432" s="235"/>
      <c r="BL432" s="235"/>
      <c r="BM432" s="235"/>
      <c r="BN432" s="235"/>
      <c r="BO432" s="235"/>
      <c r="BP432" s="235"/>
      <c r="BQ432" s="235"/>
      <c r="BR432" s="235"/>
      <c r="BS432" s="235"/>
      <c r="BT432" s="235"/>
      <c r="BU432" s="235"/>
      <c r="BV432" s="235"/>
      <c r="BW432" s="235"/>
      <c r="BX432" s="235"/>
      <c r="BY432" s="235"/>
      <c r="BZ432" s="235"/>
      <c r="CA432" s="235"/>
      <c r="CB432" s="235"/>
      <c r="CC432" s="235"/>
      <c r="CD432" s="235"/>
      <c r="CE432" s="235"/>
      <c r="CF432" s="235"/>
      <c r="CG432" s="235"/>
      <c r="CH432" s="235"/>
      <c r="CI432" s="235"/>
      <c r="CJ432" s="235"/>
      <c r="CK432" s="235"/>
      <c r="CL432" s="235"/>
      <c r="CM432" s="235"/>
      <c r="CN432" s="235"/>
      <c r="CO432" s="235"/>
      <c r="CP432" s="235"/>
      <c r="CQ432" s="235"/>
      <c r="CR432" s="235"/>
      <c r="CS432" s="235"/>
      <c r="CT432" s="235"/>
      <c r="CU432" s="235"/>
      <c r="CV432" s="235"/>
      <c r="CW432" s="235"/>
      <c r="CX432" s="235"/>
      <c r="CY432" s="235"/>
      <c r="CZ432" s="235"/>
      <c r="DA432" s="235"/>
      <c r="DB432" s="235"/>
      <c r="DC432" s="235"/>
      <c r="DD432" s="235"/>
      <c r="DE432" s="235"/>
      <c r="DF432" s="235"/>
      <c r="DG432" s="235"/>
      <c r="DH432" s="235"/>
      <c r="DI432" s="235"/>
      <c r="DJ432" s="235"/>
      <c r="DK432" s="235"/>
      <c r="DL432" s="235"/>
      <c r="DM432" s="235"/>
      <c r="DN432" s="235"/>
      <c r="DO432" s="235"/>
      <c r="DP432" s="235"/>
      <c r="DQ432" s="235"/>
      <c r="DR432" s="235"/>
      <c r="DS432" s="235"/>
      <c r="DT432" s="235"/>
      <c r="DU432" s="235"/>
      <c r="DV432" s="235"/>
      <c r="DW432" s="235"/>
      <c r="DX432" s="235"/>
      <c r="DY432" s="235"/>
      <c r="DZ432" s="235"/>
      <c r="EA432" s="235"/>
    </row>
    <row r="433" spans="3:131">
      <c r="C433" s="226"/>
      <c r="N433" s="235"/>
      <c r="O433" s="235"/>
      <c r="P433" s="235"/>
      <c r="Q433" s="235"/>
      <c r="R433" s="235"/>
      <c r="S433" s="235"/>
      <c r="T433" s="235"/>
      <c r="U433" s="235"/>
      <c r="V433" s="235"/>
      <c r="W433" s="235"/>
      <c r="X433" s="235"/>
      <c r="Y433" s="235"/>
      <c r="Z433" s="235"/>
      <c r="AA433" s="235"/>
      <c r="AB433" s="235"/>
      <c r="AC433" s="235"/>
      <c r="AD433" s="235"/>
      <c r="AE433" s="235"/>
      <c r="AF433" s="235"/>
      <c r="AG433" s="235"/>
      <c r="AH433" s="235"/>
      <c r="AI433" s="235"/>
      <c r="AJ433" s="235"/>
      <c r="AK433" s="235"/>
      <c r="AL433" s="235"/>
      <c r="AM433" s="235"/>
      <c r="AN433" s="235"/>
      <c r="AO433" s="235"/>
      <c r="AP433" s="235"/>
      <c r="AQ433" s="235"/>
      <c r="AR433" s="235"/>
      <c r="AS433" s="235"/>
      <c r="AT433" s="235"/>
      <c r="AU433" s="235"/>
      <c r="AV433" s="235"/>
      <c r="AW433" s="259"/>
      <c r="AX433" s="259"/>
      <c r="AY433" s="259"/>
      <c r="AZ433" s="440" t="s">
        <v>1000</v>
      </c>
      <c r="BA433" s="259" t="s">
        <v>1057</v>
      </c>
      <c r="BB433" s="259"/>
      <c r="BC433" s="259"/>
      <c r="BD433" s="259" t="s">
        <v>995</v>
      </c>
      <c r="BE433" s="374"/>
      <c r="BF433" s="235"/>
      <c r="BG433" s="235"/>
      <c r="BH433" s="235"/>
      <c r="BI433" s="235"/>
      <c r="BJ433" s="235"/>
      <c r="BK433" s="235"/>
      <c r="BL433" s="235"/>
      <c r="BM433" s="235"/>
      <c r="BN433" s="235"/>
      <c r="BO433" s="235"/>
      <c r="BP433" s="235"/>
      <c r="BQ433" s="235"/>
      <c r="BR433" s="235"/>
      <c r="BS433" s="235"/>
      <c r="BT433" s="235"/>
      <c r="BU433" s="235"/>
      <c r="BV433" s="235"/>
      <c r="BW433" s="235"/>
      <c r="BX433" s="235"/>
      <c r="BY433" s="235"/>
      <c r="BZ433" s="235"/>
      <c r="CA433" s="235"/>
      <c r="CB433" s="235"/>
      <c r="CC433" s="235"/>
      <c r="CD433" s="235"/>
      <c r="CE433" s="235"/>
      <c r="CF433" s="235"/>
      <c r="CG433" s="235"/>
      <c r="CH433" s="235"/>
      <c r="CI433" s="235"/>
      <c r="CJ433" s="235"/>
      <c r="CK433" s="235"/>
      <c r="CL433" s="235"/>
      <c r="CM433" s="235"/>
      <c r="CN433" s="235"/>
      <c r="CO433" s="235"/>
      <c r="CP433" s="235"/>
      <c r="CQ433" s="235"/>
      <c r="CR433" s="235"/>
      <c r="CS433" s="235"/>
      <c r="CT433" s="235"/>
      <c r="CU433" s="235"/>
      <c r="CV433" s="235"/>
      <c r="CW433" s="235"/>
      <c r="CX433" s="235"/>
      <c r="CY433" s="235"/>
      <c r="CZ433" s="235"/>
      <c r="DA433" s="235"/>
      <c r="DB433" s="235"/>
      <c r="DC433" s="235"/>
      <c r="DD433" s="235"/>
      <c r="DE433" s="235"/>
      <c r="DF433" s="235"/>
      <c r="DG433" s="235"/>
      <c r="DH433" s="235"/>
      <c r="DI433" s="235"/>
      <c r="DJ433" s="235"/>
      <c r="DK433" s="235"/>
      <c r="DL433" s="235"/>
      <c r="DM433" s="235"/>
      <c r="DN433" s="235"/>
      <c r="DO433" s="235"/>
      <c r="DP433" s="235"/>
      <c r="DQ433" s="235"/>
      <c r="DR433" s="235"/>
      <c r="DS433" s="235"/>
      <c r="DT433" s="235"/>
      <c r="DU433" s="235"/>
      <c r="DV433" s="235"/>
      <c r="DW433" s="235"/>
      <c r="DX433" s="235"/>
      <c r="DY433" s="235"/>
      <c r="DZ433" s="235"/>
      <c r="EA433" s="235"/>
    </row>
    <row r="434" spans="3:131">
      <c r="C434" s="226"/>
      <c r="N434" s="235"/>
      <c r="O434" s="235"/>
      <c r="P434" s="235"/>
      <c r="Q434" s="235"/>
      <c r="R434" s="235"/>
      <c r="S434" s="235"/>
      <c r="T434" s="235"/>
      <c r="U434" s="235"/>
      <c r="V434" s="235"/>
      <c r="W434" s="235"/>
      <c r="X434" s="235"/>
      <c r="Y434" s="235"/>
      <c r="Z434" s="235"/>
      <c r="AA434" s="235"/>
      <c r="AB434" s="235"/>
      <c r="AC434" s="235"/>
      <c r="AD434" s="235"/>
      <c r="AE434" s="235"/>
      <c r="AF434" s="235"/>
      <c r="AG434" s="235"/>
      <c r="AH434" s="235"/>
      <c r="AI434" s="235"/>
      <c r="AJ434" s="235"/>
      <c r="AK434" s="235"/>
      <c r="AL434" s="235"/>
      <c r="AM434" s="235"/>
      <c r="AN434" s="235"/>
      <c r="AO434" s="235"/>
      <c r="AP434" s="235"/>
      <c r="AQ434" s="235"/>
      <c r="AR434" s="235"/>
      <c r="AS434" s="235"/>
      <c r="AT434" s="235"/>
      <c r="AU434" s="235"/>
      <c r="AV434" s="235"/>
      <c r="AW434" s="259"/>
      <c r="AX434" s="259"/>
      <c r="AY434" s="259"/>
      <c r="AZ434" s="440" t="s">
        <v>1001</v>
      </c>
      <c r="BA434" s="259" t="s">
        <v>1062</v>
      </c>
      <c r="BB434" s="259"/>
      <c r="BC434" s="259"/>
      <c r="BD434" s="259" t="s">
        <v>997</v>
      </c>
      <c r="BE434" s="374"/>
      <c r="BF434" s="235"/>
      <c r="BG434" s="235"/>
      <c r="BH434" s="235"/>
      <c r="BI434" s="235"/>
      <c r="BJ434" s="235"/>
      <c r="BK434" s="235"/>
      <c r="BL434" s="235"/>
      <c r="BM434" s="235"/>
      <c r="BN434" s="235"/>
      <c r="BO434" s="235"/>
      <c r="BP434" s="235"/>
      <c r="BQ434" s="235"/>
      <c r="BR434" s="235"/>
      <c r="BS434" s="235"/>
      <c r="BT434" s="235"/>
      <c r="BU434" s="235"/>
      <c r="BV434" s="235"/>
      <c r="BW434" s="235"/>
      <c r="BX434" s="235"/>
      <c r="BY434" s="235"/>
      <c r="BZ434" s="235"/>
      <c r="CA434" s="235"/>
      <c r="CB434" s="235"/>
      <c r="CC434" s="235"/>
      <c r="CD434" s="235"/>
      <c r="CE434" s="235"/>
      <c r="CF434" s="235"/>
      <c r="CG434" s="235"/>
      <c r="CH434" s="235"/>
      <c r="CI434" s="235"/>
      <c r="CJ434" s="235"/>
      <c r="CK434" s="235"/>
      <c r="CL434" s="235"/>
      <c r="CM434" s="235"/>
      <c r="CN434" s="235"/>
      <c r="CO434" s="235"/>
      <c r="CP434" s="235"/>
      <c r="CQ434" s="235"/>
      <c r="CR434" s="235"/>
      <c r="CS434" s="235"/>
      <c r="CT434" s="235"/>
      <c r="CU434" s="235"/>
      <c r="CV434" s="235"/>
      <c r="CW434" s="235"/>
      <c r="CX434" s="235"/>
      <c r="CY434" s="235"/>
      <c r="CZ434" s="235"/>
      <c r="DA434" s="235"/>
      <c r="DB434" s="235"/>
      <c r="DC434" s="235"/>
      <c r="DD434" s="235"/>
      <c r="DE434" s="235"/>
      <c r="DF434" s="235"/>
      <c r="DG434" s="235"/>
      <c r="DH434" s="235"/>
      <c r="DI434" s="235"/>
      <c r="DJ434" s="235"/>
      <c r="DK434" s="235"/>
      <c r="DL434" s="235"/>
      <c r="DM434" s="235"/>
      <c r="DN434" s="235"/>
      <c r="DO434" s="235"/>
      <c r="DP434" s="235"/>
      <c r="DQ434" s="235"/>
      <c r="DR434" s="235"/>
      <c r="DS434" s="235"/>
      <c r="DT434" s="235"/>
      <c r="DU434" s="235"/>
      <c r="DV434" s="235"/>
      <c r="DW434" s="235"/>
      <c r="DX434" s="235"/>
      <c r="DY434" s="235"/>
      <c r="DZ434" s="235"/>
      <c r="EA434" s="235"/>
    </row>
    <row r="435" spans="3:131">
      <c r="C435" s="226"/>
      <c r="N435" s="235"/>
      <c r="O435" s="235"/>
      <c r="P435" s="235"/>
      <c r="Q435" s="235"/>
      <c r="R435" s="235"/>
      <c r="S435" s="235"/>
      <c r="T435" s="235"/>
      <c r="U435" s="235"/>
      <c r="V435" s="235"/>
      <c r="W435" s="235"/>
      <c r="X435" s="235"/>
      <c r="Y435" s="235"/>
      <c r="Z435" s="235"/>
      <c r="AA435" s="235"/>
      <c r="AB435" s="235"/>
      <c r="AC435" s="235"/>
      <c r="AD435" s="235"/>
      <c r="AE435" s="235"/>
      <c r="AF435" s="235"/>
      <c r="AG435" s="235"/>
      <c r="AH435" s="235"/>
      <c r="AI435" s="235"/>
      <c r="AJ435" s="235"/>
      <c r="AK435" s="235"/>
      <c r="AL435" s="235"/>
      <c r="AM435" s="235"/>
      <c r="AN435" s="235"/>
      <c r="AO435" s="235"/>
      <c r="AP435" s="235"/>
      <c r="AQ435" s="235"/>
      <c r="AR435" s="235"/>
      <c r="AS435" s="235"/>
      <c r="AT435" s="235"/>
      <c r="AU435" s="235"/>
      <c r="AV435" s="235"/>
      <c r="AW435" s="259"/>
      <c r="AX435" s="259"/>
      <c r="AY435" s="259"/>
      <c r="AZ435" s="440" t="s">
        <v>1002</v>
      </c>
      <c r="BA435" s="259" t="s">
        <v>1063</v>
      </c>
      <c r="BB435" s="259"/>
      <c r="BC435" s="259"/>
      <c r="BD435" s="259" t="s">
        <v>999</v>
      </c>
      <c r="BE435" s="374"/>
      <c r="BF435" s="235"/>
      <c r="BG435" s="235"/>
      <c r="BH435" s="235"/>
      <c r="BI435" s="235"/>
      <c r="BJ435" s="235"/>
      <c r="BK435" s="235"/>
      <c r="BL435" s="235"/>
      <c r="BM435" s="235"/>
      <c r="BN435" s="235"/>
      <c r="BO435" s="235"/>
      <c r="BP435" s="235"/>
      <c r="BQ435" s="235"/>
      <c r="BR435" s="235"/>
      <c r="BS435" s="235"/>
      <c r="BT435" s="235"/>
      <c r="BU435" s="235"/>
      <c r="BV435" s="235"/>
      <c r="BW435" s="235"/>
      <c r="BX435" s="235"/>
      <c r="BY435" s="235"/>
      <c r="BZ435" s="235"/>
      <c r="CA435" s="235"/>
      <c r="CB435" s="235"/>
      <c r="CC435" s="235"/>
      <c r="CD435" s="235"/>
      <c r="CE435" s="235"/>
      <c r="CF435" s="235"/>
      <c r="CG435" s="235"/>
      <c r="CH435" s="235"/>
      <c r="CI435" s="235"/>
      <c r="CJ435" s="235"/>
      <c r="CK435" s="235"/>
      <c r="CL435" s="235"/>
      <c r="CM435" s="235"/>
      <c r="CN435" s="235"/>
      <c r="CO435" s="235"/>
      <c r="CP435" s="235"/>
      <c r="CQ435" s="235"/>
      <c r="CR435" s="235"/>
      <c r="CS435" s="235"/>
      <c r="CT435" s="235"/>
      <c r="CU435" s="235"/>
      <c r="CV435" s="235"/>
      <c r="CW435" s="235"/>
      <c r="CX435" s="235"/>
      <c r="CY435" s="235"/>
      <c r="CZ435" s="235"/>
      <c r="DA435" s="235"/>
      <c r="DB435" s="235"/>
      <c r="DC435" s="235"/>
      <c r="DD435" s="235"/>
      <c r="DE435" s="235"/>
      <c r="DF435" s="235"/>
      <c r="DG435" s="235"/>
      <c r="DH435" s="235"/>
      <c r="DI435" s="235"/>
      <c r="DJ435" s="235"/>
      <c r="DK435" s="235"/>
      <c r="DL435" s="235"/>
      <c r="DM435" s="235"/>
      <c r="DN435" s="235"/>
      <c r="DO435" s="235"/>
      <c r="DP435" s="235"/>
      <c r="DQ435" s="235"/>
      <c r="DR435" s="235"/>
      <c r="DS435" s="235"/>
      <c r="DT435" s="235"/>
      <c r="DU435" s="235"/>
      <c r="DV435" s="235"/>
      <c r="DW435" s="235"/>
      <c r="DX435" s="235"/>
      <c r="DY435" s="235"/>
      <c r="DZ435" s="235"/>
      <c r="EA435" s="235"/>
    </row>
    <row r="436" spans="3:131">
      <c r="C436" s="226"/>
      <c r="N436" s="235"/>
      <c r="O436" s="235"/>
      <c r="P436" s="235"/>
      <c r="Q436" s="235"/>
      <c r="R436" s="235"/>
      <c r="S436" s="235"/>
      <c r="T436" s="235"/>
      <c r="U436" s="235"/>
      <c r="V436" s="235"/>
      <c r="W436" s="235"/>
      <c r="X436" s="235"/>
      <c r="Y436" s="235"/>
      <c r="Z436" s="235"/>
      <c r="AA436" s="235"/>
      <c r="AB436" s="235"/>
      <c r="AC436" s="235"/>
      <c r="AD436" s="235"/>
      <c r="AE436" s="235"/>
      <c r="AF436" s="235"/>
      <c r="AG436" s="235"/>
      <c r="AH436" s="235"/>
      <c r="AI436" s="235"/>
      <c r="AJ436" s="235"/>
      <c r="AK436" s="235"/>
      <c r="AL436" s="235"/>
      <c r="AM436" s="235"/>
      <c r="AN436" s="235"/>
      <c r="AO436" s="235"/>
      <c r="AP436" s="235"/>
      <c r="AQ436" s="235"/>
      <c r="AR436" s="235"/>
      <c r="AS436" s="235"/>
      <c r="AT436" s="235"/>
      <c r="AU436" s="235"/>
      <c r="AV436" s="235"/>
      <c r="AW436" s="259"/>
      <c r="AX436" s="259"/>
      <c r="AY436" s="259"/>
      <c r="AZ436" s="440" t="s">
        <v>1003</v>
      </c>
      <c r="BA436" s="259" t="s">
        <v>1065</v>
      </c>
      <c r="BB436" s="259"/>
      <c r="BC436" s="259"/>
      <c r="BD436" s="259" t="s">
        <v>1000</v>
      </c>
      <c r="BE436" s="374"/>
      <c r="BF436" s="235"/>
      <c r="BG436" s="235"/>
      <c r="BH436" s="235"/>
      <c r="BI436" s="235"/>
      <c r="BJ436" s="235"/>
      <c r="BK436" s="235"/>
      <c r="BL436" s="235"/>
      <c r="BM436" s="235"/>
      <c r="BN436" s="235"/>
      <c r="BO436" s="235"/>
      <c r="BP436" s="235"/>
      <c r="BQ436" s="235"/>
      <c r="BR436" s="235"/>
      <c r="BS436" s="235"/>
      <c r="BT436" s="235"/>
      <c r="BU436" s="235"/>
      <c r="BV436" s="235"/>
      <c r="BW436" s="235"/>
      <c r="BX436" s="235"/>
      <c r="BY436" s="235"/>
      <c r="BZ436" s="235"/>
      <c r="CA436" s="235"/>
      <c r="CB436" s="235"/>
      <c r="CC436" s="235"/>
      <c r="CD436" s="235"/>
      <c r="CE436" s="235"/>
      <c r="CF436" s="235"/>
      <c r="CG436" s="235"/>
      <c r="CH436" s="235"/>
      <c r="CI436" s="235"/>
      <c r="CJ436" s="235"/>
      <c r="CK436" s="235"/>
      <c r="CL436" s="235"/>
      <c r="CM436" s="235"/>
      <c r="CN436" s="235"/>
      <c r="CO436" s="235"/>
      <c r="CP436" s="235"/>
      <c r="CQ436" s="235"/>
      <c r="CR436" s="235"/>
      <c r="CS436" s="235"/>
      <c r="CT436" s="235"/>
      <c r="CU436" s="235"/>
      <c r="CV436" s="235"/>
      <c r="CW436" s="235"/>
      <c r="CX436" s="235"/>
      <c r="CY436" s="235"/>
      <c r="CZ436" s="235"/>
      <c r="DA436" s="235"/>
      <c r="DB436" s="235"/>
      <c r="DC436" s="235"/>
      <c r="DD436" s="235"/>
      <c r="DE436" s="235"/>
      <c r="DF436" s="235"/>
      <c r="DG436" s="235"/>
      <c r="DH436" s="235"/>
      <c r="DI436" s="235"/>
      <c r="DJ436" s="235"/>
      <c r="DK436" s="235"/>
      <c r="DL436" s="235"/>
      <c r="DM436" s="235"/>
      <c r="DN436" s="235"/>
      <c r="DO436" s="235"/>
      <c r="DP436" s="235"/>
      <c r="DQ436" s="235"/>
      <c r="DR436" s="235"/>
      <c r="DS436" s="235"/>
      <c r="DT436" s="235"/>
      <c r="DU436" s="235"/>
      <c r="DV436" s="235"/>
      <c r="DW436" s="235"/>
      <c r="DX436" s="235"/>
      <c r="DY436" s="235"/>
      <c r="DZ436" s="235"/>
      <c r="EA436" s="235"/>
    </row>
    <row r="437" spans="3:131">
      <c r="C437" s="226"/>
      <c r="N437" s="235"/>
      <c r="O437" s="235"/>
      <c r="P437" s="235"/>
      <c r="Q437" s="235"/>
      <c r="R437" s="235"/>
      <c r="S437" s="235"/>
      <c r="T437" s="235"/>
      <c r="U437" s="235"/>
      <c r="V437" s="235"/>
      <c r="W437" s="235"/>
      <c r="X437" s="235"/>
      <c r="Y437" s="235"/>
      <c r="Z437" s="235"/>
      <c r="AA437" s="235"/>
      <c r="AB437" s="235"/>
      <c r="AC437" s="235"/>
      <c r="AD437" s="235"/>
      <c r="AE437" s="235"/>
      <c r="AF437" s="235"/>
      <c r="AG437" s="235"/>
      <c r="AH437" s="235"/>
      <c r="AI437" s="235"/>
      <c r="AJ437" s="235"/>
      <c r="AK437" s="235"/>
      <c r="AL437" s="235"/>
      <c r="AM437" s="235"/>
      <c r="AN437" s="235"/>
      <c r="AO437" s="235"/>
      <c r="AP437" s="235"/>
      <c r="AQ437" s="235"/>
      <c r="AR437" s="235"/>
      <c r="AS437" s="235"/>
      <c r="AT437" s="235"/>
      <c r="AU437" s="235"/>
      <c r="AV437" s="235"/>
      <c r="AW437" s="259"/>
      <c r="AX437" s="259"/>
      <c r="AY437" s="259"/>
      <c r="AZ437" s="440" t="s">
        <v>1004</v>
      </c>
      <c r="BA437" s="259" t="s">
        <v>1067</v>
      </c>
      <c r="BB437" s="259"/>
      <c r="BC437" s="259"/>
      <c r="BD437" s="259" t="s">
        <v>1001</v>
      </c>
      <c r="BE437" s="374"/>
      <c r="BF437" s="235"/>
      <c r="BG437" s="235"/>
      <c r="BH437" s="235"/>
      <c r="BI437" s="235"/>
      <c r="BJ437" s="235"/>
      <c r="BK437" s="235"/>
      <c r="BL437" s="235"/>
      <c r="BM437" s="235"/>
      <c r="BN437" s="235"/>
      <c r="BO437" s="235"/>
      <c r="BP437" s="235"/>
      <c r="BQ437" s="235"/>
      <c r="BR437" s="235"/>
      <c r="BS437" s="235"/>
      <c r="BT437" s="235"/>
      <c r="BU437" s="235"/>
      <c r="BV437" s="235"/>
      <c r="BW437" s="235"/>
      <c r="BX437" s="235"/>
      <c r="BY437" s="235"/>
      <c r="BZ437" s="235"/>
      <c r="CA437" s="235"/>
      <c r="CB437" s="235"/>
      <c r="CC437" s="235"/>
      <c r="CD437" s="235"/>
      <c r="CE437" s="235"/>
      <c r="CF437" s="235"/>
      <c r="CG437" s="235"/>
      <c r="CH437" s="235"/>
      <c r="CI437" s="235"/>
      <c r="CJ437" s="235"/>
      <c r="CK437" s="235"/>
      <c r="CL437" s="235"/>
      <c r="CM437" s="235"/>
      <c r="CN437" s="235"/>
      <c r="CO437" s="235"/>
      <c r="CP437" s="235"/>
      <c r="CQ437" s="235"/>
      <c r="CR437" s="235"/>
      <c r="CS437" s="235"/>
      <c r="CT437" s="235"/>
      <c r="CU437" s="235"/>
      <c r="CV437" s="235"/>
      <c r="CW437" s="235"/>
      <c r="CX437" s="235"/>
      <c r="CY437" s="235"/>
      <c r="CZ437" s="235"/>
      <c r="DA437" s="235"/>
      <c r="DB437" s="235"/>
      <c r="DC437" s="235"/>
      <c r="DD437" s="235"/>
      <c r="DE437" s="235"/>
      <c r="DF437" s="235"/>
      <c r="DG437" s="235"/>
      <c r="DH437" s="235"/>
      <c r="DI437" s="235"/>
      <c r="DJ437" s="235"/>
      <c r="DK437" s="235"/>
      <c r="DL437" s="235"/>
      <c r="DM437" s="235"/>
      <c r="DN437" s="235"/>
      <c r="DO437" s="235"/>
      <c r="DP437" s="235"/>
      <c r="DQ437" s="235"/>
      <c r="DR437" s="235"/>
      <c r="DS437" s="235"/>
      <c r="DT437" s="235"/>
      <c r="DU437" s="235"/>
      <c r="DV437" s="235"/>
      <c r="DW437" s="235"/>
      <c r="DX437" s="235"/>
      <c r="DY437" s="235"/>
      <c r="DZ437" s="235"/>
      <c r="EA437" s="235"/>
    </row>
    <row r="438" spans="3:131">
      <c r="C438" s="226"/>
      <c r="N438" s="235"/>
      <c r="O438" s="235"/>
      <c r="P438" s="235"/>
      <c r="Q438" s="235"/>
      <c r="R438" s="235"/>
      <c r="S438" s="235"/>
      <c r="T438" s="235"/>
      <c r="U438" s="235"/>
      <c r="V438" s="235"/>
      <c r="W438" s="235"/>
      <c r="X438" s="235"/>
      <c r="Y438" s="235"/>
      <c r="Z438" s="235"/>
      <c r="AA438" s="235"/>
      <c r="AB438" s="235"/>
      <c r="AC438" s="235"/>
      <c r="AD438" s="235"/>
      <c r="AE438" s="235"/>
      <c r="AF438" s="235"/>
      <c r="AG438" s="235"/>
      <c r="AH438" s="235"/>
      <c r="AI438" s="235"/>
      <c r="AJ438" s="235"/>
      <c r="AK438" s="235"/>
      <c r="AL438" s="235"/>
      <c r="AM438" s="235"/>
      <c r="AN438" s="235"/>
      <c r="AO438" s="235"/>
      <c r="AP438" s="235"/>
      <c r="AQ438" s="235"/>
      <c r="AR438" s="235"/>
      <c r="AS438" s="235"/>
      <c r="AT438" s="235"/>
      <c r="AU438" s="235"/>
      <c r="AV438" s="235"/>
      <c r="AW438" s="259"/>
      <c r="AX438" s="259"/>
      <c r="AY438" s="259"/>
      <c r="AZ438" s="440" t="s">
        <v>1464</v>
      </c>
      <c r="BA438" s="259" t="s">
        <v>1068</v>
      </c>
      <c r="BB438" s="259"/>
      <c r="BC438" s="259"/>
      <c r="BD438" s="259" t="s">
        <v>1002</v>
      </c>
      <c r="BE438" s="374"/>
      <c r="BF438" s="235"/>
      <c r="BG438" s="235"/>
      <c r="BH438" s="235"/>
      <c r="BI438" s="235"/>
      <c r="BJ438" s="235"/>
      <c r="BK438" s="235"/>
      <c r="BL438" s="235"/>
      <c r="BM438" s="235"/>
      <c r="BN438" s="235"/>
      <c r="BO438" s="235"/>
      <c r="BP438" s="235"/>
      <c r="BQ438" s="235"/>
      <c r="BR438" s="235"/>
      <c r="BS438" s="235"/>
      <c r="BT438" s="235"/>
      <c r="BU438" s="235"/>
      <c r="BV438" s="235"/>
      <c r="BW438" s="235"/>
      <c r="BX438" s="235"/>
      <c r="BY438" s="235"/>
      <c r="BZ438" s="235"/>
      <c r="CA438" s="235"/>
      <c r="CB438" s="235"/>
      <c r="CC438" s="235"/>
      <c r="CD438" s="235"/>
      <c r="CE438" s="235"/>
      <c r="CF438" s="235"/>
      <c r="CG438" s="235"/>
      <c r="CH438" s="235"/>
      <c r="CI438" s="235"/>
      <c r="CJ438" s="235"/>
      <c r="CK438" s="235"/>
      <c r="CL438" s="235"/>
      <c r="CM438" s="235"/>
      <c r="CN438" s="235"/>
      <c r="CO438" s="235"/>
      <c r="CP438" s="235"/>
      <c r="CQ438" s="235"/>
      <c r="CR438" s="235"/>
      <c r="CS438" s="235"/>
      <c r="CT438" s="235"/>
      <c r="CU438" s="235"/>
      <c r="CV438" s="235"/>
      <c r="CW438" s="235"/>
      <c r="CX438" s="235"/>
      <c r="CY438" s="235"/>
      <c r="CZ438" s="235"/>
      <c r="DA438" s="235"/>
      <c r="DB438" s="235"/>
      <c r="DC438" s="235"/>
      <c r="DD438" s="235"/>
      <c r="DE438" s="235"/>
      <c r="DF438" s="235"/>
      <c r="DG438" s="235"/>
      <c r="DH438" s="235"/>
      <c r="DI438" s="235"/>
      <c r="DJ438" s="235"/>
      <c r="DK438" s="235"/>
      <c r="DL438" s="235"/>
      <c r="DM438" s="235"/>
      <c r="DN438" s="235"/>
      <c r="DO438" s="235"/>
      <c r="DP438" s="235"/>
      <c r="DQ438" s="235"/>
      <c r="DR438" s="235"/>
      <c r="DS438" s="235"/>
      <c r="DT438" s="235"/>
      <c r="DU438" s="235"/>
      <c r="DV438" s="235"/>
      <c r="DW438" s="235"/>
      <c r="DX438" s="235"/>
      <c r="DY438" s="235"/>
      <c r="DZ438" s="235"/>
      <c r="EA438" s="235"/>
    </row>
    <row r="439" spans="3:131">
      <c r="C439" s="226"/>
      <c r="N439" s="235"/>
      <c r="O439" s="235"/>
      <c r="P439" s="235"/>
      <c r="Q439" s="235"/>
      <c r="R439" s="235"/>
      <c r="S439" s="235"/>
      <c r="T439" s="235"/>
      <c r="U439" s="235"/>
      <c r="V439" s="235"/>
      <c r="W439" s="235"/>
      <c r="X439" s="235"/>
      <c r="Y439" s="235"/>
      <c r="Z439" s="235"/>
      <c r="AA439" s="235"/>
      <c r="AB439" s="235"/>
      <c r="AC439" s="235"/>
      <c r="AD439" s="235"/>
      <c r="AE439" s="235"/>
      <c r="AF439" s="235"/>
      <c r="AG439" s="235"/>
      <c r="AH439" s="235"/>
      <c r="AI439" s="235"/>
      <c r="AJ439" s="235"/>
      <c r="AK439" s="235"/>
      <c r="AL439" s="235"/>
      <c r="AM439" s="235"/>
      <c r="AN439" s="235"/>
      <c r="AO439" s="235"/>
      <c r="AP439" s="235"/>
      <c r="AQ439" s="235"/>
      <c r="AR439" s="235"/>
      <c r="AS439" s="235"/>
      <c r="AT439" s="235"/>
      <c r="AU439" s="235"/>
      <c r="AV439" s="235"/>
      <c r="AW439" s="259"/>
      <c r="AX439" s="259"/>
      <c r="AY439" s="259"/>
      <c r="AZ439" s="440" t="s">
        <v>1007</v>
      </c>
      <c r="BA439" s="259" t="s">
        <v>1072</v>
      </c>
      <c r="BB439" s="259"/>
      <c r="BC439" s="259"/>
      <c r="BD439" s="259" t="s">
        <v>1003</v>
      </c>
      <c r="BE439" s="374"/>
      <c r="BF439" s="235"/>
      <c r="BG439" s="235"/>
      <c r="BH439" s="235"/>
      <c r="BI439" s="235"/>
      <c r="BJ439" s="235"/>
      <c r="BK439" s="235"/>
      <c r="BL439" s="235"/>
      <c r="BM439" s="235"/>
      <c r="BN439" s="235"/>
      <c r="BO439" s="235"/>
      <c r="BP439" s="235"/>
      <c r="BQ439" s="235"/>
      <c r="BR439" s="235"/>
      <c r="BS439" s="235"/>
      <c r="BT439" s="235"/>
      <c r="BU439" s="235"/>
      <c r="BV439" s="235"/>
      <c r="BW439" s="235"/>
      <c r="BX439" s="235"/>
      <c r="BY439" s="235"/>
      <c r="BZ439" s="235"/>
      <c r="CA439" s="235"/>
      <c r="CB439" s="235"/>
      <c r="CC439" s="235"/>
      <c r="CD439" s="235"/>
      <c r="CE439" s="235"/>
      <c r="CF439" s="235"/>
      <c r="CG439" s="235"/>
      <c r="CH439" s="235"/>
      <c r="CI439" s="235"/>
      <c r="CJ439" s="235"/>
      <c r="CK439" s="235"/>
      <c r="CL439" s="235"/>
      <c r="CM439" s="235"/>
      <c r="CN439" s="235"/>
      <c r="CO439" s="235"/>
      <c r="CP439" s="235"/>
      <c r="CQ439" s="235"/>
      <c r="CR439" s="235"/>
      <c r="CS439" s="235"/>
      <c r="CT439" s="235"/>
      <c r="CU439" s="235"/>
      <c r="CV439" s="235"/>
      <c r="CW439" s="235"/>
      <c r="CX439" s="235"/>
      <c r="CY439" s="235"/>
      <c r="CZ439" s="235"/>
      <c r="DA439" s="235"/>
      <c r="DB439" s="235"/>
      <c r="DC439" s="235"/>
      <c r="DD439" s="235"/>
      <c r="DE439" s="235"/>
      <c r="DF439" s="235"/>
      <c r="DG439" s="235"/>
      <c r="DH439" s="235"/>
      <c r="DI439" s="235"/>
      <c r="DJ439" s="235"/>
      <c r="DK439" s="235"/>
      <c r="DL439" s="235"/>
      <c r="DM439" s="235"/>
      <c r="DN439" s="235"/>
      <c r="DO439" s="235"/>
      <c r="DP439" s="235"/>
      <c r="DQ439" s="235"/>
      <c r="DR439" s="235"/>
      <c r="DS439" s="235"/>
      <c r="DT439" s="235"/>
      <c r="DU439" s="235"/>
      <c r="DV439" s="235"/>
      <c r="DW439" s="235"/>
      <c r="DX439" s="235"/>
      <c r="DY439" s="235"/>
      <c r="DZ439" s="235"/>
      <c r="EA439" s="235"/>
    </row>
    <row r="440" spans="3:131">
      <c r="C440" s="226"/>
      <c r="N440" s="235"/>
      <c r="O440" s="235"/>
      <c r="P440" s="235"/>
      <c r="Q440" s="235"/>
      <c r="R440" s="235"/>
      <c r="S440" s="235"/>
      <c r="T440" s="235"/>
      <c r="U440" s="235"/>
      <c r="V440" s="235"/>
      <c r="W440" s="235"/>
      <c r="X440" s="235"/>
      <c r="Y440" s="235"/>
      <c r="Z440" s="235"/>
      <c r="AA440" s="235"/>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59"/>
      <c r="AX440" s="259"/>
      <c r="AY440" s="259"/>
      <c r="AZ440" s="440" t="s">
        <v>1009</v>
      </c>
      <c r="BA440" s="259" t="s">
        <v>1077</v>
      </c>
      <c r="BB440" s="259"/>
      <c r="BC440" s="259"/>
      <c r="BD440" s="259" t="s">
        <v>1004</v>
      </c>
      <c r="BE440" s="374"/>
      <c r="BF440" s="235"/>
      <c r="BG440" s="235"/>
      <c r="BH440" s="235"/>
      <c r="BI440" s="235"/>
      <c r="BJ440" s="235"/>
      <c r="BK440" s="235"/>
      <c r="BL440" s="235"/>
      <c r="BM440" s="235"/>
      <c r="BN440" s="235"/>
      <c r="BO440" s="235"/>
      <c r="BP440" s="235"/>
      <c r="BQ440" s="235"/>
      <c r="BR440" s="235"/>
      <c r="BS440" s="235"/>
      <c r="BT440" s="235"/>
      <c r="BU440" s="235"/>
      <c r="BV440" s="235"/>
      <c r="BW440" s="235"/>
      <c r="BX440" s="235"/>
      <c r="BY440" s="235"/>
      <c r="BZ440" s="235"/>
      <c r="CA440" s="235"/>
      <c r="CB440" s="235"/>
      <c r="CC440" s="235"/>
      <c r="CD440" s="235"/>
      <c r="CE440" s="235"/>
      <c r="CF440" s="235"/>
      <c r="CG440" s="235"/>
      <c r="CH440" s="235"/>
      <c r="CI440" s="235"/>
      <c r="CJ440" s="235"/>
      <c r="CK440" s="235"/>
      <c r="CL440" s="235"/>
      <c r="CM440" s="235"/>
      <c r="CN440" s="235"/>
      <c r="CO440" s="235"/>
      <c r="CP440" s="235"/>
      <c r="CQ440" s="235"/>
      <c r="CR440" s="235"/>
      <c r="CS440" s="235"/>
      <c r="CT440" s="235"/>
      <c r="CU440" s="235"/>
      <c r="CV440" s="235"/>
      <c r="CW440" s="235"/>
      <c r="CX440" s="235"/>
      <c r="CY440" s="235"/>
      <c r="CZ440" s="235"/>
      <c r="DA440" s="235"/>
      <c r="DB440" s="235"/>
      <c r="DC440" s="235"/>
      <c r="DD440" s="235"/>
      <c r="DE440" s="235"/>
      <c r="DF440" s="235"/>
      <c r="DG440" s="235"/>
      <c r="DH440" s="235"/>
      <c r="DI440" s="235"/>
      <c r="DJ440" s="235"/>
      <c r="DK440" s="235"/>
      <c r="DL440" s="235"/>
      <c r="DM440" s="235"/>
      <c r="DN440" s="235"/>
      <c r="DO440" s="235"/>
      <c r="DP440" s="235"/>
      <c r="DQ440" s="235"/>
      <c r="DR440" s="235"/>
      <c r="DS440" s="235"/>
      <c r="DT440" s="235"/>
      <c r="DU440" s="235"/>
      <c r="DV440" s="235"/>
      <c r="DW440" s="235"/>
      <c r="DX440" s="235"/>
      <c r="DY440" s="235"/>
      <c r="DZ440" s="235"/>
      <c r="EA440" s="235"/>
    </row>
    <row r="441" spans="3:131">
      <c r="C441" s="226"/>
      <c r="N441" s="235"/>
      <c r="O441" s="235"/>
      <c r="P441" s="235"/>
      <c r="Q441" s="235"/>
      <c r="R441" s="235"/>
      <c r="S441" s="235"/>
      <c r="T441" s="235"/>
      <c r="U441" s="235"/>
      <c r="V441" s="235"/>
      <c r="W441" s="235"/>
      <c r="X441" s="235"/>
      <c r="Y441" s="235"/>
      <c r="Z441" s="235"/>
      <c r="AA441" s="235"/>
      <c r="AB441" s="235"/>
      <c r="AC441" s="235"/>
      <c r="AD441" s="235"/>
      <c r="AE441" s="235"/>
      <c r="AF441" s="235"/>
      <c r="AG441" s="235"/>
      <c r="AH441" s="235"/>
      <c r="AI441" s="235"/>
      <c r="AJ441" s="235"/>
      <c r="AK441" s="235"/>
      <c r="AL441" s="235"/>
      <c r="AM441" s="235"/>
      <c r="AN441" s="235"/>
      <c r="AO441" s="235"/>
      <c r="AP441" s="235"/>
      <c r="AQ441" s="235"/>
      <c r="AR441" s="235"/>
      <c r="AS441" s="235"/>
      <c r="AT441" s="235"/>
      <c r="AU441" s="235"/>
      <c r="AV441" s="235"/>
      <c r="AW441" s="259"/>
      <c r="AX441" s="259"/>
      <c r="AY441" s="259"/>
      <c r="AZ441" s="440" t="s">
        <v>1010</v>
      </c>
      <c r="BA441" s="259" t="s">
        <v>1085</v>
      </c>
      <c r="BB441" s="259"/>
      <c r="BC441" s="259"/>
      <c r="BD441" s="259" t="s">
        <v>1464</v>
      </c>
      <c r="BE441" s="374"/>
      <c r="BF441" s="235"/>
      <c r="BG441" s="235"/>
      <c r="BH441" s="235"/>
      <c r="BI441" s="235"/>
      <c r="BJ441" s="235"/>
      <c r="BK441" s="235"/>
      <c r="BL441" s="235"/>
      <c r="BM441" s="235"/>
      <c r="BN441" s="235"/>
      <c r="BO441" s="235"/>
      <c r="BP441" s="235"/>
      <c r="BQ441" s="235"/>
      <c r="BR441" s="235"/>
      <c r="BS441" s="235"/>
      <c r="BT441" s="235"/>
      <c r="BU441" s="235"/>
      <c r="BV441" s="235"/>
      <c r="BW441" s="235"/>
      <c r="BX441" s="235"/>
      <c r="BY441" s="235"/>
      <c r="BZ441" s="235"/>
      <c r="CA441" s="235"/>
      <c r="CB441" s="235"/>
      <c r="CC441" s="235"/>
      <c r="CD441" s="235"/>
      <c r="CE441" s="235"/>
      <c r="CF441" s="235"/>
      <c r="CG441" s="235"/>
      <c r="CH441" s="235"/>
      <c r="CI441" s="235"/>
      <c r="CJ441" s="235"/>
      <c r="CK441" s="235"/>
      <c r="CL441" s="235"/>
      <c r="CM441" s="235"/>
      <c r="CN441" s="235"/>
      <c r="CO441" s="235"/>
      <c r="CP441" s="235"/>
      <c r="CQ441" s="235"/>
      <c r="CR441" s="235"/>
      <c r="CS441" s="235"/>
      <c r="CT441" s="235"/>
      <c r="CU441" s="235"/>
      <c r="CV441" s="235"/>
      <c r="CW441" s="235"/>
      <c r="CX441" s="235"/>
      <c r="CY441" s="235"/>
      <c r="CZ441" s="235"/>
      <c r="DA441" s="235"/>
      <c r="DB441" s="235"/>
      <c r="DC441" s="235"/>
      <c r="DD441" s="235"/>
      <c r="DE441" s="235"/>
      <c r="DF441" s="235"/>
      <c r="DG441" s="235"/>
      <c r="DH441" s="235"/>
      <c r="DI441" s="235"/>
      <c r="DJ441" s="235"/>
      <c r="DK441" s="235"/>
      <c r="DL441" s="235"/>
      <c r="DM441" s="235"/>
      <c r="DN441" s="235"/>
      <c r="DO441" s="235"/>
      <c r="DP441" s="235"/>
      <c r="DQ441" s="235"/>
      <c r="DR441" s="235"/>
      <c r="DS441" s="235"/>
      <c r="DT441" s="235"/>
      <c r="DU441" s="235"/>
      <c r="DV441" s="235"/>
      <c r="DW441" s="235"/>
      <c r="DX441" s="235"/>
      <c r="DY441" s="235"/>
      <c r="DZ441" s="235"/>
      <c r="EA441" s="235"/>
    </row>
    <row r="442" spans="3:131">
      <c r="C442" s="226"/>
      <c r="N442" s="235"/>
      <c r="O442" s="235"/>
      <c r="P442" s="235"/>
      <c r="Q442" s="235"/>
      <c r="R442" s="235"/>
      <c r="S442" s="235"/>
      <c r="T442" s="235"/>
      <c r="U442" s="235"/>
      <c r="V442" s="235"/>
      <c r="W442" s="235"/>
      <c r="X442" s="235"/>
      <c r="Y442" s="235"/>
      <c r="Z442" s="235"/>
      <c r="AA442" s="235"/>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59"/>
      <c r="AX442" s="259"/>
      <c r="AY442" s="259"/>
      <c r="AZ442" s="440" t="s">
        <v>406</v>
      </c>
      <c r="BA442" s="259" t="s">
        <v>1086</v>
      </c>
      <c r="BB442" s="259"/>
      <c r="BC442" s="259"/>
      <c r="BD442" s="259" t="s">
        <v>1007</v>
      </c>
      <c r="BE442" s="374"/>
      <c r="BF442" s="235"/>
      <c r="BG442" s="235"/>
      <c r="BH442" s="235"/>
      <c r="BI442" s="235"/>
      <c r="BJ442" s="235"/>
      <c r="BK442" s="235"/>
      <c r="BL442" s="235"/>
      <c r="BM442" s="235"/>
      <c r="BN442" s="235"/>
      <c r="BO442" s="235"/>
      <c r="BP442" s="235"/>
      <c r="BQ442" s="235"/>
      <c r="BR442" s="235"/>
      <c r="BS442" s="235"/>
      <c r="BT442" s="235"/>
      <c r="BU442" s="235"/>
      <c r="BV442" s="235"/>
      <c r="BW442" s="235"/>
      <c r="BX442" s="235"/>
      <c r="BY442" s="235"/>
      <c r="BZ442" s="235"/>
      <c r="CA442" s="235"/>
      <c r="CB442" s="235"/>
      <c r="CC442" s="235"/>
      <c r="CD442" s="235"/>
      <c r="CE442" s="235"/>
      <c r="CF442" s="235"/>
      <c r="CG442" s="235"/>
      <c r="CH442" s="235"/>
      <c r="CI442" s="235"/>
      <c r="CJ442" s="235"/>
      <c r="CK442" s="235"/>
      <c r="CL442" s="235"/>
      <c r="CM442" s="235"/>
      <c r="CN442" s="235"/>
      <c r="CO442" s="235"/>
      <c r="CP442" s="235"/>
      <c r="CQ442" s="235"/>
      <c r="CR442" s="235"/>
      <c r="CS442" s="235"/>
      <c r="CT442" s="235"/>
      <c r="CU442" s="235"/>
      <c r="CV442" s="235"/>
      <c r="CW442" s="235"/>
      <c r="CX442" s="235"/>
      <c r="CY442" s="235"/>
      <c r="CZ442" s="235"/>
      <c r="DA442" s="235"/>
      <c r="DB442" s="235"/>
      <c r="DC442" s="235"/>
      <c r="DD442" s="235"/>
      <c r="DE442" s="235"/>
      <c r="DF442" s="235"/>
      <c r="DG442" s="235"/>
      <c r="DH442" s="235"/>
      <c r="DI442" s="235"/>
      <c r="DJ442" s="235"/>
      <c r="DK442" s="235"/>
      <c r="DL442" s="235"/>
      <c r="DM442" s="235"/>
      <c r="DN442" s="235"/>
      <c r="DO442" s="235"/>
      <c r="DP442" s="235"/>
      <c r="DQ442" s="235"/>
      <c r="DR442" s="235"/>
      <c r="DS442" s="235"/>
      <c r="DT442" s="235"/>
      <c r="DU442" s="235"/>
      <c r="DV442" s="235"/>
      <c r="DW442" s="235"/>
      <c r="DX442" s="235"/>
      <c r="DY442" s="235"/>
      <c r="DZ442" s="235"/>
      <c r="EA442" s="235"/>
    </row>
    <row r="443" spans="3:131">
      <c r="C443" s="226"/>
      <c r="N443" s="235"/>
      <c r="O443" s="235"/>
      <c r="P443" s="235"/>
      <c r="Q443" s="235"/>
      <c r="R443" s="235"/>
      <c r="S443" s="235"/>
      <c r="T443" s="235"/>
      <c r="U443" s="235"/>
      <c r="V443" s="235"/>
      <c r="W443" s="235"/>
      <c r="X443" s="235"/>
      <c r="Y443" s="235"/>
      <c r="Z443" s="235"/>
      <c r="AA443" s="235"/>
      <c r="AB443" s="235"/>
      <c r="AC443" s="235"/>
      <c r="AD443" s="235"/>
      <c r="AE443" s="235"/>
      <c r="AF443" s="235"/>
      <c r="AG443" s="235"/>
      <c r="AH443" s="235"/>
      <c r="AI443" s="235"/>
      <c r="AJ443" s="235"/>
      <c r="AK443" s="235"/>
      <c r="AL443" s="235"/>
      <c r="AM443" s="235"/>
      <c r="AN443" s="235"/>
      <c r="AO443" s="235"/>
      <c r="AP443" s="235"/>
      <c r="AQ443" s="235"/>
      <c r="AR443" s="235"/>
      <c r="AS443" s="235"/>
      <c r="AT443" s="235"/>
      <c r="AU443" s="235"/>
      <c r="AV443" s="235"/>
      <c r="AW443" s="259"/>
      <c r="AX443" s="259"/>
      <c r="AY443" s="259"/>
      <c r="AZ443" s="440" t="s">
        <v>1011</v>
      </c>
      <c r="BA443" s="259" t="s">
        <v>1088</v>
      </c>
      <c r="BB443" s="259"/>
      <c r="BC443" s="259"/>
      <c r="BD443" s="259" t="s">
        <v>1008</v>
      </c>
      <c r="BE443" s="374"/>
      <c r="BF443" s="235"/>
      <c r="BG443" s="235"/>
      <c r="BH443" s="235"/>
      <c r="BI443" s="235"/>
      <c r="BJ443" s="235"/>
      <c r="BK443" s="235"/>
      <c r="BL443" s="235"/>
      <c r="BM443" s="235"/>
      <c r="BN443" s="235"/>
      <c r="BO443" s="235"/>
      <c r="BP443" s="235"/>
      <c r="BQ443" s="235"/>
      <c r="BR443" s="235"/>
      <c r="BS443" s="235"/>
      <c r="BT443" s="235"/>
      <c r="BU443" s="235"/>
      <c r="BV443" s="235"/>
      <c r="BW443" s="235"/>
      <c r="BX443" s="235"/>
      <c r="BY443" s="235"/>
      <c r="BZ443" s="235"/>
      <c r="CA443" s="235"/>
      <c r="CB443" s="235"/>
      <c r="CC443" s="235"/>
      <c r="CD443" s="235"/>
      <c r="CE443" s="235"/>
      <c r="CF443" s="235"/>
      <c r="CG443" s="235"/>
      <c r="CH443" s="235"/>
      <c r="CI443" s="235"/>
      <c r="CJ443" s="235"/>
      <c r="CK443" s="235"/>
      <c r="CL443" s="235"/>
      <c r="CM443" s="235"/>
      <c r="CN443" s="235"/>
      <c r="CO443" s="235"/>
      <c r="CP443" s="235"/>
      <c r="CQ443" s="235"/>
      <c r="CR443" s="235"/>
      <c r="CS443" s="235"/>
      <c r="CT443" s="235"/>
      <c r="CU443" s="235"/>
      <c r="CV443" s="235"/>
      <c r="CW443" s="235"/>
      <c r="CX443" s="235"/>
      <c r="CY443" s="235"/>
      <c r="CZ443" s="235"/>
      <c r="DA443" s="235"/>
      <c r="DB443" s="235"/>
      <c r="DC443" s="235"/>
      <c r="DD443" s="235"/>
      <c r="DE443" s="235"/>
      <c r="DF443" s="235"/>
      <c r="DG443" s="235"/>
      <c r="DH443" s="235"/>
      <c r="DI443" s="235"/>
      <c r="DJ443" s="235"/>
      <c r="DK443" s="235"/>
      <c r="DL443" s="235"/>
      <c r="DM443" s="235"/>
      <c r="DN443" s="235"/>
      <c r="DO443" s="235"/>
      <c r="DP443" s="235"/>
      <c r="DQ443" s="235"/>
      <c r="DR443" s="235"/>
      <c r="DS443" s="235"/>
      <c r="DT443" s="235"/>
      <c r="DU443" s="235"/>
      <c r="DV443" s="235"/>
      <c r="DW443" s="235"/>
      <c r="DX443" s="235"/>
      <c r="DY443" s="235"/>
      <c r="DZ443" s="235"/>
      <c r="EA443" s="235"/>
    </row>
    <row r="444" spans="3:131">
      <c r="C444" s="226"/>
      <c r="N444" s="235"/>
      <c r="O444" s="235"/>
      <c r="P444" s="235"/>
      <c r="Q444" s="235"/>
      <c r="R444" s="235"/>
      <c r="S444" s="235"/>
      <c r="T444" s="235"/>
      <c r="U444" s="235"/>
      <c r="V444" s="235"/>
      <c r="W444" s="235"/>
      <c r="X444" s="235"/>
      <c r="Y444" s="235"/>
      <c r="Z444" s="235"/>
      <c r="AA444" s="235"/>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59"/>
      <c r="AX444" s="259"/>
      <c r="AY444" s="259"/>
      <c r="AZ444" s="440" t="s">
        <v>1014</v>
      </c>
      <c r="BA444" s="259" t="s">
        <v>1089</v>
      </c>
      <c r="BB444" s="259"/>
      <c r="BC444" s="259"/>
      <c r="BD444" s="259" t="s">
        <v>1009</v>
      </c>
      <c r="BE444" s="374"/>
      <c r="BF444" s="235"/>
      <c r="BG444" s="235"/>
      <c r="BH444" s="235"/>
      <c r="BI444" s="235"/>
      <c r="BJ444" s="235"/>
      <c r="BK444" s="235"/>
      <c r="BL444" s="235"/>
      <c r="BM444" s="235"/>
      <c r="BN444" s="235"/>
      <c r="BO444" s="235"/>
      <c r="BP444" s="235"/>
      <c r="BQ444" s="235"/>
      <c r="BR444" s="235"/>
      <c r="BS444" s="235"/>
      <c r="BT444" s="235"/>
      <c r="BU444" s="235"/>
      <c r="BV444" s="235"/>
      <c r="BW444" s="235"/>
      <c r="BX444" s="235"/>
      <c r="BY444" s="235"/>
      <c r="BZ444" s="235"/>
      <c r="CA444" s="235"/>
      <c r="CB444" s="235"/>
      <c r="CC444" s="235"/>
      <c r="CD444" s="235"/>
      <c r="CE444" s="235"/>
      <c r="CF444" s="235"/>
      <c r="CG444" s="235"/>
      <c r="CH444" s="235"/>
      <c r="CI444" s="235"/>
      <c r="CJ444" s="235"/>
      <c r="CK444" s="235"/>
      <c r="CL444" s="235"/>
      <c r="CM444" s="235"/>
      <c r="CN444" s="235"/>
      <c r="CO444" s="235"/>
      <c r="CP444" s="235"/>
      <c r="CQ444" s="235"/>
      <c r="CR444" s="235"/>
      <c r="CS444" s="235"/>
      <c r="CT444" s="235"/>
      <c r="CU444" s="235"/>
      <c r="CV444" s="235"/>
      <c r="CW444" s="235"/>
      <c r="CX444" s="235"/>
      <c r="CY444" s="235"/>
      <c r="CZ444" s="235"/>
      <c r="DA444" s="235"/>
      <c r="DB444" s="235"/>
      <c r="DC444" s="235"/>
      <c r="DD444" s="235"/>
      <c r="DE444" s="235"/>
      <c r="DF444" s="235"/>
      <c r="DG444" s="235"/>
      <c r="DH444" s="235"/>
      <c r="DI444" s="235"/>
      <c r="DJ444" s="235"/>
      <c r="DK444" s="235"/>
      <c r="DL444" s="235"/>
      <c r="DM444" s="235"/>
      <c r="DN444" s="235"/>
      <c r="DO444" s="235"/>
      <c r="DP444" s="235"/>
      <c r="DQ444" s="235"/>
      <c r="DR444" s="235"/>
      <c r="DS444" s="235"/>
      <c r="DT444" s="235"/>
      <c r="DU444" s="235"/>
      <c r="DV444" s="235"/>
      <c r="DW444" s="235"/>
      <c r="DX444" s="235"/>
      <c r="DY444" s="235"/>
      <c r="DZ444" s="235"/>
      <c r="EA444" s="235"/>
    </row>
    <row r="445" spans="3:131">
      <c r="C445" s="226"/>
      <c r="N445" s="235"/>
      <c r="O445" s="235"/>
      <c r="P445" s="235"/>
      <c r="Q445" s="235"/>
      <c r="R445" s="235"/>
      <c r="S445" s="235"/>
      <c r="T445" s="235"/>
      <c r="U445" s="235"/>
      <c r="V445" s="235"/>
      <c r="W445" s="235"/>
      <c r="X445" s="235"/>
      <c r="Y445" s="235"/>
      <c r="Z445" s="235"/>
      <c r="AA445" s="235"/>
      <c r="AB445" s="235"/>
      <c r="AC445" s="235"/>
      <c r="AD445" s="235"/>
      <c r="AE445" s="235"/>
      <c r="AF445" s="235"/>
      <c r="AG445" s="235"/>
      <c r="AH445" s="235"/>
      <c r="AI445" s="235"/>
      <c r="AJ445" s="235"/>
      <c r="AK445" s="235"/>
      <c r="AL445" s="235"/>
      <c r="AM445" s="235"/>
      <c r="AN445" s="235"/>
      <c r="AO445" s="235"/>
      <c r="AP445" s="235"/>
      <c r="AQ445" s="235"/>
      <c r="AR445" s="235"/>
      <c r="AS445" s="235"/>
      <c r="AT445" s="235"/>
      <c r="AU445" s="235"/>
      <c r="AV445" s="235"/>
      <c r="AW445" s="259"/>
      <c r="AX445" s="259"/>
      <c r="AY445" s="259"/>
      <c r="AZ445" s="440" t="s">
        <v>1018</v>
      </c>
      <c r="BA445" s="259" t="s">
        <v>1094</v>
      </c>
      <c r="BB445" s="259"/>
      <c r="BC445" s="259"/>
      <c r="BD445" s="259" t="s">
        <v>1010</v>
      </c>
      <c r="BE445" s="374"/>
      <c r="BF445" s="235"/>
      <c r="BG445" s="235"/>
      <c r="BH445" s="235"/>
      <c r="BI445" s="235"/>
      <c r="BJ445" s="235"/>
      <c r="BK445" s="235"/>
      <c r="BL445" s="235"/>
      <c r="BM445" s="235"/>
      <c r="BN445" s="235"/>
      <c r="BO445" s="235"/>
      <c r="BP445" s="235"/>
      <c r="BQ445" s="235"/>
      <c r="BR445" s="235"/>
      <c r="BS445" s="235"/>
      <c r="BT445" s="235"/>
      <c r="BU445" s="235"/>
      <c r="BV445" s="235"/>
      <c r="BW445" s="235"/>
      <c r="BX445" s="235"/>
      <c r="BY445" s="235"/>
      <c r="BZ445" s="235"/>
      <c r="CA445" s="235"/>
      <c r="CB445" s="235"/>
      <c r="CC445" s="235"/>
      <c r="CD445" s="235"/>
      <c r="CE445" s="235"/>
      <c r="CF445" s="235"/>
      <c r="CG445" s="235"/>
      <c r="CH445" s="235"/>
      <c r="CI445" s="235"/>
      <c r="CJ445" s="235"/>
      <c r="CK445" s="235"/>
      <c r="CL445" s="235"/>
      <c r="CM445" s="235"/>
      <c r="CN445" s="235"/>
      <c r="CO445" s="235"/>
      <c r="CP445" s="235"/>
      <c r="CQ445" s="235"/>
      <c r="CR445" s="235"/>
      <c r="CS445" s="235"/>
      <c r="CT445" s="235"/>
      <c r="CU445" s="235"/>
      <c r="CV445" s="235"/>
      <c r="CW445" s="235"/>
      <c r="CX445" s="235"/>
      <c r="CY445" s="235"/>
      <c r="CZ445" s="235"/>
      <c r="DA445" s="235"/>
      <c r="DB445" s="235"/>
      <c r="DC445" s="235"/>
      <c r="DD445" s="235"/>
      <c r="DE445" s="235"/>
      <c r="DF445" s="235"/>
      <c r="DG445" s="235"/>
      <c r="DH445" s="235"/>
      <c r="DI445" s="235"/>
      <c r="DJ445" s="235"/>
      <c r="DK445" s="235"/>
      <c r="DL445" s="235"/>
      <c r="DM445" s="235"/>
      <c r="DN445" s="235"/>
      <c r="DO445" s="235"/>
      <c r="DP445" s="235"/>
      <c r="DQ445" s="235"/>
      <c r="DR445" s="235"/>
      <c r="DS445" s="235"/>
      <c r="DT445" s="235"/>
      <c r="DU445" s="235"/>
      <c r="DV445" s="235"/>
      <c r="DW445" s="235"/>
      <c r="DX445" s="235"/>
      <c r="DY445" s="235"/>
      <c r="DZ445" s="235"/>
      <c r="EA445" s="235"/>
    </row>
    <row r="446" spans="3:131">
      <c r="C446" s="226"/>
      <c r="N446" s="235"/>
      <c r="O446" s="235"/>
      <c r="P446" s="235"/>
      <c r="Q446" s="235"/>
      <c r="R446" s="235"/>
      <c r="S446" s="235"/>
      <c r="T446" s="235"/>
      <c r="U446" s="235"/>
      <c r="V446" s="235"/>
      <c r="W446" s="235"/>
      <c r="X446" s="235"/>
      <c r="Y446" s="235"/>
      <c r="Z446" s="235"/>
      <c r="AA446" s="235"/>
      <c r="AB446" s="235"/>
      <c r="AC446" s="235"/>
      <c r="AD446" s="235"/>
      <c r="AE446" s="235"/>
      <c r="AF446" s="235"/>
      <c r="AG446" s="235"/>
      <c r="AH446" s="235"/>
      <c r="AI446" s="235"/>
      <c r="AJ446" s="235"/>
      <c r="AK446" s="235"/>
      <c r="AL446" s="235"/>
      <c r="AM446" s="235"/>
      <c r="AN446" s="235"/>
      <c r="AO446" s="235"/>
      <c r="AP446" s="235"/>
      <c r="AQ446" s="235"/>
      <c r="AR446" s="235"/>
      <c r="AS446" s="235"/>
      <c r="AT446" s="235"/>
      <c r="AU446" s="235"/>
      <c r="AV446" s="235"/>
      <c r="AW446" s="259"/>
      <c r="AX446" s="259"/>
      <c r="AY446" s="259"/>
      <c r="AZ446" s="440" t="s">
        <v>1020</v>
      </c>
      <c r="BA446" s="259" t="s">
        <v>1094</v>
      </c>
      <c r="BB446" s="259"/>
      <c r="BC446" s="259"/>
      <c r="BD446" s="259" t="s">
        <v>406</v>
      </c>
      <c r="BE446" s="374"/>
      <c r="BF446" s="235"/>
      <c r="BG446" s="235"/>
      <c r="BH446" s="235"/>
      <c r="BI446" s="235"/>
      <c r="BJ446" s="235"/>
      <c r="BK446" s="235"/>
      <c r="BL446" s="235"/>
      <c r="BM446" s="235"/>
      <c r="BN446" s="235"/>
      <c r="BO446" s="235"/>
      <c r="BP446" s="235"/>
      <c r="BQ446" s="235"/>
      <c r="BR446" s="235"/>
      <c r="BS446" s="235"/>
      <c r="BT446" s="235"/>
      <c r="BU446" s="235"/>
      <c r="BV446" s="235"/>
      <c r="BW446" s="235"/>
      <c r="BX446" s="235"/>
      <c r="BY446" s="235"/>
      <c r="BZ446" s="235"/>
      <c r="CA446" s="235"/>
      <c r="CB446" s="235"/>
      <c r="CC446" s="235"/>
      <c r="CD446" s="235"/>
      <c r="CE446" s="235"/>
      <c r="CF446" s="235"/>
      <c r="CG446" s="235"/>
      <c r="CH446" s="235"/>
      <c r="CI446" s="235"/>
      <c r="CJ446" s="235"/>
      <c r="CK446" s="235"/>
      <c r="CL446" s="235"/>
      <c r="CM446" s="235"/>
      <c r="CN446" s="235"/>
      <c r="CO446" s="235"/>
      <c r="CP446" s="235"/>
      <c r="CQ446" s="235"/>
      <c r="CR446" s="235"/>
      <c r="CS446" s="235"/>
      <c r="CT446" s="235"/>
      <c r="CU446" s="235"/>
      <c r="CV446" s="235"/>
      <c r="CW446" s="235"/>
      <c r="CX446" s="235"/>
      <c r="CY446" s="235"/>
      <c r="CZ446" s="235"/>
      <c r="DA446" s="235"/>
      <c r="DB446" s="235"/>
      <c r="DC446" s="235"/>
      <c r="DD446" s="235"/>
      <c r="DE446" s="235"/>
      <c r="DF446" s="235"/>
      <c r="DG446" s="235"/>
      <c r="DH446" s="235"/>
      <c r="DI446" s="235"/>
      <c r="DJ446" s="235"/>
      <c r="DK446" s="235"/>
      <c r="DL446" s="235"/>
      <c r="DM446" s="235"/>
      <c r="DN446" s="235"/>
      <c r="DO446" s="235"/>
      <c r="DP446" s="235"/>
      <c r="DQ446" s="235"/>
      <c r="DR446" s="235"/>
      <c r="DS446" s="235"/>
      <c r="DT446" s="235"/>
      <c r="DU446" s="235"/>
      <c r="DV446" s="235"/>
      <c r="DW446" s="235"/>
      <c r="DX446" s="235"/>
      <c r="DY446" s="235"/>
      <c r="DZ446" s="235"/>
      <c r="EA446" s="235"/>
    </row>
    <row r="447" spans="3:131">
      <c r="C447" s="226"/>
      <c r="N447" s="235"/>
      <c r="O447" s="235"/>
      <c r="P447" s="235"/>
      <c r="Q447" s="235"/>
      <c r="R447" s="235"/>
      <c r="S447" s="235"/>
      <c r="T447" s="235"/>
      <c r="U447" s="235"/>
      <c r="V447" s="235"/>
      <c r="W447" s="235"/>
      <c r="X447" s="235"/>
      <c r="Y447" s="235"/>
      <c r="Z447" s="235"/>
      <c r="AA447" s="235"/>
      <c r="AB447" s="235"/>
      <c r="AC447" s="235"/>
      <c r="AD447" s="235"/>
      <c r="AE447" s="235"/>
      <c r="AF447" s="235"/>
      <c r="AG447" s="235"/>
      <c r="AH447" s="235"/>
      <c r="AI447" s="235"/>
      <c r="AJ447" s="235"/>
      <c r="AK447" s="235"/>
      <c r="AL447" s="235"/>
      <c r="AM447" s="235"/>
      <c r="AN447" s="235"/>
      <c r="AO447" s="235"/>
      <c r="AP447" s="235"/>
      <c r="AQ447" s="235"/>
      <c r="AR447" s="235"/>
      <c r="AS447" s="235"/>
      <c r="AT447" s="235"/>
      <c r="AU447" s="235"/>
      <c r="AV447" s="235"/>
      <c r="AW447" s="259"/>
      <c r="AX447" s="259"/>
      <c r="AY447" s="259"/>
      <c r="AZ447" s="440" t="s">
        <v>1021</v>
      </c>
      <c r="BA447" s="259" t="s">
        <v>436</v>
      </c>
      <c r="BB447" s="259"/>
      <c r="BC447" s="259"/>
      <c r="BD447" s="259" t="s">
        <v>1011</v>
      </c>
      <c r="BE447" s="374"/>
      <c r="BF447" s="235"/>
      <c r="BG447" s="235"/>
      <c r="BH447" s="235"/>
      <c r="BI447" s="235"/>
      <c r="BJ447" s="235"/>
      <c r="BK447" s="235"/>
      <c r="BL447" s="235"/>
      <c r="BM447" s="235"/>
      <c r="BN447" s="235"/>
      <c r="BO447" s="235"/>
      <c r="BP447" s="235"/>
      <c r="BQ447" s="235"/>
      <c r="BR447" s="235"/>
      <c r="BS447" s="235"/>
      <c r="BT447" s="235"/>
      <c r="BU447" s="235"/>
      <c r="BV447" s="235"/>
      <c r="BW447" s="235"/>
      <c r="BX447" s="235"/>
      <c r="BY447" s="235"/>
      <c r="BZ447" s="235"/>
      <c r="CA447" s="235"/>
      <c r="CB447" s="235"/>
      <c r="CC447" s="235"/>
      <c r="CD447" s="235"/>
      <c r="CE447" s="235"/>
      <c r="CF447" s="235"/>
      <c r="CG447" s="235"/>
      <c r="CH447" s="235"/>
      <c r="CI447" s="235"/>
      <c r="CJ447" s="235"/>
      <c r="CK447" s="235"/>
      <c r="CL447" s="235"/>
      <c r="CM447" s="235"/>
      <c r="CN447" s="235"/>
      <c r="CO447" s="235"/>
      <c r="CP447" s="235"/>
      <c r="CQ447" s="235"/>
      <c r="CR447" s="235"/>
      <c r="CS447" s="235"/>
      <c r="CT447" s="235"/>
      <c r="CU447" s="235"/>
      <c r="CV447" s="235"/>
      <c r="CW447" s="235"/>
      <c r="CX447" s="235"/>
      <c r="CY447" s="235"/>
      <c r="CZ447" s="235"/>
      <c r="DA447" s="235"/>
      <c r="DB447" s="235"/>
      <c r="DC447" s="235"/>
      <c r="DD447" s="235"/>
      <c r="DE447" s="235"/>
      <c r="DF447" s="235"/>
      <c r="DG447" s="235"/>
      <c r="DH447" s="235"/>
      <c r="DI447" s="235"/>
      <c r="DJ447" s="235"/>
      <c r="DK447" s="235"/>
      <c r="DL447" s="235"/>
      <c r="DM447" s="235"/>
      <c r="DN447" s="235"/>
      <c r="DO447" s="235"/>
      <c r="DP447" s="235"/>
      <c r="DQ447" s="235"/>
      <c r="DR447" s="235"/>
      <c r="DS447" s="235"/>
      <c r="DT447" s="235"/>
      <c r="DU447" s="235"/>
      <c r="DV447" s="235"/>
      <c r="DW447" s="235"/>
      <c r="DX447" s="235"/>
      <c r="DY447" s="235"/>
      <c r="DZ447" s="235"/>
      <c r="EA447" s="235"/>
    </row>
    <row r="448" spans="3:131">
      <c r="C448" s="226"/>
      <c r="N448" s="235"/>
      <c r="O448" s="235"/>
      <c r="P448" s="235"/>
      <c r="Q448" s="235"/>
      <c r="R448" s="235"/>
      <c r="S448" s="235"/>
      <c r="T448" s="235"/>
      <c r="U448" s="235"/>
      <c r="V448" s="235"/>
      <c r="W448" s="235"/>
      <c r="X448" s="235"/>
      <c r="Y448" s="235"/>
      <c r="Z448" s="235"/>
      <c r="AA448" s="235"/>
      <c r="AB448" s="235"/>
      <c r="AC448" s="235"/>
      <c r="AD448" s="235"/>
      <c r="AE448" s="235"/>
      <c r="AF448" s="235"/>
      <c r="AG448" s="235"/>
      <c r="AH448" s="235"/>
      <c r="AI448" s="235"/>
      <c r="AJ448" s="235"/>
      <c r="AK448" s="235"/>
      <c r="AL448" s="235"/>
      <c r="AM448" s="235"/>
      <c r="AN448" s="235"/>
      <c r="AO448" s="235"/>
      <c r="AP448" s="235"/>
      <c r="AQ448" s="235"/>
      <c r="AR448" s="235"/>
      <c r="AS448" s="235"/>
      <c r="AT448" s="235"/>
      <c r="AU448" s="235"/>
      <c r="AV448" s="235"/>
      <c r="AW448" s="259"/>
      <c r="AX448" s="259"/>
      <c r="AY448" s="259"/>
      <c r="AZ448" s="440" t="s">
        <v>1022</v>
      </c>
      <c r="BA448" s="259" t="s">
        <v>1096</v>
      </c>
      <c r="BB448" s="259"/>
      <c r="BC448" s="259"/>
      <c r="BD448" s="259" t="s">
        <v>1012</v>
      </c>
      <c r="BE448" s="374"/>
      <c r="BF448" s="235"/>
      <c r="BG448" s="235"/>
      <c r="BH448" s="235"/>
      <c r="BI448" s="235"/>
      <c r="BJ448" s="235"/>
      <c r="BK448" s="235"/>
      <c r="BL448" s="235"/>
      <c r="BM448" s="235"/>
      <c r="BN448" s="235"/>
      <c r="BO448" s="235"/>
      <c r="BP448" s="235"/>
      <c r="BQ448" s="235"/>
      <c r="BR448" s="235"/>
      <c r="BS448" s="235"/>
      <c r="BT448" s="235"/>
      <c r="BU448" s="235"/>
      <c r="BV448" s="235"/>
      <c r="BW448" s="235"/>
      <c r="BX448" s="235"/>
      <c r="BY448" s="235"/>
      <c r="BZ448" s="235"/>
      <c r="CA448" s="235"/>
      <c r="CB448" s="235"/>
      <c r="CC448" s="235"/>
      <c r="CD448" s="235"/>
      <c r="CE448" s="235"/>
      <c r="CF448" s="235"/>
      <c r="CG448" s="235"/>
      <c r="CH448" s="235"/>
      <c r="CI448" s="235"/>
      <c r="CJ448" s="235"/>
      <c r="CK448" s="235"/>
      <c r="CL448" s="235"/>
      <c r="CM448" s="235"/>
      <c r="CN448" s="235"/>
      <c r="CO448" s="235"/>
      <c r="CP448" s="235"/>
      <c r="CQ448" s="235"/>
      <c r="CR448" s="235"/>
      <c r="CS448" s="235"/>
      <c r="CT448" s="235"/>
      <c r="CU448" s="235"/>
      <c r="CV448" s="235"/>
      <c r="CW448" s="235"/>
      <c r="CX448" s="235"/>
      <c r="CY448" s="235"/>
      <c r="CZ448" s="235"/>
      <c r="DA448" s="235"/>
      <c r="DB448" s="235"/>
      <c r="DC448" s="235"/>
      <c r="DD448" s="235"/>
      <c r="DE448" s="235"/>
      <c r="DF448" s="235"/>
      <c r="DG448" s="235"/>
      <c r="DH448" s="235"/>
      <c r="DI448" s="235"/>
      <c r="DJ448" s="235"/>
      <c r="DK448" s="235"/>
      <c r="DL448" s="235"/>
      <c r="DM448" s="235"/>
      <c r="DN448" s="235"/>
      <c r="DO448" s="235"/>
      <c r="DP448" s="235"/>
      <c r="DQ448" s="235"/>
      <c r="DR448" s="235"/>
      <c r="DS448" s="235"/>
      <c r="DT448" s="235"/>
      <c r="DU448" s="235"/>
      <c r="DV448" s="235"/>
      <c r="DW448" s="235"/>
      <c r="DX448" s="235"/>
      <c r="DY448" s="235"/>
      <c r="DZ448" s="235"/>
      <c r="EA448" s="235"/>
    </row>
    <row r="449" spans="3:131">
      <c r="C449" s="226"/>
      <c r="N449" s="235"/>
      <c r="O449" s="235"/>
      <c r="P449" s="235"/>
      <c r="Q449" s="235"/>
      <c r="R449" s="235"/>
      <c r="S449" s="235"/>
      <c r="T449" s="235"/>
      <c r="U449" s="235"/>
      <c r="V449" s="235"/>
      <c r="W449" s="235"/>
      <c r="X449" s="235"/>
      <c r="Y449" s="235"/>
      <c r="Z449" s="235"/>
      <c r="AA449" s="235"/>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59"/>
      <c r="AX449" s="259"/>
      <c r="AY449" s="259"/>
      <c r="AZ449" s="440" t="s">
        <v>1023</v>
      </c>
      <c r="BA449" s="259" t="s">
        <v>1098</v>
      </c>
      <c r="BB449" s="259"/>
      <c r="BC449" s="259"/>
      <c r="BD449" s="259" t="s">
        <v>1014</v>
      </c>
      <c r="BE449" s="374"/>
      <c r="BF449" s="235"/>
      <c r="BG449" s="235"/>
      <c r="BH449" s="235"/>
      <c r="BI449" s="235"/>
      <c r="BJ449" s="235"/>
      <c r="BK449" s="235"/>
      <c r="BL449" s="235"/>
      <c r="BM449" s="235"/>
      <c r="BN449" s="235"/>
      <c r="BO449" s="235"/>
      <c r="BP449" s="235"/>
      <c r="BQ449" s="235"/>
      <c r="BR449" s="235"/>
      <c r="BS449" s="235"/>
      <c r="BT449" s="235"/>
      <c r="BU449" s="235"/>
      <c r="BV449" s="235"/>
      <c r="BW449" s="235"/>
      <c r="BX449" s="235"/>
      <c r="BY449" s="235"/>
      <c r="BZ449" s="235"/>
      <c r="CA449" s="235"/>
      <c r="CB449" s="235"/>
      <c r="CC449" s="235"/>
      <c r="CD449" s="235"/>
      <c r="CE449" s="235"/>
      <c r="CF449" s="235"/>
      <c r="CG449" s="235"/>
      <c r="CH449" s="235"/>
      <c r="CI449" s="235"/>
      <c r="CJ449" s="235"/>
      <c r="CK449" s="235"/>
      <c r="CL449" s="235"/>
      <c r="CM449" s="235"/>
      <c r="CN449" s="235"/>
      <c r="CO449" s="235"/>
      <c r="CP449" s="235"/>
      <c r="CQ449" s="235"/>
      <c r="CR449" s="235"/>
      <c r="CS449" s="235"/>
      <c r="CT449" s="235"/>
      <c r="CU449" s="235"/>
      <c r="CV449" s="235"/>
      <c r="CW449" s="235"/>
      <c r="CX449" s="235"/>
      <c r="CY449" s="235"/>
      <c r="CZ449" s="235"/>
      <c r="DA449" s="235"/>
      <c r="DB449" s="235"/>
      <c r="DC449" s="235"/>
      <c r="DD449" s="235"/>
      <c r="DE449" s="235"/>
      <c r="DF449" s="235"/>
      <c r="DG449" s="235"/>
      <c r="DH449" s="235"/>
      <c r="DI449" s="235"/>
      <c r="DJ449" s="235"/>
      <c r="DK449" s="235"/>
      <c r="DL449" s="235"/>
      <c r="DM449" s="235"/>
      <c r="DN449" s="235"/>
      <c r="DO449" s="235"/>
      <c r="DP449" s="235"/>
      <c r="DQ449" s="235"/>
      <c r="DR449" s="235"/>
      <c r="DS449" s="235"/>
      <c r="DT449" s="235"/>
      <c r="DU449" s="235"/>
      <c r="DV449" s="235"/>
      <c r="DW449" s="235"/>
      <c r="DX449" s="235"/>
      <c r="DY449" s="235"/>
      <c r="DZ449" s="235"/>
      <c r="EA449" s="235"/>
    </row>
    <row r="450" spans="3:131">
      <c r="C450" s="226"/>
      <c r="N450" s="235"/>
      <c r="O450" s="235"/>
      <c r="P450" s="235"/>
      <c r="Q450" s="235"/>
      <c r="R450" s="235"/>
      <c r="S450" s="235"/>
      <c r="T450" s="235"/>
      <c r="U450" s="235"/>
      <c r="V450" s="235"/>
      <c r="W450" s="235"/>
      <c r="X450" s="235"/>
      <c r="Y450" s="235"/>
      <c r="Z450" s="235"/>
      <c r="AA450" s="235"/>
      <c r="AB450" s="235"/>
      <c r="AC450" s="235"/>
      <c r="AD450" s="235"/>
      <c r="AE450" s="235"/>
      <c r="AF450" s="235"/>
      <c r="AG450" s="235"/>
      <c r="AH450" s="235"/>
      <c r="AI450" s="235"/>
      <c r="AJ450" s="235"/>
      <c r="AK450" s="235"/>
      <c r="AL450" s="235"/>
      <c r="AM450" s="235"/>
      <c r="AN450" s="235"/>
      <c r="AO450" s="235"/>
      <c r="AP450" s="235"/>
      <c r="AQ450" s="235"/>
      <c r="AR450" s="235"/>
      <c r="AS450" s="235"/>
      <c r="AT450" s="235"/>
      <c r="AU450" s="235"/>
      <c r="AV450" s="235"/>
      <c r="AW450" s="259"/>
      <c r="AX450" s="259"/>
      <c r="AY450" s="259"/>
      <c r="AZ450" s="440" t="s">
        <v>1024</v>
      </c>
      <c r="BA450" s="259" t="s">
        <v>438</v>
      </c>
      <c r="BB450" s="259"/>
      <c r="BC450" s="259"/>
      <c r="BD450" s="259" t="s">
        <v>1018</v>
      </c>
      <c r="BE450" s="374"/>
      <c r="BF450" s="235"/>
      <c r="BG450" s="235"/>
      <c r="BH450" s="235"/>
      <c r="BI450" s="235"/>
      <c r="BJ450" s="235"/>
      <c r="BK450" s="235"/>
      <c r="BL450" s="235"/>
      <c r="BM450" s="235"/>
      <c r="BN450" s="235"/>
      <c r="BO450" s="235"/>
      <c r="BP450" s="235"/>
      <c r="BQ450" s="235"/>
      <c r="BR450" s="235"/>
      <c r="BS450" s="235"/>
      <c r="BT450" s="235"/>
      <c r="BU450" s="235"/>
      <c r="BV450" s="235"/>
      <c r="BW450" s="235"/>
      <c r="BX450" s="235"/>
      <c r="BY450" s="235"/>
      <c r="BZ450" s="235"/>
      <c r="CA450" s="235"/>
      <c r="CB450" s="235"/>
      <c r="CC450" s="235"/>
      <c r="CD450" s="235"/>
      <c r="CE450" s="235"/>
      <c r="CF450" s="235"/>
      <c r="CG450" s="235"/>
      <c r="CH450" s="235"/>
      <c r="CI450" s="235"/>
      <c r="CJ450" s="235"/>
      <c r="CK450" s="235"/>
      <c r="CL450" s="235"/>
      <c r="CM450" s="235"/>
      <c r="CN450" s="235"/>
      <c r="CO450" s="235"/>
      <c r="CP450" s="235"/>
      <c r="CQ450" s="235"/>
      <c r="CR450" s="235"/>
      <c r="CS450" s="235"/>
      <c r="CT450" s="235"/>
      <c r="CU450" s="235"/>
      <c r="CV450" s="235"/>
      <c r="CW450" s="235"/>
      <c r="CX450" s="235"/>
      <c r="CY450" s="235"/>
      <c r="CZ450" s="235"/>
      <c r="DA450" s="235"/>
      <c r="DB450" s="235"/>
      <c r="DC450" s="235"/>
      <c r="DD450" s="235"/>
      <c r="DE450" s="235"/>
      <c r="DF450" s="235"/>
      <c r="DG450" s="235"/>
      <c r="DH450" s="235"/>
      <c r="DI450" s="235"/>
      <c r="DJ450" s="235"/>
      <c r="DK450" s="235"/>
      <c r="DL450" s="235"/>
      <c r="DM450" s="235"/>
      <c r="DN450" s="235"/>
      <c r="DO450" s="235"/>
      <c r="DP450" s="235"/>
      <c r="DQ450" s="235"/>
      <c r="DR450" s="235"/>
      <c r="DS450" s="235"/>
      <c r="DT450" s="235"/>
      <c r="DU450" s="235"/>
      <c r="DV450" s="235"/>
      <c r="DW450" s="235"/>
      <c r="DX450" s="235"/>
      <c r="DY450" s="235"/>
      <c r="DZ450" s="235"/>
      <c r="EA450" s="235"/>
    </row>
    <row r="451" spans="3:131">
      <c r="C451" s="226"/>
      <c r="N451" s="235"/>
      <c r="O451" s="235"/>
      <c r="P451" s="235"/>
      <c r="Q451" s="235"/>
      <c r="R451" s="235"/>
      <c r="S451" s="235"/>
      <c r="T451" s="235"/>
      <c r="U451" s="235"/>
      <c r="V451" s="235"/>
      <c r="W451" s="235"/>
      <c r="X451" s="235"/>
      <c r="Y451" s="235"/>
      <c r="Z451" s="235"/>
      <c r="AA451" s="235"/>
      <c r="AB451" s="235"/>
      <c r="AC451" s="235"/>
      <c r="AD451" s="235"/>
      <c r="AE451" s="235"/>
      <c r="AF451" s="235"/>
      <c r="AG451" s="235"/>
      <c r="AH451" s="235"/>
      <c r="AI451" s="235"/>
      <c r="AJ451" s="235"/>
      <c r="AK451" s="235"/>
      <c r="AL451" s="235"/>
      <c r="AM451" s="235"/>
      <c r="AN451" s="235"/>
      <c r="AO451" s="235"/>
      <c r="AP451" s="235"/>
      <c r="AQ451" s="235"/>
      <c r="AR451" s="235"/>
      <c r="AS451" s="235"/>
      <c r="AT451" s="235"/>
      <c r="AU451" s="235"/>
      <c r="AV451" s="235"/>
      <c r="AW451" s="259"/>
      <c r="AX451" s="259"/>
      <c r="AY451" s="259"/>
      <c r="AZ451" s="440" t="s">
        <v>1026</v>
      </c>
      <c r="BA451" s="259" t="s">
        <v>1099</v>
      </c>
      <c r="BB451" s="259"/>
      <c r="BC451" s="259"/>
      <c r="BD451" s="259" t="s">
        <v>1020</v>
      </c>
      <c r="BE451" s="374"/>
      <c r="BF451" s="235"/>
      <c r="BG451" s="235"/>
      <c r="BH451" s="235"/>
      <c r="BI451" s="235"/>
      <c r="BJ451" s="235"/>
      <c r="BK451" s="235"/>
      <c r="BL451" s="235"/>
      <c r="BM451" s="235"/>
      <c r="BN451" s="235"/>
      <c r="BO451" s="235"/>
      <c r="BP451" s="235"/>
      <c r="BQ451" s="235"/>
      <c r="BR451" s="235"/>
      <c r="BS451" s="235"/>
      <c r="BT451" s="235"/>
      <c r="BU451" s="235"/>
      <c r="BV451" s="235"/>
      <c r="BW451" s="235"/>
      <c r="BX451" s="235"/>
      <c r="BY451" s="235"/>
      <c r="BZ451" s="235"/>
      <c r="CA451" s="235"/>
      <c r="CB451" s="235"/>
      <c r="CC451" s="235"/>
      <c r="CD451" s="235"/>
      <c r="CE451" s="235"/>
      <c r="CF451" s="235"/>
      <c r="CG451" s="235"/>
      <c r="CH451" s="235"/>
      <c r="CI451" s="235"/>
      <c r="CJ451" s="235"/>
      <c r="CK451" s="235"/>
      <c r="CL451" s="235"/>
      <c r="CM451" s="235"/>
      <c r="CN451" s="235"/>
      <c r="CO451" s="235"/>
      <c r="CP451" s="235"/>
      <c r="CQ451" s="235"/>
      <c r="CR451" s="235"/>
      <c r="CS451" s="235"/>
      <c r="CT451" s="235"/>
      <c r="CU451" s="235"/>
      <c r="CV451" s="235"/>
      <c r="CW451" s="235"/>
      <c r="CX451" s="235"/>
      <c r="CY451" s="235"/>
      <c r="CZ451" s="235"/>
      <c r="DA451" s="235"/>
      <c r="DB451" s="235"/>
      <c r="DC451" s="235"/>
      <c r="DD451" s="235"/>
      <c r="DE451" s="235"/>
      <c r="DF451" s="235"/>
      <c r="DG451" s="235"/>
      <c r="DH451" s="235"/>
      <c r="DI451" s="235"/>
      <c r="DJ451" s="235"/>
      <c r="DK451" s="235"/>
      <c r="DL451" s="235"/>
      <c r="DM451" s="235"/>
      <c r="DN451" s="235"/>
      <c r="DO451" s="235"/>
      <c r="DP451" s="235"/>
      <c r="DQ451" s="235"/>
      <c r="DR451" s="235"/>
      <c r="DS451" s="235"/>
      <c r="DT451" s="235"/>
      <c r="DU451" s="235"/>
      <c r="DV451" s="235"/>
      <c r="DW451" s="235"/>
      <c r="DX451" s="235"/>
      <c r="DY451" s="235"/>
      <c r="DZ451" s="235"/>
      <c r="EA451" s="235"/>
    </row>
    <row r="452" spans="3:131">
      <c r="C452" s="226"/>
      <c r="N452" s="235"/>
      <c r="O452" s="235"/>
      <c r="P452" s="235"/>
      <c r="Q452" s="235"/>
      <c r="R452" s="235"/>
      <c r="S452" s="235"/>
      <c r="T452" s="235"/>
      <c r="U452" s="235"/>
      <c r="V452" s="235"/>
      <c r="W452" s="235"/>
      <c r="X452" s="235"/>
      <c r="Y452" s="235"/>
      <c r="Z452" s="235"/>
      <c r="AA452" s="235"/>
      <c r="AB452" s="235"/>
      <c r="AC452" s="235"/>
      <c r="AD452" s="235"/>
      <c r="AE452" s="235"/>
      <c r="AF452" s="235"/>
      <c r="AG452" s="235"/>
      <c r="AH452" s="235"/>
      <c r="AI452" s="235"/>
      <c r="AJ452" s="235"/>
      <c r="AK452" s="235"/>
      <c r="AL452" s="235"/>
      <c r="AM452" s="235"/>
      <c r="AN452" s="235"/>
      <c r="AO452" s="235"/>
      <c r="AP452" s="235"/>
      <c r="AQ452" s="235"/>
      <c r="AR452" s="235"/>
      <c r="AS452" s="235"/>
      <c r="AT452" s="235"/>
      <c r="AU452" s="235"/>
      <c r="AV452" s="235"/>
      <c r="AW452" s="259"/>
      <c r="AX452" s="259"/>
      <c r="AY452" s="259"/>
      <c r="AZ452" s="440" t="s">
        <v>1028</v>
      </c>
      <c r="BA452" s="259" t="s">
        <v>1100</v>
      </c>
      <c r="BB452" s="259"/>
      <c r="BC452" s="259"/>
      <c r="BD452" s="259" t="s">
        <v>1021</v>
      </c>
      <c r="BE452" s="374"/>
      <c r="BF452" s="235"/>
      <c r="BG452" s="235"/>
      <c r="BH452" s="235"/>
      <c r="BI452" s="235"/>
      <c r="BJ452" s="235"/>
      <c r="BK452" s="235"/>
      <c r="BL452" s="235"/>
      <c r="BM452" s="235"/>
      <c r="BN452" s="235"/>
      <c r="BO452" s="235"/>
      <c r="BP452" s="235"/>
      <c r="BQ452" s="235"/>
      <c r="BR452" s="235"/>
      <c r="BS452" s="235"/>
      <c r="BT452" s="235"/>
      <c r="BU452" s="235"/>
      <c r="BV452" s="235"/>
      <c r="BW452" s="235"/>
      <c r="BX452" s="235"/>
      <c r="BY452" s="235"/>
      <c r="BZ452" s="235"/>
      <c r="CA452" s="235"/>
      <c r="CB452" s="235"/>
      <c r="CC452" s="235"/>
      <c r="CD452" s="235"/>
      <c r="CE452" s="235"/>
      <c r="CF452" s="235"/>
      <c r="CG452" s="235"/>
      <c r="CH452" s="235"/>
      <c r="CI452" s="235"/>
      <c r="CJ452" s="235"/>
      <c r="CK452" s="235"/>
      <c r="CL452" s="235"/>
      <c r="CM452" s="235"/>
      <c r="CN452" s="235"/>
      <c r="CO452" s="235"/>
      <c r="CP452" s="235"/>
      <c r="CQ452" s="235"/>
      <c r="CR452" s="235"/>
      <c r="CS452" s="235"/>
      <c r="CT452" s="235"/>
      <c r="CU452" s="235"/>
      <c r="CV452" s="235"/>
      <c r="CW452" s="235"/>
      <c r="CX452" s="235"/>
      <c r="CY452" s="235"/>
      <c r="CZ452" s="235"/>
      <c r="DA452" s="235"/>
      <c r="DB452" s="235"/>
      <c r="DC452" s="235"/>
      <c r="DD452" s="235"/>
      <c r="DE452" s="235"/>
      <c r="DF452" s="235"/>
      <c r="DG452" s="235"/>
      <c r="DH452" s="235"/>
      <c r="DI452" s="235"/>
      <c r="DJ452" s="235"/>
      <c r="DK452" s="235"/>
      <c r="DL452" s="235"/>
      <c r="DM452" s="235"/>
      <c r="DN452" s="235"/>
      <c r="DO452" s="235"/>
      <c r="DP452" s="235"/>
      <c r="DQ452" s="235"/>
      <c r="DR452" s="235"/>
      <c r="DS452" s="235"/>
      <c r="DT452" s="235"/>
      <c r="DU452" s="235"/>
      <c r="DV452" s="235"/>
      <c r="DW452" s="235"/>
      <c r="DX452" s="235"/>
      <c r="DY452" s="235"/>
      <c r="DZ452" s="235"/>
      <c r="EA452" s="235"/>
    </row>
    <row r="453" spans="3:131">
      <c r="C453" s="226"/>
      <c r="N453" s="235"/>
      <c r="O453" s="235"/>
      <c r="P453" s="235"/>
      <c r="Q453" s="235"/>
      <c r="R453" s="235"/>
      <c r="S453" s="235"/>
      <c r="T453" s="235"/>
      <c r="U453" s="235"/>
      <c r="V453" s="235"/>
      <c r="W453" s="235"/>
      <c r="X453" s="235"/>
      <c r="Y453" s="235"/>
      <c r="Z453" s="235"/>
      <c r="AA453" s="235"/>
      <c r="AB453" s="235"/>
      <c r="AC453" s="235"/>
      <c r="AD453" s="235"/>
      <c r="AE453" s="235"/>
      <c r="AF453" s="235"/>
      <c r="AG453" s="235"/>
      <c r="AH453" s="235"/>
      <c r="AI453" s="235"/>
      <c r="AJ453" s="235"/>
      <c r="AK453" s="235"/>
      <c r="AL453" s="235"/>
      <c r="AM453" s="235"/>
      <c r="AN453" s="235"/>
      <c r="AO453" s="235"/>
      <c r="AP453" s="235"/>
      <c r="AQ453" s="235"/>
      <c r="AR453" s="235"/>
      <c r="AS453" s="235"/>
      <c r="AT453" s="235"/>
      <c r="AU453" s="235"/>
      <c r="AV453" s="235"/>
      <c r="AW453" s="259"/>
      <c r="AX453" s="259"/>
      <c r="AY453" s="259"/>
      <c r="AZ453" s="440" t="s">
        <v>1030</v>
      </c>
      <c r="BA453" s="259" t="s">
        <v>1101</v>
      </c>
      <c r="BB453" s="259"/>
      <c r="BC453" s="259"/>
      <c r="BD453" s="259" t="s">
        <v>1022</v>
      </c>
      <c r="BE453" s="374"/>
      <c r="BF453" s="235"/>
      <c r="BG453" s="235"/>
      <c r="BH453" s="235"/>
      <c r="BI453" s="235"/>
      <c r="BJ453" s="235"/>
      <c r="BK453" s="235"/>
      <c r="BL453" s="235"/>
      <c r="BM453" s="235"/>
      <c r="BN453" s="235"/>
      <c r="BO453" s="235"/>
      <c r="BP453" s="235"/>
      <c r="BQ453" s="235"/>
      <c r="BR453" s="235"/>
      <c r="BS453" s="235"/>
      <c r="BT453" s="235"/>
      <c r="BU453" s="235"/>
      <c r="BV453" s="235"/>
      <c r="BW453" s="235"/>
      <c r="BX453" s="235"/>
      <c r="BY453" s="235"/>
      <c r="BZ453" s="235"/>
      <c r="CA453" s="235"/>
      <c r="CB453" s="235"/>
      <c r="CC453" s="235"/>
      <c r="CD453" s="235"/>
      <c r="CE453" s="235"/>
      <c r="CF453" s="235"/>
      <c r="CG453" s="235"/>
      <c r="CH453" s="235"/>
      <c r="CI453" s="235"/>
      <c r="CJ453" s="235"/>
      <c r="CK453" s="235"/>
      <c r="CL453" s="235"/>
      <c r="CM453" s="235"/>
      <c r="CN453" s="235"/>
      <c r="CO453" s="235"/>
      <c r="CP453" s="235"/>
      <c r="CQ453" s="235"/>
      <c r="CR453" s="235"/>
      <c r="CS453" s="235"/>
      <c r="CT453" s="235"/>
      <c r="CU453" s="235"/>
      <c r="CV453" s="235"/>
      <c r="CW453" s="235"/>
      <c r="CX453" s="235"/>
      <c r="CY453" s="235"/>
      <c r="CZ453" s="235"/>
      <c r="DA453" s="235"/>
      <c r="DB453" s="235"/>
      <c r="DC453" s="235"/>
      <c r="DD453" s="235"/>
      <c r="DE453" s="235"/>
      <c r="DF453" s="235"/>
      <c r="DG453" s="235"/>
      <c r="DH453" s="235"/>
      <c r="DI453" s="235"/>
      <c r="DJ453" s="235"/>
      <c r="DK453" s="235"/>
      <c r="DL453" s="235"/>
      <c r="DM453" s="235"/>
      <c r="DN453" s="235"/>
      <c r="DO453" s="235"/>
      <c r="DP453" s="235"/>
      <c r="DQ453" s="235"/>
      <c r="DR453" s="235"/>
      <c r="DS453" s="235"/>
      <c r="DT453" s="235"/>
      <c r="DU453" s="235"/>
      <c r="DV453" s="235"/>
      <c r="DW453" s="235"/>
      <c r="DX453" s="235"/>
      <c r="DY453" s="235"/>
      <c r="DZ453" s="235"/>
      <c r="EA453" s="235"/>
    </row>
    <row r="454" spans="3:131">
      <c r="C454" s="226"/>
      <c r="N454" s="235"/>
      <c r="O454" s="235"/>
      <c r="P454" s="235"/>
      <c r="Q454" s="235"/>
      <c r="R454" s="235"/>
      <c r="S454" s="235"/>
      <c r="T454" s="235"/>
      <c r="U454" s="235"/>
      <c r="V454" s="235"/>
      <c r="W454" s="235"/>
      <c r="X454" s="235"/>
      <c r="Y454" s="235"/>
      <c r="Z454" s="235"/>
      <c r="AA454" s="235"/>
      <c r="AB454" s="235"/>
      <c r="AC454" s="235"/>
      <c r="AD454" s="235"/>
      <c r="AE454" s="235"/>
      <c r="AF454" s="235"/>
      <c r="AG454" s="235"/>
      <c r="AH454" s="235"/>
      <c r="AI454" s="235"/>
      <c r="AJ454" s="235"/>
      <c r="AK454" s="235"/>
      <c r="AL454" s="235"/>
      <c r="AM454" s="235"/>
      <c r="AN454" s="235"/>
      <c r="AO454" s="235"/>
      <c r="AP454" s="235"/>
      <c r="AQ454" s="235"/>
      <c r="AR454" s="235"/>
      <c r="AS454" s="235"/>
      <c r="AT454" s="235"/>
      <c r="AU454" s="235"/>
      <c r="AV454" s="235"/>
      <c r="AW454" s="259"/>
      <c r="AX454" s="259"/>
      <c r="AY454" s="259"/>
      <c r="AZ454" s="440" t="s">
        <v>1033</v>
      </c>
      <c r="BA454" s="259" t="s">
        <v>1103</v>
      </c>
      <c r="BB454" s="259"/>
      <c r="BC454" s="259"/>
      <c r="BD454" s="259" t="s">
        <v>1023</v>
      </c>
      <c r="BE454" s="374"/>
      <c r="BF454" s="235"/>
      <c r="BG454" s="235"/>
      <c r="BH454" s="235"/>
      <c r="BI454" s="235"/>
      <c r="BJ454" s="235"/>
      <c r="BK454" s="235"/>
      <c r="BL454" s="235"/>
      <c r="BM454" s="235"/>
      <c r="BN454" s="235"/>
      <c r="BO454" s="235"/>
      <c r="BP454" s="235"/>
      <c r="BQ454" s="235"/>
      <c r="BR454" s="235"/>
      <c r="BS454" s="235"/>
      <c r="BT454" s="235"/>
      <c r="BU454" s="235"/>
      <c r="BV454" s="235"/>
      <c r="BW454" s="235"/>
      <c r="BX454" s="235"/>
      <c r="BY454" s="235"/>
      <c r="BZ454" s="235"/>
      <c r="CA454" s="235"/>
      <c r="CB454" s="235"/>
      <c r="CC454" s="235"/>
      <c r="CD454" s="235"/>
      <c r="CE454" s="235"/>
      <c r="CF454" s="235"/>
      <c r="CG454" s="235"/>
      <c r="CH454" s="235"/>
      <c r="CI454" s="235"/>
      <c r="CJ454" s="235"/>
      <c r="CK454" s="235"/>
      <c r="CL454" s="235"/>
      <c r="CM454" s="235"/>
      <c r="CN454" s="235"/>
      <c r="CO454" s="235"/>
      <c r="CP454" s="235"/>
      <c r="CQ454" s="235"/>
      <c r="CR454" s="235"/>
      <c r="CS454" s="235"/>
      <c r="CT454" s="235"/>
      <c r="CU454" s="235"/>
      <c r="CV454" s="235"/>
      <c r="CW454" s="235"/>
      <c r="CX454" s="235"/>
      <c r="CY454" s="235"/>
      <c r="CZ454" s="235"/>
      <c r="DA454" s="235"/>
      <c r="DB454" s="235"/>
      <c r="DC454" s="235"/>
      <c r="DD454" s="235"/>
      <c r="DE454" s="235"/>
      <c r="DF454" s="235"/>
      <c r="DG454" s="235"/>
      <c r="DH454" s="235"/>
      <c r="DI454" s="235"/>
      <c r="DJ454" s="235"/>
      <c r="DK454" s="235"/>
      <c r="DL454" s="235"/>
      <c r="DM454" s="235"/>
      <c r="DN454" s="235"/>
      <c r="DO454" s="235"/>
      <c r="DP454" s="235"/>
      <c r="DQ454" s="235"/>
      <c r="DR454" s="235"/>
      <c r="DS454" s="235"/>
      <c r="DT454" s="235"/>
      <c r="DU454" s="235"/>
      <c r="DV454" s="235"/>
      <c r="DW454" s="235"/>
      <c r="DX454" s="235"/>
      <c r="DY454" s="235"/>
      <c r="DZ454" s="235"/>
      <c r="EA454" s="235"/>
    </row>
    <row r="455" spans="3:131">
      <c r="C455" s="226"/>
      <c r="N455" s="235"/>
      <c r="O455" s="235"/>
      <c r="P455" s="235"/>
      <c r="Q455" s="235"/>
      <c r="R455" s="235"/>
      <c r="S455" s="235"/>
      <c r="T455" s="235"/>
      <c r="U455" s="235"/>
      <c r="V455" s="235"/>
      <c r="W455" s="235"/>
      <c r="X455" s="235"/>
      <c r="Y455" s="235"/>
      <c r="Z455" s="235"/>
      <c r="AA455" s="235"/>
      <c r="AB455" s="235"/>
      <c r="AC455" s="235"/>
      <c r="AD455" s="235"/>
      <c r="AE455" s="235"/>
      <c r="AF455" s="235"/>
      <c r="AG455" s="235"/>
      <c r="AH455" s="235"/>
      <c r="AI455" s="235"/>
      <c r="AJ455" s="235"/>
      <c r="AK455" s="235"/>
      <c r="AL455" s="235"/>
      <c r="AM455" s="235"/>
      <c r="AN455" s="235"/>
      <c r="AO455" s="235"/>
      <c r="AP455" s="235"/>
      <c r="AQ455" s="235"/>
      <c r="AR455" s="235"/>
      <c r="AS455" s="235"/>
      <c r="AT455" s="235"/>
      <c r="AU455" s="235"/>
      <c r="AV455" s="235"/>
      <c r="AW455" s="259"/>
      <c r="AX455" s="259"/>
      <c r="AY455" s="259"/>
      <c r="AZ455" s="440" t="s">
        <v>1034</v>
      </c>
      <c r="BA455" s="259" t="s">
        <v>1105</v>
      </c>
      <c r="BB455" s="259"/>
      <c r="BC455" s="259"/>
      <c r="BD455" s="259" t="s">
        <v>1024</v>
      </c>
      <c r="BE455" s="374"/>
      <c r="BF455" s="235"/>
      <c r="BG455" s="235"/>
      <c r="BH455" s="235"/>
      <c r="BI455" s="235"/>
      <c r="BJ455" s="235"/>
      <c r="BK455" s="235"/>
      <c r="BL455" s="235"/>
      <c r="BM455" s="235"/>
      <c r="BN455" s="235"/>
      <c r="BO455" s="235"/>
      <c r="BP455" s="235"/>
      <c r="BQ455" s="235"/>
      <c r="BR455" s="235"/>
      <c r="BS455" s="235"/>
      <c r="BT455" s="235"/>
      <c r="BU455" s="235"/>
      <c r="BV455" s="235"/>
      <c r="BW455" s="235"/>
      <c r="BX455" s="235"/>
      <c r="BY455" s="235"/>
      <c r="BZ455" s="235"/>
      <c r="CA455" s="235"/>
      <c r="CB455" s="235"/>
      <c r="CC455" s="235"/>
      <c r="CD455" s="235"/>
      <c r="CE455" s="235"/>
      <c r="CF455" s="235"/>
      <c r="CG455" s="235"/>
      <c r="CH455" s="235"/>
      <c r="CI455" s="235"/>
      <c r="CJ455" s="235"/>
      <c r="CK455" s="235"/>
      <c r="CL455" s="235"/>
      <c r="CM455" s="235"/>
      <c r="CN455" s="235"/>
      <c r="CO455" s="235"/>
      <c r="CP455" s="235"/>
      <c r="CQ455" s="235"/>
      <c r="CR455" s="235"/>
      <c r="CS455" s="235"/>
      <c r="CT455" s="235"/>
      <c r="CU455" s="235"/>
      <c r="CV455" s="235"/>
      <c r="CW455" s="235"/>
      <c r="CX455" s="235"/>
      <c r="CY455" s="235"/>
      <c r="CZ455" s="235"/>
      <c r="DA455" s="235"/>
      <c r="DB455" s="235"/>
      <c r="DC455" s="235"/>
      <c r="DD455" s="235"/>
      <c r="DE455" s="235"/>
      <c r="DF455" s="235"/>
      <c r="DG455" s="235"/>
      <c r="DH455" s="235"/>
      <c r="DI455" s="235"/>
      <c r="DJ455" s="235"/>
      <c r="DK455" s="235"/>
      <c r="DL455" s="235"/>
      <c r="DM455" s="235"/>
      <c r="DN455" s="235"/>
      <c r="DO455" s="235"/>
      <c r="DP455" s="235"/>
      <c r="DQ455" s="235"/>
      <c r="DR455" s="235"/>
      <c r="DS455" s="235"/>
      <c r="DT455" s="235"/>
      <c r="DU455" s="235"/>
      <c r="DV455" s="235"/>
      <c r="DW455" s="235"/>
      <c r="DX455" s="235"/>
      <c r="DY455" s="235"/>
      <c r="DZ455" s="235"/>
      <c r="EA455" s="235"/>
    </row>
    <row r="456" spans="3:131">
      <c r="C456" s="226"/>
      <c r="N456" s="235"/>
      <c r="O456" s="235"/>
      <c r="P456" s="235"/>
      <c r="Q456" s="235"/>
      <c r="R456" s="235"/>
      <c r="S456" s="235"/>
      <c r="T456" s="235"/>
      <c r="U456" s="235"/>
      <c r="V456" s="235"/>
      <c r="W456" s="235"/>
      <c r="X456" s="235"/>
      <c r="Y456" s="235"/>
      <c r="Z456" s="235"/>
      <c r="AA456" s="235"/>
      <c r="AB456" s="235"/>
      <c r="AC456" s="235"/>
      <c r="AD456" s="235"/>
      <c r="AE456" s="235"/>
      <c r="AF456" s="235"/>
      <c r="AG456" s="235"/>
      <c r="AH456" s="235"/>
      <c r="AI456" s="235"/>
      <c r="AJ456" s="235"/>
      <c r="AK456" s="235"/>
      <c r="AL456" s="235"/>
      <c r="AM456" s="235"/>
      <c r="AN456" s="235"/>
      <c r="AO456" s="235"/>
      <c r="AP456" s="235"/>
      <c r="AQ456" s="235"/>
      <c r="AR456" s="235"/>
      <c r="AS456" s="235"/>
      <c r="AT456" s="235"/>
      <c r="AU456" s="235"/>
      <c r="AV456" s="235"/>
      <c r="AW456" s="259"/>
      <c r="AX456" s="259"/>
      <c r="AY456" s="259"/>
      <c r="AZ456" s="440" t="s">
        <v>1036</v>
      </c>
      <c r="BA456" s="259" t="s">
        <v>1467</v>
      </c>
      <c r="BB456" s="259"/>
      <c r="BC456" s="259"/>
      <c r="BD456" s="259" t="s">
        <v>1026</v>
      </c>
      <c r="BE456" s="374"/>
      <c r="BF456" s="235"/>
      <c r="BG456" s="235"/>
      <c r="BH456" s="235"/>
      <c r="BI456" s="235"/>
      <c r="BJ456" s="235"/>
      <c r="BK456" s="235"/>
      <c r="BL456" s="235"/>
      <c r="BM456" s="235"/>
      <c r="BN456" s="235"/>
      <c r="BO456" s="235"/>
      <c r="BP456" s="235"/>
      <c r="BQ456" s="235"/>
      <c r="BR456" s="235"/>
      <c r="BS456" s="235"/>
      <c r="BT456" s="235"/>
      <c r="BU456" s="235"/>
      <c r="BV456" s="235"/>
      <c r="BW456" s="235"/>
      <c r="BX456" s="235"/>
      <c r="BY456" s="235"/>
      <c r="BZ456" s="235"/>
      <c r="CA456" s="235"/>
      <c r="CB456" s="235"/>
      <c r="CC456" s="235"/>
      <c r="CD456" s="235"/>
      <c r="CE456" s="235"/>
      <c r="CF456" s="235"/>
      <c r="CG456" s="235"/>
      <c r="CH456" s="235"/>
      <c r="CI456" s="235"/>
      <c r="CJ456" s="235"/>
      <c r="CK456" s="235"/>
      <c r="CL456" s="235"/>
      <c r="CM456" s="235"/>
      <c r="CN456" s="235"/>
      <c r="CO456" s="235"/>
      <c r="CP456" s="235"/>
      <c r="CQ456" s="235"/>
      <c r="CR456" s="235"/>
      <c r="CS456" s="235"/>
      <c r="CT456" s="235"/>
      <c r="CU456" s="235"/>
      <c r="CV456" s="235"/>
      <c r="CW456" s="235"/>
      <c r="CX456" s="235"/>
      <c r="CY456" s="235"/>
      <c r="CZ456" s="235"/>
      <c r="DA456" s="235"/>
      <c r="DB456" s="235"/>
      <c r="DC456" s="235"/>
      <c r="DD456" s="235"/>
      <c r="DE456" s="235"/>
      <c r="DF456" s="235"/>
      <c r="DG456" s="235"/>
      <c r="DH456" s="235"/>
      <c r="DI456" s="235"/>
      <c r="DJ456" s="235"/>
      <c r="DK456" s="235"/>
      <c r="DL456" s="235"/>
      <c r="DM456" s="235"/>
      <c r="DN456" s="235"/>
      <c r="DO456" s="235"/>
      <c r="DP456" s="235"/>
      <c r="DQ456" s="235"/>
      <c r="DR456" s="235"/>
      <c r="DS456" s="235"/>
      <c r="DT456" s="235"/>
      <c r="DU456" s="235"/>
      <c r="DV456" s="235"/>
      <c r="DW456" s="235"/>
      <c r="DX456" s="235"/>
      <c r="DY456" s="235"/>
      <c r="DZ456" s="235"/>
      <c r="EA456" s="235"/>
    </row>
    <row r="457" spans="3:131">
      <c r="C457" s="226"/>
      <c r="N457" s="235"/>
      <c r="O457" s="235"/>
      <c r="P457" s="235"/>
      <c r="Q457" s="235"/>
      <c r="R457" s="235"/>
      <c r="S457" s="235"/>
      <c r="T457" s="235"/>
      <c r="U457" s="235"/>
      <c r="V457" s="235"/>
      <c r="W457" s="235"/>
      <c r="X457" s="235"/>
      <c r="Y457" s="235"/>
      <c r="Z457" s="235"/>
      <c r="AA457" s="235"/>
      <c r="AB457" s="235"/>
      <c r="AC457" s="235"/>
      <c r="AD457" s="235"/>
      <c r="AE457" s="235"/>
      <c r="AF457" s="235"/>
      <c r="AG457" s="235"/>
      <c r="AH457" s="235"/>
      <c r="AI457" s="235"/>
      <c r="AJ457" s="235"/>
      <c r="AK457" s="235"/>
      <c r="AL457" s="235"/>
      <c r="AM457" s="235"/>
      <c r="AN457" s="235"/>
      <c r="AO457" s="235"/>
      <c r="AP457" s="235"/>
      <c r="AQ457" s="235"/>
      <c r="AR457" s="235"/>
      <c r="AS457" s="235"/>
      <c r="AT457" s="235"/>
      <c r="AU457" s="235"/>
      <c r="AV457" s="235"/>
      <c r="AW457" s="259"/>
      <c r="AX457" s="259"/>
      <c r="AY457" s="259"/>
      <c r="AZ457" s="440" t="s">
        <v>1038</v>
      </c>
      <c r="BA457" s="259" t="s">
        <v>1113</v>
      </c>
      <c r="BB457" s="259"/>
      <c r="BC457" s="259"/>
      <c r="BD457" s="259" t="s">
        <v>1028</v>
      </c>
      <c r="BE457" s="374"/>
      <c r="BF457" s="235"/>
      <c r="BG457" s="235"/>
      <c r="BH457" s="235"/>
      <c r="BI457" s="235"/>
      <c r="BJ457" s="235"/>
      <c r="BK457" s="235"/>
      <c r="BL457" s="235"/>
      <c r="BM457" s="235"/>
      <c r="BN457" s="235"/>
      <c r="BO457" s="235"/>
      <c r="BP457" s="235"/>
      <c r="BQ457" s="235"/>
      <c r="BR457" s="235"/>
      <c r="BS457" s="235"/>
      <c r="BT457" s="235"/>
      <c r="BU457" s="235"/>
      <c r="BV457" s="235"/>
      <c r="BW457" s="235"/>
      <c r="BX457" s="235"/>
      <c r="BY457" s="235"/>
      <c r="BZ457" s="235"/>
      <c r="CA457" s="235"/>
      <c r="CB457" s="235"/>
      <c r="CC457" s="235"/>
      <c r="CD457" s="235"/>
      <c r="CE457" s="235"/>
      <c r="CF457" s="235"/>
      <c r="CG457" s="235"/>
      <c r="CH457" s="235"/>
      <c r="CI457" s="235"/>
      <c r="CJ457" s="235"/>
      <c r="CK457" s="235"/>
      <c r="CL457" s="235"/>
      <c r="CM457" s="235"/>
      <c r="CN457" s="235"/>
      <c r="CO457" s="235"/>
      <c r="CP457" s="235"/>
      <c r="CQ457" s="235"/>
      <c r="CR457" s="235"/>
      <c r="CS457" s="235"/>
      <c r="CT457" s="235"/>
      <c r="CU457" s="235"/>
      <c r="CV457" s="235"/>
      <c r="CW457" s="235"/>
      <c r="CX457" s="235"/>
      <c r="CY457" s="235"/>
      <c r="CZ457" s="235"/>
      <c r="DA457" s="235"/>
      <c r="DB457" s="235"/>
      <c r="DC457" s="235"/>
      <c r="DD457" s="235"/>
      <c r="DE457" s="235"/>
      <c r="DF457" s="235"/>
      <c r="DG457" s="235"/>
      <c r="DH457" s="235"/>
      <c r="DI457" s="235"/>
      <c r="DJ457" s="235"/>
      <c r="DK457" s="235"/>
      <c r="DL457" s="235"/>
      <c r="DM457" s="235"/>
      <c r="DN457" s="235"/>
      <c r="DO457" s="235"/>
      <c r="DP457" s="235"/>
      <c r="DQ457" s="235"/>
      <c r="DR457" s="235"/>
      <c r="DS457" s="235"/>
      <c r="DT457" s="235"/>
      <c r="DU457" s="235"/>
      <c r="DV457" s="235"/>
      <c r="DW457" s="235"/>
      <c r="DX457" s="235"/>
      <c r="DY457" s="235"/>
      <c r="DZ457" s="235"/>
      <c r="EA457" s="235"/>
    </row>
    <row r="458" spans="3:131">
      <c r="C458" s="226"/>
      <c r="N458" s="235"/>
      <c r="O458" s="235"/>
      <c r="P458" s="235"/>
      <c r="Q458" s="235"/>
      <c r="R458" s="235"/>
      <c r="S458" s="235"/>
      <c r="T458" s="235"/>
      <c r="U458" s="235"/>
      <c r="V458" s="235"/>
      <c r="W458" s="235"/>
      <c r="X458" s="235"/>
      <c r="Y458" s="235"/>
      <c r="Z458" s="235"/>
      <c r="AA458" s="235"/>
      <c r="AB458" s="235"/>
      <c r="AC458" s="235"/>
      <c r="AD458" s="235"/>
      <c r="AE458" s="235"/>
      <c r="AF458" s="235"/>
      <c r="AG458" s="235"/>
      <c r="AH458" s="235"/>
      <c r="AI458" s="235"/>
      <c r="AJ458" s="235"/>
      <c r="AK458" s="235"/>
      <c r="AL458" s="235"/>
      <c r="AM458" s="235"/>
      <c r="AN458" s="235"/>
      <c r="AO458" s="235"/>
      <c r="AP458" s="235"/>
      <c r="AQ458" s="235"/>
      <c r="AR458" s="235"/>
      <c r="AS458" s="235"/>
      <c r="AT458" s="235"/>
      <c r="AU458" s="235"/>
      <c r="AV458" s="235"/>
      <c r="AW458" s="259"/>
      <c r="AX458" s="259"/>
      <c r="AY458" s="259"/>
      <c r="AZ458" s="440" t="s">
        <v>1039</v>
      </c>
      <c r="BA458" s="259" t="s">
        <v>1117</v>
      </c>
      <c r="BB458" s="259"/>
      <c r="BC458" s="259"/>
      <c r="BD458" s="259" t="s">
        <v>1030</v>
      </c>
      <c r="BE458" s="374"/>
      <c r="BF458" s="235"/>
      <c r="BG458" s="235"/>
      <c r="BH458" s="235"/>
      <c r="BI458" s="235"/>
      <c r="BJ458" s="235"/>
      <c r="BK458" s="235"/>
      <c r="BL458" s="235"/>
      <c r="BM458" s="235"/>
      <c r="BN458" s="235"/>
      <c r="BO458" s="235"/>
      <c r="BP458" s="235"/>
      <c r="BQ458" s="235"/>
      <c r="BR458" s="235"/>
      <c r="BS458" s="235"/>
      <c r="BT458" s="235"/>
      <c r="BU458" s="235"/>
      <c r="BV458" s="235"/>
      <c r="BW458" s="235"/>
      <c r="BX458" s="235"/>
      <c r="BY458" s="235"/>
      <c r="BZ458" s="235"/>
      <c r="CA458" s="235"/>
      <c r="CB458" s="235"/>
      <c r="CC458" s="235"/>
      <c r="CD458" s="235"/>
      <c r="CE458" s="235"/>
      <c r="CF458" s="235"/>
      <c r="CG458" s="235"/>
      <c r="CH458" s="235"/>
      <c r="CI458" s="235"/>
      <c r="CJ458" s="235"/>
      <c r="CK458" s="235"/>
      <c r="CL458" s="235"/>
      <c r="CM458" s="235"/>
      <c r="CN458" s="235"/>
      <c r="CO458" s="235"/>
      <c r="CP458" s="235"/>
      <c r="CQ458" s="235"/>
      <c r="CR458" s="235"/>
      <c r="CS458" s="235"/>
      <c r="CT458" s="235"/>
      <c r="CU458" s="235"/>
      <c r="CV458" s="235"/>
      <c r="CW458" s="235"/>
      <c r="CX458" s="235"/>
      <c r="CY458" s="235"/>
      <c r="CZ458" s="235"/>
      <c r="DA458" s="235"/>
      <c r="DB458" s="235"/>
      <c r="DC458" s="235"/>
      <c r="DD458" s="235"/>
      <c r="DE458" s="235"/>
      <c r="DF458" s="235"/>
      <c r="DG458" s="235"/>
      <c r="DH458" s="235"/>
      <c r="DI458" s="235"/>
      <c r="DJ458" s="235"/>
      <c r="DK458" s="235"/>
      <c r="DL458" s="235"/>
      <c r="DM458" s="235"/>
      <c r="DN458" s="235"/>
      <c r="DO458" s="235"/>
      <c r="DP458" s="235"/>
      <c r="DQ458" s="235"/>
      <c r="DR458" s="235"/>
      <c r="DS458" s="235"/>
      <c r="DT458" s="235"/>
      <c r="DU458" s="235"/>
      <c r="DV458" s="235"/>
      <c r="DW458" s="235"/>
      <c r="DX458" s="235"/>
      <c r="DY458" s="235"/>
      <c r="DZ458" s="235"/>
      <c r="EA458" s="235"/>
    </row>
    <row r="459" spans="3:131">
      <c r="C459" s="226"/>
      <c r="N459" s="235"/>
      <c r="O459" s="235"/>
      <c r="P459" s="235"/>
      <c r="Q459" s="235"/>
      <c r="R459" s="235"/>
      <c r="S459" s="235"/>
      <c r="T459" s="235"/>
      <c r="U459" s="235"/>
      <c r="V459" s="235"/>
      <c r="W459" s="235"/>
      <c r="X459" s="235"/>
      <c r="Y459" s="235"/>
      <c r="Z459" s="235"/>
      <c r="AA459" s="235"/>
      <c r="AB459" s="235"/>
      <c r="AC459" s="235"/>
      <c r="AD459" s="235"/>
      <c r="AE459" s="235"/>
      <c r="AF459" s="235"/>
      <c r="AG459" s="235"/>
      <c r="AH459" s="235"/>
      <c r="AI459" s="235"/>
      <c r="AJ459" s="235"/>
      <c r="AK459" s="235"/>
      <c r="AL459" s="235"/>
      <c r="AM459" s="235"/>
      <c r="AN459" s="235"/>
      <c r="AO459" s="235"/>
      <c r="AP459" s="235"/>
      <c r="AQ459" s="235"/>
      <c r="AR459" s="235"/>
      <c r="AS459" s="235"/>
      <c r="AT459" s="235"/>
      <c r="AU459" s="235"/>
      <c r="AV459" s="235"/>
      <c r="AW459" s="259"/>
      <c r="AX459" s="259"/>
      <c r="AY459" s="259"/>
      <c r="AZ459" s="440" t="s">
        <v>1041</v>
      </c>
      <c r="BA459" s="259" t="s">
        <v>1119</v>
      </c>
      <c r="BB459" s="259"/>
      <c r="BC459" s="259"/>
      <c r="BD459" s="259" t="s">
        <v>1033</v>
      </c>
      <c r="BE459" s="374"/>
      <c r="BF459" s="235"/>
      <c r="BG459" s="235"/>
      <c r="BH459" s="235"/>
      <c r="BI459" s="235"/>
      <c r="BJ459" s="235"/>
      <c r="BK459" s="235"/>
      <c r="BL459" s="235"/>
      <c r="BM459" s="235"/>
      <c r="BN459" s="235"/>
      <c r="BO459" s="235"/>
      <c r="BP459" s="235"/>
      <c r="BQ459" s="235"/>
      <c r="BR459" s="235"/>
      <c r="BS459" s="235"/>
      <c r="BT459" s="235"/>
      <c r="BU459" s="235"/>
      <c r="BV459" s="235"/>
      <c r="BW459" s="235"/>
      <c r="BX459" s="235"/>
      <c r="BY459" s="235"/>
      <c r="BZ459" s="235"/>
      <c r="CA459" s="235"/>
      <c r="CB459" s="235"/>
      <c r="CC459" s="235"/>
      <c r="CD459" s="235"/>
      <c r="CE459" s="235"/>
      <c r="CF459" s="235"/>
      <c r="CG459" s="235"/>
      <c r="CH459" s="235"/>
      <c r="CI459" s="235"/>
      <c r="CJ459" s="235"/>
      <c r="CK459" s="235"/>
      <c r="CL459" s="235"/>
      <c r="CM459" s="235"/>
      <c r="CN459" s="235"/>
      <c r="CO459" s="235"/>
      <c r="CP459" s="235"/>
      <c r="CQ459" s="235"/>
      <c r="CR459" s="235"/>
      <c r="CS459" s="235"/>
      <c r="CT459" s="235"/>
      <c r="CU459" s="235"/>
      <c r="CV459" s="235"/>
      <c r="CW459" s="235"/>
      <c r="CX459" s="235"/>
      <c r="CY459" s="235"/>
      <c r="CZ459" s="235"/>
      <c r="DA459" s="235"/>
      <c r="DB459" s="235"/>
      <c r="DC459" s="235"/>
      <c r="DD459" s="235"/>
      <c r="DE459" s="235"/>
      <c r="DF459" s="235"/>
      <c r="DG459" s="235"/>
      <c r="DH459" s="235"/>
      <c r="DI459" s="235"/>
      <c r="DJ459" s="235"/>
      <c r="DK459" s="235"/>
      <c r="DL459" s="235"/>
      <c r="DM459" s="235"/>
      <c r="DN459" s="235"/>
      <c r="DO459" s="235"/>
      <c r="DP459" s="235"/>
      <c r="DQ459" s="235"/>
      <c r="DR459" s="235"/>
      <c r="DS459" s="235"/>
      <c r="DT459" s="235"/>
      <c r="DU459" s="235"/>
      <c r="DV459" s="235"/>
      <c r="DW459" s="235"/>
      <c r="DX459" s="235"/>
      <c r="DY459" s="235"/>
      <c r="DZ459" s="235"/>
      <c r="EA459" s="235"/>
    </row>
    <row r="460" spans="3:131">
      <c r="C460" s="226"/>
      <c r="N460" s="235"/>
      <c r="O460" s="235"/>
      <c r="P460" s="235"/>
      <c r="Q460" s="235"/>
      <c r="R460" s="235"/>
      <c r="S460" s="235"/>
      <c r="T460" s="235"/>
      <c r="U460" s="235"/>
      <c r="V460" s="235"/>
      <c r="W460" s="235"/>
      <c r="X460" s="235"/>
      <c r="Y460" s="235"/>
      <c r="Z460" s="235"/>
      <c r="AA460" s="235"/>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59"/>
      <c r="AX460" s="259"/>
      <c r="AY460" s="259"/>
      <c r="AZ460" s="440" t="s">
        <v>1043</v>
      </c>
      <c r="BA460" s="259" t="s">
        <v>1120</v>
      </c>
      <c r="BB460" s="259"/>
      <c r="BC460" s="259"/>
      <c r="BD460" s="259" t="s">
        <v>1034</v>
      </c>
      <c r="BE460" s="374"/>
      <c r="BF460" s="235"/>
      <c r="BG460" s="235"/>
      <c r="BH460" s="235"/>
      <c r="BI460" s="235"/>
      <c r="BJ460" s="235"/>
      <c r="BK460" s="235"/>
      <c r="BL460" s="235"/>
      <c r="BM460" s="235"/>
      <c r="BN460" s="235"/>
      <c r="BO460" s="235"/>
      <c r="BP460" s="235"/>
      <c r="BQ460" s="235"/>
      <c r="BR460" s="235"/>
      <c r="BS460" s="235"/>
      <c r="BT460" s="235"/>
      <c r="BU460" s="235"/>
      <c r="BV460" s="235"/>
      <c r="BW460" s="235"/>
      <c r="BX460" s="235"/>
      <c r="BY460" s="235"/>
      <c r="BZ460" s="235"/>
      <c r="CA460" s="235"/>
      <c r="CB460" s="235"/>
      <c r="CC460" s="235"/>
      <c r="CD460" s="235"/>
      <c r="CE460" s="235"/>
      <c r="CF460" s="235"/>
      <c r="CG460" s="235"/>
      <c r="CH460" s="235"/>
      <c r="CI460" s="235"/>
      <c r="CJ460" s="235"/>
      <c r="CK460" s="235"/>
      <c r="CL460" s="235"/>
      <c r="CM460" s="235"/>
      <c r="CN460" s="235"/>
      <c r="CO460" s="235"/>
      <c r="CP460" s="235"/>
      <c r="CQ460" s="235"/>
      <c r="CR460" s="235"/>
      <c r="CS460" s="235"/>
      <c r="CT460" s="235"/>
      <c r="CU460" s="235"/>
      <c r="CV460" s="235"/>
      <c r="CW460" s="235"/>
      <c r="CX460" s="235"/>
      <c r="CY460" s="235"/>
      <c r="CZ460" s="235"/>
      <c r="DA460" s="235"/>
      <c r="DB460" s="235"/>
      <c r="DC460" s="235"/>
      <c r="DD460" s="235"/>
      <c r="DE460" s="235"/>
      <c r="DF460" s="235"/>
      <c r="DG460" s="235"/>
      <c r="DH460" s="235"/>
      <c r="DI460" s="235"/>
      <c r="DJ460" s="235"/>
      <c r="DK460" s="235"/>
      <c r="DL460" s="235"/>
      <c r="DM460" s="235"/>
      <c r="DN460" s="235"/>
      <c r="DO460" s="235"/>
      <c r="DP460" s="235"/>
      <c r="DQ460" s="235"/>
      <c r="DR460" s="235"/>
      <c r="DS460" s="235"/>
      <c r="DT460" s="235"/>
      <c r="DU460" s="235"/>
      <c r="DV460" s="235"/>
      <c r="DW460" s="235"/>
      <c r="DX460" s="235"/>
      <c r="DY460" s="235"/>
      <c r="DZ460" s="235"/>
      <c r="EA460" s="235"/>
    </row>
    <row r="461" spans="3:131">
      <c r="C461" s="226"/>
      <c r="N461" s="235"/>
      <c r="O461" s="235"/>
      <c r="P461" s="235"/>
      <c r="Q461" s="235"/>
      <c r="R461" s="235"/>
      <c r="S461" s="235"/>
      <c r="T461" s="235"/>
      <c r="U461" s="235"/>
      <c r="V461" s="235"/>
      <c r="W461" s="235"/>
      <c r="X461" s="235"/>
      <c r="Y461" s="235"/>
      <c r="Z461" s="235"/>
      <c r="AA461" s="235"/>
      <c r="AB461" s="235"/>
      <c r="AC461" s="235"/>
      <c r="AD461" s="235"/>
      <c r="AE461" s="235"/>
      <c r="AF461" s="235"/>
      <c r="AG461" s="235"/>
      <c r="AH461" s="235"/>
      <c r="AI461" s="235"/>
      <c r="AJ461" s="235"/>
      <c r="AK461" s="235"/>
      <c r="AL461" s="235"/>
      <c r="AM461" s="235"/>
      <c r="AN461" s="235"/>
      <c r="AO461" s="235"/>
      <c r="AP461" s="235"/>
      <c r="AQ461" s="235"/>
      <c r="AR461" s="235"/>
      <c r="AS461" s="235"/>
      <c r="AT461" s="235"/>
      <c r="AU461" s="235"/>
      <c r="AV461" s="235"/>
      <c r="AW461" s="259"/>
      <c r="AX461" s="259"/>
      <c r="AY461" s="259"/>
      <c r="AZ461" s="440" t="s">
        <v>417</v>
      </c>
      <c r="BA461" s="259" t="s">
        <v>1124</v>
      </c>
      <c r="BB461" s="259"/>
      <c r="BC461" s="259"/>
      <c r="BD461" s="259" t="s">
        <v>1036</v>
      </c>
      <c r="BE461" s="374"/>
      <c r="BF461" s="235"/>
      <c r="BG461" s="235"/>
      <c r="BH461" s="235"/>
      <c r="BI461" s="235"/>
      <c r="BJ461" s="235"/>
      <c r="BK461" s="235"/>
      <c r="BL461" s="235"/>
      <c r="BM461" s="235"/>
      <c r="BN461" s="235"/>
      <c r="BO461" s="235"/>
      <c r="BP461" s="235"/>
      <c r="BQ461" s="235"/>
      <c r="BR461" s="235"/>
      <c r="BS461" s="235"/>
      <c r="BT461" s="235"/>
      <c r="BU461" s="235"/>
      <c r="BV461" s="235"/>
      <c r="BW461" s="235"/>
      <c r="BX461" s="235"/>
      <c r="BY461" s="235"/>
      <c r="BZ461" s="235"/>
      <c r="CA461" s="235"/>
      <c r="CB461" s="235"/>
      <c r="CC461" s="235"/>
      <c r="CD461" s="235"/>
      <c r="CE461" s="235"/>
      <c r="CF461" s="235"/>
      <c r="CG461" s="235"/>
      <c r="CH461" s="235"/>
      <c r="CI461" s="235"/>
      <c r="CJ461" s="235"/>
      <c r="CK461" s="235"/>
      <c r="CL461" s="235"/>
      <c r="CM461" s="235"/>
      <c r="CN461" s="235"/>
      <c r="CO461" s="235"/>
      <c r="CP461" s="235"/>
      <c r="CQ461" s="235"/>
      <c r="CR461" s="235"/>
      <c r="CS461" s="235"/>
      <c r="CT461" s="235"/>
      <c r="CU461" s="235"/>
      <c r="CV461" s="235"/>
      <c r="CW461" s="235"/>
      <c r="CX461" s="235"/>
      <c r="CY461" s="235"/>
      <c r="CZ461" s="235"/>
      <c r="DA461" s="235"/>
      <c r="DB461" s="235"/>
      <c r="DC461" s="235"/>
      <c r="DD461" s="235"/>
      <c r="DE461" s="235"/>
      <c r="DF461" s="235"/>
      <c r="DG461" s="235"/>
      <c r="DH461" s="235"/>
      <c r="DI461" s="235"/>
      <c r="DJ461" s="235"/>
      <c r="DK461" s="235"/>
      <c r="DL461" s="235"/>
      <c r="DM461" s="235"/>
      <c r="DN461" s="235"/>
      <c r="DO461" s="235"/>
      <c r="DP461" s="235"/>
      <c r="DQ461" s="235"/>
      <c r="DR461" s="235"/>
      <c r="DS461" s="235"/>
      <c r="DT461" s="235"/>
      <c r="DU461" s="235"/>
      <c r="DV461" s="235"/>
      <c r="DW461" s="235"/>
      <c r="DX461" s="235"/>
      <c r="DY461" s="235"/>
      <c r="DZ461" s="235"/>
      <c r="EA461" s="235"/>
    </row>
    <row r="462" spans="3:131">
      <c r="C462" s="226"/>
      <c r="N462" s="235"/>
      <c r="O462" s="235"/>
      <c r="P462" s="235"/>
      <c r="Q462" s="235"/>
      <c r="R462" s="235"/>
      <c r="S462" s="235"/>
      <c r="T462" s="235"/>
      <c r="U462" s="235"/>
      <c r="V462" s="235"/>
      <c r="W462" s="235"/>
      <c r="X462" s="235"/>
      <c r="Y462" s="235"/>
      <c r="Z462" s="235"/>
      <c r="AA462" s="235"/>
      <c r="AB462" s="235"/>
      <c r="AC462" s="235"/>
      <c r="AD462" s="235"/>
      <c r="AE462" s="235"/>
      <c r="AF462" s="235"/>
      <c r="AG462" s="235"/>
      <c r="AH462" s="235"/>
      <c r="AI462" s="235"/>
      <c r="AJ462" s="235"/>
      <c r="AK462" s="235"/>
      <c r="AL462" s="235"/>
      <c r="AM462" s="235"/>
      <c r="AN462" s="235"/>
      <c r="AO462" s="235"/>
      <c r="AP462" s="235"/>
      <c r="AQ462" s="235"/>
      <c r="AR462" s="235"/>
      <c r="AS462" s="235"/>
      <c r="AT462" s="235"/>
      <c r="AU462" s="235"/>
      <c r="AV462" s="235"/>
      <c r="AW462" s="259"/>
      <c r="AX462" s="259"/>
      <c r="AY462" s="259"/>
      <c r="AZ462" s="440" t="s">
        <v>1046</v>
      </c>
      <c r="BA462" s="259" t="s">
        <v>449</v>
      </c>
      <c r="BB462" s="259"/>
      <c r="BC462" s="259"/>
      <c r="BD462" s="259" t="s">
        <v>1038</v>
      </c>
      <c r="BE462" s="374"/>
      <c r="BF462" s="235"/>
      <c r="BG462" s="235"/>
      <c r="BH462" s="235"/>
      <c r="BI462" s="235"/>
      <c r="BJ462" s="235"/>
      <c r="BK462" s="235"/>
      <c r="BL462" s="235"/>
      <c r="BM462" s="235"/>
      <c r="BN462" s="235"/>
      <c r="BO462" s="235"/>
      <c r="BP462" s="235"/>
      <c r="BQ462" s="235"/>
      <c r="BR462" s="235"/>
      <c r="BS462" s="235"/>
      <c r="BT462" s="235"/>
      <c r="BU462" s="235"/>
      <c r="BV462" s="235"/>
      <c r="BW462" s="235"/>
      <c r="BX462" s="235"/>
      <c r="BY462" s="235"/>
      <c r="BZ462" s="235"/>
      <c r="CA462" s="235"/>
      <c r="CB462" s="235"/>
      <c r="CC462" s="235"/>
      <c r="CD462" s="235"/>
      <c r="CE462" s="235"/>
      <c r="CF462" s="235"/>
      <c r="CG462" s="235"/>
      <c r="CH462" s="235"/>
      <c r="CI462" s="235"/>
      <c r="CJ462" s="235"/>
      <c r="CK462" s="235"/>
      <c r="CL462" s="235"/>
      <c r="CM462" s="235"/>
      <c r="CN462" s="235"/>
      <c r="CO462" s="235"/>
      <c r="CP462" s="235"/>
      <c r="CQ462" s="235"/>
      <c r="CR462" s="235"/>
      <c r="CS462" s="235"/>
      <c r="CT462" s="235"/>
      <c r="CU462" s="235"/>
      <c r="CV462" s="235"/>
      <c r="CW462" s="235"/>
      <c r="CX462" s="235"/>
      <c r="CY462" s="235"/>
      <c r="CZ462" s="235"/>
      <c r="DA462" s="235"/>
      <c r="DB462" s="235"/>
      <c r="DC462" s="235"/>
      <c r="DD462" s="235"/>
      <c r="DE462" s="235"/>
      <c r="DF462" s="235"/>
      <c r="DG462" s="235"/>
      <c r="DH462" s="235"/>
      <c r="DI462" s="235"/>
      <c r="DJ462" s="235"/>
      <c r="DK462" s="235"/>
      <c r="DL462" s="235"/>
      <c r="DM462" s="235"/>
      <c r="DN462" s="235"/>
      <c r="DO462" s="235"/>
      <c r="DP462" s="235"/>
      <c r="DQ462" s="235"/>
      <c r="DR462" s="235"/>
      <c r="DS462" s="235"/>
      <c r="DT462" s="235"/>
      <c r="DU462" s="235"/>
      <c r="DV462" s="235"/>
      <c r="DW462" s="235"/>
      <c r="DX462" s="235"/>
      <c r="DY462" s="235"/>
      <c r="DZ462" s="235"/>
      <c r="EA462" s="235"/>
    </row>
    <row r="463" spans="3:131">
      <c r="C463" s="226"/>
      <c r="N463" s="235"/>
      <c r="O463" s="235"/>
      <c r="P463" s="235"/>
      <c r="Q463" s="235"/>
      <c r="R463" s="235"/>
      <c r="S463" s="235"/>
      <c r="T463" s="235"/>
      <c r="U463" s="235"/>
      <c r="V463" s="235"/>
      <c r="W463" s="235"/>
      <c r="X463" s="235"/>
      <c r="Y463" s="235"/>
      <c r="Z463" s="235"/>
      <c r="AA463" s="235"/>
      <c r="AB463" s="235"/>
      <c r="AC463" s="235"/>
      <c r="AD463" s="235"/>
      <c r="AE463" s="235"/>
      <c r="AF463" s="235"/>
      <c r="AG463" s="235"/>
      <c r="AH463" s="235"/>
      <c r="AI463" s="235"/>
      <c r="AJ463" s="235"/>
      <c r="AK463" s="235"/>
      <c r="AL463" s="235"/>
      <c r="AM463" s="235"/>
      <c r="AN463" s="235"/>
      <c r="AO463" s="235"/>
      <c r="AP463" s="235"/>
      <c r="AQ463" s="235"/>
      <c r="AR463" s="235"/>
      <c r="AS463" s="235"/>
      <c r="AT463" s="235"/>
      <c r="AU463" s="235"/>
      <c r="AV463" s="235"/>
      <c r="AW463" s="259"/>
      <c r="AX463" s="259"/>
      <c r="AY463" s="259"/>
      <c r="AZ463" s="440" t="s">
        <v>1047</v>
      </c>
      <c r="BA463" s="259" t="s">
        <v>1468</v>
      </c>
      <c r="BB463" s="259"/>
      <c r="BC463" s="259"/>
      <c r="BD463" s="259" t="s">
        <v>1039</v>
      </c>
      <c r="BE463" s="374"/>
      <c r="BF463" s="235"/>
      <c r="BG463" s="235"/>
      <c r="BH463" s="235"/>
      <c r="BI463" s="235"/>
      <c r="BJ463" s="235"/>
      <c r="BK463" s="235"/>
      <c r="BL463" s="235"/>
      <c r="BM463" s="235"/>
      <c r="BN463" s="235"/>
      <c r="BO463" s="235"/>
      <c r="BP463" s="235"/>
      <c r="BQ463" s="235"/>
      <c r="BR463" s="235"/>
      <c r="BS463" s="235"/>
      <c r="BT463" s="235"/>
      <c r="BU463" s="235"/>
      <c r="BV463" s="235"/>
      <c r="BW463" s="235"/>
      <c r="BX463" s="235"/>
      <c r="BY463" s="235"/>
      <c r="BZ463" s="235"/>
      <c r="CA463" s="235"/>
      <c r="CB463" s="235"/>
      <c r="CC463" s="235"/>
      <c r="CD463" s="235"/>
      <c r="CE463" s="235"/>
      <c r="CF463" s="235"/>
      <c r="CG463" s="235"/>
      <c r="CH463" s="235"/>
      <c r="CI463" s="235"/>
      <c r="CJ463" s="235"/>
      <c r="CK463" s="235"/>
      <c r="CL463" s="235"/>
      <c r="CM463" s="235"/>
      <c r="CN463" s="235"/>
      <c r="CO463" s="235"/>
      <c r="CP463" s="235"/>
      <c r="CQ463" s="235"/>
      <c r="CR463" s="235"/>
      <c r="CS463" s="235"/>
      <c r="CT463" s="235"/>
      <c r="CU463" s="235"/>
      <c r="CV463" s="235"/>
      <c r="CW463" s="235"/>
      <c r="CX463" s="235"/>
      <c r="CY463" s="235"/>
      <c r="CZ463" s="235"/>
      <c r="DA463" s="235"/>
      <c r="DB463" s="235"/>
      <c r="DC463" s="235"/>
      <c r="DD463" s="235"/>
      <c r="DE463" s="235"/>
      <c r="DF463" s="235"/>
      <c r="DG463" s="235"/>
      <c r="DH463" s="235"/>
      <c r="DI463" s="235"/>
      <c r="DJ463" s="235"/>
      <c r="DK463" s="235"/>
      <c r="DL463" s="235"/>
      <c r="DM463" s="235"/>
      <c r="DN463" s="235"/>
      <c r="DO463" s="235"/>
      <c r="DP463" s="235"/>
      <c r="DQ463" s="235"/>
      <c r="DR463" s="235"/>
      <c r="DS463" s="235"/>
      <c r="DT463" s="235"/>
      <c r="DU463" s="235"/>
      <c r="DV463" s="235"/>
      <c r="DW463" s="235"/>
      <c r="DX463" s="235"/>
      <c r="DY463" s="235"/>
      <c r="DZ463" s="235"/>
      <c r="EA463" s="235"/>
    </row>
    <row r="464" spans="3:131">
      <c r="C464" s="226"/>
      <c r="N464" s="235"/>
      <c r="O464" s="235"/>
      <c r="P464" s="235"/>
      <c r="Q464" s="235"/>
      <c r="R464" s="235"/>
      <c r="S464" s="235"/>
      <c r="T464" s="235"/>
      <c r="U464" s="235"/>
      <c r="V464" s="235"/>
      <c r="W464" s="235"/>
      <c r="X464" s="235"/>
      <c r="Y464" s="235"/>
      <c r="Z464" s="235"/>
      <c r="AA464" s="235"/>
      <c r="AB464" s="235"/>
      <c r="AC464" s="235"/>
      <c r="AD464" s="235"/>
      <c r="AE464" s="235"/>
      <c r="AF464" s="235"/>
      <c r="AG464" s="235"/>
      <c r="AH464" s="235"/>
      <c r="AI464" s="235"/>
      <c r="AJ464" s="235"/>
      <c r="AK464" s="235"/>
      <c r="AL464" s="235"/>
      <c r="AM464" s="235"/>
      <c r="AN464" s="235"/>
      <c r="AO464" s="235"/>
      <c r="AP464" s="235"/>
      <c r="AQ464" s="235"/>
      <c r="AR464" s="235"/>
      <c r="AS464" s="235"/>
      <c r="AT464" s="235"/>
      <c r="AU464" s="235"/>
      <c r="AV464" s="235"/>
      <c r="AW464" s="259"/>
      <c r="AX464" s="259"/>
      <c r="AY464" s="259"/>
      <c r="AZ464" s="440" t="s">
        <v>1056</v>
      </c>
      <c r="BA464" s="259" t="s">
        <v>1127</v>
      </c>
      <c r="BB464" s="259"/>
      <c r="BC464" s="259"/>
      <c r="BD464" s="259" t="s">
        <v>1041</v>
      </c>
      <c r="BE464" s="374"/>
      <c r="BF464" s="235"/>
      <c r="BG464" s="235"/>
      <c r="BH464" s="235"/>
      <c r="BI464" s="235"/>
      <c r="BJ464" s="235"/>
      <c r="BK464" s="235"/>
      <c r="BL464" s="235"/>
      <c r="BM464" s="235"/>
      <c r="BN464" s="235"/>
      <c r="BO464" s="235"/>
      <c r="BP464" s="235"/>
      <c r="BQ464" s="235"/>
      <c r="BR464" s="235"/>
      <c r="BS464" s="235"/>
      <c r="BT464" s="235"/>
      <c r="BU464" s="235"/>
      <c r="BV464" s="235"/>
      <c r="BW464" s="235"/>
      <c r="BX464" s="235"/>
      <c r="BY464" s="235"/>
      <c r="BZ464" s="235"/>
      <c r="CA464" s="235"/>
      <c r="CB464" s="235"/>
      <c r="CC464" s="235"/>
      <c r="CD464" s="235"/>
      <c r="CE464" s="235"/>
      <c r="CF464" s="235"/>
      <c r="CG464" s="235"/>
      <c r="CH464" s="235"/>
      <c r="CI464" s="235"/>
      <c r="CJ464" s="235"/>
      <c r="CK464" s="235"/>
      <c r="CL464" s="235"/>
      <c r="CM464" s="235"/>
      <c r="CN464" s="235"/>
      <c r="CO464" s="235"/>
      <c r="CP464" s="235"/>
      <c r="CQ464" s="235"/>
      <c r="CR464" s="235"/>
      <c r="CS464" s="235"/>
      <c r="CT464" s="235"/>
      <c r="CU464" s="235"/>
      <c r="CV464" s="235"/>
      <c r="CW464" s="235"/>
      <c r="CX464" s="235"/>
      <c r="CY464" s="235"/>
      <c r="CZ464" s="235"/>
      <c r="DA464" s="235"/>
      <c r="DB464" s="235"/>
      <c r="DC464" s="235"/>
      <c r="DD464" s="235"/>
      <c r="DE464" s="235"/>
      <c r="DF464" s="235"/>
      <c r="DG464" s="235"/>
      <c r="DH464" s="235"/>
      <c r="DI464" s="235"/>
      <c r="DJ464" s="235"/>
      <c r="DK464" s="235"/>
      <c r="DL464" s="235"/>
      <c r="DM464" s="235"/>
      <c r="DN464" s="235"/>
      <c r="DO464" s="235"/>
      <c r="DP464" s="235"/>
      <c r="DQ464" s="235"/>
      <c r="DR464" s="235"/>
      <c r="DS464" s="235"/>
      <c r="DT464" s="235"/>
      <c r="DU464" s="235"/>
      <c r="DV464" s="235"/>
      <c r="DW464" s="235"/>
      <c r="DX464" s="235"/>
      <c r="DY464" s="235"/>
      <c r="DZ464" s="235"/>
      <c r="EA464" s="235"/>
    </row>
    <row r="465" spans="3:131">
      <c r="C465" s="226"/>
      <c r="N465" s="235"/>
      <c r="O465" s="235"/>
      <c r="P465" s="235"/>
      <c r="Q465" s="235"/>
      <c r="R465" s="235"/>
      <c r="S465" s="235"/>
      <c r="T465" s="235"/>
      <c r="U465" s="235"/>
      <c r="V465" s="235"/>
      <c r="W465" s="235"/>
      <c r="X465" s="235"/>
      <c r="Y465" s="235"/>
      <c r="Z465" s="235"/>
      <c r="AA465" s="235"/>
      <c r="AB465" s="235"/>
      <c r="AC465" s="235"/>
      <c r="AD465" s="235"/>
      <c r="AE465" s="235"/>
      <c r="AF465" s="235"/>
      <c r="AG465" s="235"/>
      <c r="AH465" s="235"/>
      <c r="AI465" s="235"/>
      <c r="AJ465" s="235"/>
      <c r="AK465" s="235"/>
      <c r="AL465" s="235"/>
      <c r="AM465" s="235"/>
      <c r="AN465" s="235"/>
      <c r="AO465" s="235"/>
      <c r="AP465" s="235"/>
      <c r="AQ465" s="235"/>
      <c r="AR465" s="235"/>
      <c r="AS465" s="235"/>
      <c r="AT465" s="235"/>
      <c r="AU465" s="235"/>
      <c r="AV465" s="235"/>
      <c r="AW465" s="259"/>
      <c r="AX465" s="259"/>
      <c r="AY465" s="259"/>
      <c r="AZ465" s="440" t="s">
        <v>1057</v>
      </c>
      <c r="BA465" s="259" t="s">
        <v>1130</v>
      </c>
      <c r="BB465" s="259"/>
      <c r="BC465" s="259"/>
      <c r="BD465" s="259" t="s">
        <v>1043</v>
      </c>
      <c r="BE465" s="374"/>
      <c r="BF465" s="235"/>
      <c r="BG465" s="235"/>
      <c r="BH465" s="235"/>
      <c r="BI465" s="235"/>
      <c r="BJ465" s="235"/>
      <c r="BK465" s="235"/>
      <c r="BL465" s="235"/>
      <c r="BM465" s="235"/>
      <c r="BN465" s="235"/>
      <c r="BO465" s="235"/>
      <c r="BP465" s="235"/>
      <c r="BQ465" s="235"/>
      <c r="BR465" s="235"/>
      <c r="BS465" s="235"/>
      <c r="BT465" s="235"/>
      <c r="BU465" s="235"/>
      <c r="BV465" s="235"/>
      <c r="BW465" s="235"/>
      <c r="BX465" s="235"/>
      <c r="BY465" s="235"/>
      <c r="BZ465" s="235"/>
      <c r="CA465" s="235"/>
      <c r="CB465" s="235"/>
      <c r="CC465" s="235"/>
      <c r="CD465" s="235"/>
      <c r="CE465" s="235"/>
      <c r="CF465" s="235"/>
      <c r="CG465" s="235"/>
      <c r="CH465" s="235"/>
      <c r="CI465" s="235"/>
      <c r="CJ465" s="235"/>
      <c r="CK465" s="235"/>
      <c r="CL465" s="235"/>
      <c r="CM465" s="235"/>
      <c r="CN465" s="235"/>
      <c r="CO465" s="235"/>
      <c r="CP465" s="235"/>
      <c r="CQ465" s="235"/>
      <c r="CR465" s="235"/>
      <c r="CS465" s="235"/>
      <c r="CT465" s="235"/>
      <c r="CU465" s="235"/>
      <c r="CV465" s="235"/>
      <c r="CW465" s="235"/>
      <c r="CX465" s="235"/>
      <c r="CY465" s="235"/>
      <c r="CZ465" s="235"/>
      <c r="DA465" s="235"/>
      <c r="DB465" s="235"/>
      <c r="DC465" s="235"/>
      <c r="DD465" s="235"/>
      <c r="DE465" s="235"/>
      <c r="DF465" s="235"/>
      <c r="DG465" s="235"/>
      <c r="DH465" s="235"/>
      <c r="DI465" s="235"/>
      <c r="DJ465" s="235"/>
      <c r="DK465" s="235"/>
      <c r="DL465" s="235"/>
      <c r="DM465" s="235"/>
      <c r="DN465" s="235"/>
      <c r="DO465" s="235"/>
      <c r="DP465" s="235"/>
      <c r="DQ465" s="235"/>
      <c r="DR465" s="235"/>
      <c r="DS465" s="235"/>
      <c r="DT465" s="235"/>
      <c r="DU465" s="235"/>
      <c r="DV465" s="235"/>
      <c r="DW465" s="235"/>
      <c r="DX465" s="235"/>
      <c r="DY465" s="235"/>
      <c r="DZ465" s="235"/>
      <c r="EA465" s="235"/>
    </row>
    <row r="466" spans="3:131">
      <c r="C466" s="226"/>
      <c r="N466" s="235"/>
      <c r="O466" s="235"/>
      <c r="P466" s="235"/>
      <c r="Q466" s="235"/>
      <c r="R466" s="235"/>
      <c r="S466" s="235"/>
      <c r="T466" s="235"/>
      <c r="U466" s="235"/>
      <c r="V466" s="235"/>
      <c r="W466" s="235"/>
      <c r="X466" s="235"/>
      <c r="Y466" s="235"/>
      <c r="Z466" s="235"/>
      <c r="AA466" s="235"/>
      <c r="AB466" s="235"/>
      <c r="AC466" s="235"/>
      <c r="AD466" s="235"/>
      <c r="AE466" s="235"/>
      <c r="AF466" s="235"/>
      <c r="AG466" s="235"/>
      <c r="AH466" s="235"/>
      <c r="AI466" s="235"/>
      <c r="AJ466" s="235"/>
      <c r="AK466" s="235"/>
      <c r="AL466" s="235"/>
      <c r="AM466" s="235"/>
      <c r="AN466" s="235"/>
      <c r="AO466" s="235"/>
      <c r="AP466" s="235"/>
      <c r="AQ466" s="235"/>
      <c r="AR466" s="235"/>
      <c r="AS466" s="235"/>
      <c r="AT466" s="235"/>
      <c r="AU466" s="235"/>
      <c r="AV466" s="235"/>
      <c r="AW466" s="259"/>
      <c r="AX466" s="259"/>
      <c r="AY466" s="259"/>
      <c r="AZ466" s="440" t="s">
        <v>1062</v>
      </c>
      <c r="BA466" s="259" t="s">
        <v>1133</v>
      </c>
      <c r="BB466" s="259"/>
      <c r="BC466" s="259"/>
      <c r="BD466" s="259" t="s">
        <v>417</v>
      </c>
      <c r="BE466" s="374"/>
      <c r="BF466" s="235"/>
      <c r="BG466" s="235"/>
      <c r="BH466" s="235"/>
      <c r="BI466" s="235"/>
      <c r="BJ466" s="235"/>
      <c r="BK466" s="235"/>
      <c r="BL466" s="235"/>
      <c r="BM466" s="235"/>
      <c r="BN466" s="235"/>
      <c r="BO466" s="235"/>
      <c r="BP466" s="235"/>
      <c r="BQ466" s="235"/>
      <c r="BR466" s="235"/>
      <c r="BS466" s="235"/>
      <c r="BT466" s="235"/>
      <c r="BU466" s="235"/>
      <c r="BV466" s="235"/>
      <c r="BW466" s="235"/>
      <c r="BX466" s="235"/>
      <c r="BY466" s="235"/>
      <c r="BZ466" s="235"/>
      <c r="CA466" s="235"/>
      <c r="CB466" s="235"/>
      <c r="CC466" s="235"/>
      <c r="CD466" s="235"/>
      <c r="CE466" s="235"/>
      <c r="CF466" s="235"/>
      <c r="CG466" s="235"/>
      <c r="CH466" s="235"/>
      <c r="CI466" s="235"/>
      <c r="CJ466" s="235"/>
      <c r="CK466" s="235"/>
      <c r="CL466" s="235"/>
      <c r="CM466" s="235"/>
      <c r="CN466" s="235"/>
      <c r="CO466" s="235"/>
      <c r="CP466" s="235"/>
      <c r="CQ466" s="235"/>
      <c r="CR466" s="235"/>
      <c r="CS466" s="235"/>
      <c r="CT466" s="235"/>
      <c r="CU466" s="235"/>
      <c r="CV466" s="235"/>
      <c r="CW466" s="235"/>
      <c r="CX466" s="235"/>
      <c r="CY466" s="235"/>
      <c r="CZ466" s="235"/>
      <c r="DA466" s="235"/>
      <c r="DB466" s="235"/>
      <c r="DC466" s="235"/>
      <c r="DD466" s="235"/>
      <c r="DE466" s="235"/>
      <c r="DF466" s="235"/>
      <c r="DG466" s="235"/>
      <c r="DH466" s="235"/>
      <c r="DI466" s="235"/>
      <c r="DJ466" s="235"/>
      <c r="DK466" s="235"/>
      <c r="DL466" s="235"/>
      <c r="DM466" s="235"/>
      <c r="DN466" s="235"/>
      <c r="DO466" s="235"/>
      <c r="DP466" s="235"/>
      <c r="DQ466" s="235"/>
      <c r="DR466" s="235"/>
      <c r="DS466" s="235"/>
      <c r="DT466" s="235"/>
      <c r="DU466" s="235"/>
      <c r="DV466" s="235"/>
      <c r="DW466" s="235"/>
      <c r="DX466" s="235"/>
      <c r="DY466" s="235"/>
      <c r="DZ466" s="235"/>
      <c r="EA466" s="235"/>
    </row>
    <row r="467" spans="3:131">
      <c r="C467" s="226"/>
      <c r="N467" s="235"/>
      <c r="O467" s="235"/>
      <c r="P467" s="235"/>
      <c r="Q467" s="235"/>
      <c r="R467" s="235"/>
      <c r="S467" s="235"/>
      <c r="T467" s="235"/>
      <c r="U467" s="235"/>
      <c r="V467" s="235"/>
      <c r="W467" s="235"/>
      <c r="X467" s="235"/>
      <c r="Y467" s="235"/>
      <c r="Z467" s="235"/>
      <c r="AA467" s="235"/>
      <c r="AB467" s="235"/>
      <c r="AC467" s="235"/>
      <c r="AD467" s="235"/>
      <c r="AE467" s="235"/>
      <c r="AF467" s="235"/>
      <c r="AG467" s="235"/>
      <c r="AH467" s="235"/>
      <c r="AI467" s="235"/>
      <c r="AJ467" s="235"/>
      <c r="AK467" s="235"/>
      <c r="AL467" s="235"/>
      <c r="AM467" s="235"/>
      <c r="AN467" s="235"/>
      <c r="AO467" s="235"/>
      <c r="AP467" s="235"/>
      <c r="AQ467" s="235"/>
      <c r="AR467" s="235"/>
      <c r="AS467" s="235"/>
      <c r="AT467" s="235"/>
      <c r="AU467" s="235"/>
      <c r="AV467" s="235"/>
      <c r="AW467" s="259"/>
      <c r="AX467" s="259"/>
      <c r="AY467" s="259"/>
      <c r="AZ467" s="440" t="s">
        <v>1063</v>
      </c>
      <c r="BA467" s="259" t="s">
        <v>461</v>
      </c>
      <c r="BB467" s="259"/>
      <c r="BC467" s="259"/>
      <c r="BD467" s="259" t="s">
        <v>1046</v>
      </c>
      <c r="BE467" s="374"/>
      <c r="BF467" s="235"/>
      <c r="BG467" s="235"/>
      <c r="BH467" s="235"/>
      <c r="BI467" s="235"/>
      <c r="BJ467" s="235"/>
      <c r="BK467" s="235"/>
      <c r="BL467" s="235"/>
      <c r="BM467" s="235"/>
      <c r="BN467" s="235"/>
      <c r="BO467" s="235"/>
      <c r="BP467" s="235"/>
      <c r="BQ467" s="235"/>
      <c r="BR467" s="235"/>
      <c r="BS467" s="235"/>
      <c r="BT467" s="235"/>
      <c r="BU467" s="235"/>
      <c r="BV467" s="235"/>
      <c r="BW467" s="235"/>
      <c r="BX467" s="235"/>
      <c r="BY467" s="235"/>
      <c r="BZ467" s="235"/>
      <c r="CA467" s="235"/>
      <c r="CB467" s="235"/>
      <c r="CC467" s="235"/>
      <c r="CD467" s="235"/>
      <c r="CE467" s="235"/>
      <c r="CF467" s="235"/>
      <c r="CG467" s="235"/>
      <c r="CH467" s="235"/>
      <c r="CI467" s="235"/>
      <c r="CJ467" s="235"/>
      <c r="CK467" s="235"/>
      <c r="CL467" s="235"/>
      <c r="CM467" s="235"/>
      <c r="CN467" s="235"/>
      <c r="CO467" s="235"/>
      <c r="CP467" s="235"/>
      <c r="CQ467" s="235"/>
      <c r="CR467" s="235"/>
      <c r="CS467" s="235"/>
      <c r="CT467" s="235"/>
      <c r="CU467" s="235"/>
      <c r="CV467" s="235"/>
      <c r="CW467" s="235"/>
      <c r="CX467" s="235"/>
      <c r="CY467" s="235"/>
      <c r="CZ467" s="235"/>
      <c r="DA467" s="235"/>
      <c r="DB467" s="235"/>
      <c r="DC467" s="235"/>
      <c r="DD467" s="235"/>
      <c r="DE467" s="235"/>
      <c r="DF467" s="235"/>
      <c r="DG467" s="235"/>
      <c r="DH467" s="235"/>
      <c r="DI467" s="235"/>
      <c r="DJ467" s="235"/>
      <c r="DK467" s="235"/>
      <c r="DL467" s="235"/>
      <c r="DM467" s="235"/>
      <c r="DN467" s="235"/>
      <c r="DO467" s="235"/>
      <c r="DP467" s="235"/>
      <c r="DQ467" s="235"/>
      <c r="DR467" s="235"/>
      <c r="DS467" s="235"/>
      <c r="DT467" s="235"/>
      <c r="DU467" s="235"/>
      <c r="DV467" s="235"/>
      <c r="DW467" s="235"/>
      <c r="DX467" s="235"/>
      <c r="DY467" s="235"/>
      <c r="DZ467" s="235"/>
      <c r="EA467" s="235"/>
    </row>
    <row r="468" spans="3:131">
      <c r="C468" s="226"/>
      <c r="N468" s="235"/>
      <c r="O468" s="235"/>
      <c r="P468" s="235"/>
      <c r="Q468" s="235"/>
      <c r="R468" s="235"/>
      <c r="S468" s="235"/>
      <c r="T468" s="235"/>
      <c r="U468" s="235"/>
      <c r="V468" s="235"/>
      <c r="W468" s="235"/>
      <c r="X468" s="235"/>
      <c r="Y468" s="235"/>
      <c r="Z468" s="235"/>
      <c r="AA468" s="235"/>
      <c r="AB468" s="235"/>
      <c r="AC468" s="235"/>
      <c r="AD468" s="235"/>
      <c r="AE468" s="235"/>
      <c r="AF468" s="235"/>
      <c r="AG468" s="235"/>
      <c r="AH468" s="235"/>
      <c r="AI468" s="235"/>
      <c r="AJ468" s="235"/>
      <c r="AK468" s="235"/>
      <c r="AL468" s="235"/>
      <c r="AM468" s="235"/>
      <c r="AN468" s="235"/>
      <c r="AO468" s="235"/>
      <c r="AP468" s="235"/>
      <c r="AQ468" s="235"/>
      <c r="AR468" s="235"/>
      <c r="AS468" s="235"/>
      <c r="AT468" s="235"/>
      <c r="AU468" s="235"/>
      <c r="AV468" s="235"/>
      <c r="AW468" s="259"/>
      <c r="AX468" s="259"/>
      <c r="AY468" s="259"/>
      <c r="AZ468" s="440" t="s">
        <v>1065</v>
      </c>
      <c r="BA468" s="259" t="s">
        <v>1134</v>
      </c>
      <c r="BB468" s="259"/>
      <c r="BC468" s="259"/>
      <c r="BD468" s="259" t="s">
        <v>1047</v>
      </c>
      <c r="BE468" s="374"/>
      <c r="BF468" s="235"/>
      <c r="BG468" s="235"/>
      <c r="BH468" s="235"/>
      <c r="BI468" s="235"/>
      <c r="BJ468" s="235"/>
      <c r="BK468" s="235"/>
      <c r="BL468" s="235"/>
      <c r="BM468" s="235"/>
      <c r="BN468" s="235"/>
      <c r="BO468" s="235"/>
      <c r="BP468" s="235"/>
      <c r="BQ468" s="235"/>
      <c r="BR468" s="235"/>
      <c r="BS468" s="235"/>
      <c r="BT468" s="235"/>
      <c r="BU468" s="235"/>
      <c r="BV468" s="235"/>
      <c r="BW468" s="235"/>
      <c r="BX468" s="235"/>
      <c r="BY468" s="235"/>
      <c r="BZ468" s="235"/>
      <c r="CA468" s="235"/>
      <c r="CB468" s="235"/>
      <c r="CC468" s="235"/>
      <c r="CD468" s="235"/>
      <c r="CE468" s="235"/>
      <c r="CF468" s="235"/>
      <c r="CG468" s="235"/>
      <c r="CH468" s="235"/>
      <c r="CI468" s="235"/>
      <c r="CJ468" s="235"/>
      <c r="CK468" s="235"/>
      <c r="CL468" s="235"/>
      <c r="CM468" s="235"/>
      <c r="CN468" s="235"/>
      <c r="CO468" s="235"/>
      <c r="CP468" s="235"/>
      <c r="CQ468" s="235"/>
      <c r="CR468" s="235"/>
      <c r="CS468" s="235"/>
      <c r="CT468" s="235"/>
      <c r="CU468" s="235"/>
      <c r="CV468" s="235"/>
      <c r="CW468" s="235"/>
      <c r="CX468" s="235"/>
      <c r="CY468" s="235"/>
      <c r="CZ468" s="235"/>
      <c r="DA468" s="235"/>
      <c r="DB468" s="235"/>
      <c r="DC468" s="235"/>
      <c r="DD468" s="235"/>
      <c r="DE468" s="235"/>
      <c r="DF468" s="235"/>
      <c r="DG468" s="235"/>
      <c r="DH468" s="235"/>
      <c r="DI468" s="235"/>
      <c r="DJ468" s="235"/>
      <c r="DK468" s="235"/>
      <c r="DL468" s="235"/>
      <c r="DM468" s="235"/>
      <c r="DN468" s="235"/>
      <c r="DO468" s="235"/>
      <c r="DP468" s="235"/>
      <c r="DQ468" s="235"/>
      <c r="DR468" s="235"/>
      <c r="DS468" s="235"/>
      <c r="DT468" s="235"/>
      <c r="DU468" s="235"/>
      <c r="DV468" s="235"/>
      <c r="DW468" s="235"/>
      <c r="DX468" s="235"/>
      <c r="DY468" s="235"/>
      <c r="DZ468" s="235"/>
      <c r="EA468" s="235"/>
    </row>
    <row r="469" spans="3:131">
      <c r="C469" s="226"/>
      <c r="N469" s="235"/>
      <c r="O469" s="235"/>
      <c r="P469" s="235"/>
      <c r="Q469" s="235"/>
      <c r="R469" s="235"/>
      <c r="S469" s="235"/>
      <c r="T469" s="235"/>
      <c r="U469" s="235"/>
      <c r="V469" s="235"/>
      <c r="W469" s="235"/>
      <c r="X469" s="235"/>
      <c r="Y469" s="235"/>
      <c r="Z469" s="235"/>
      <c r="AA469" s="235"/>
      <c r="AB469" s="235"/>
      <c r="AC469" s="235"/>
      <c r="AD469" s="235"/>
      <c r="AE469" s="235"/>
      <c r="AF469" s="235"/>
      <c r="AG469" s="235"/>
      <c r="AH469" s="235"/>
      <c r="AI469" s="235"/>
      <c r="AJ469" s="235"/>
      <c r="AK469" s="235"/>
      <c r="AL469" s="235"/>
      <c r="AM469" s="235"/>
      <c r="AN469" s="235"/>
      <c r="AO469" s="235"/>
      <c r="AP469" s="235"/>
      <c r="AQ469" s="235"/>
      <c r="AR469" s="235"/>
      <c r="AS469" s="235"/>
      <c r="AT469" s="235"/>
      <c r="AU469" s="235"/>
      <c r="AV469" s="235"/>
      <c r="AW469" s="259"/>
      <c r="AX469" s="259"/>
      <c r="AY469" s="259"/>
      <c r="AZ469" s="440" t="s">
        <v>1067</v>
      </c>
      <c r="BA469" s="259" t="s">
        <v>1135</v>
      </c>
      <c r="BB469" s="259"/>
      <c r="BC469" s="259"/>
      <c r="BD469" s="259" t="s">
        <v>1056</v>
      </c>
      <c r="BE469" s="374"/>
      <c r="BF469" s="235"/>
      <c r="BG469" s="235"/>
      <c r="BH469" s="235"/>
      <c r="BI469" s="235"/>
      <c r="BJ469" s="235"/>
      <c r="BK469" s="235"/>
      <c r="BL469" s="235"/>
      <c r="BM469" s="235"/>
      <c r="BN469" s="235"/>
      <c r="BO469" s="235"/>
      <c r="BP469" s="235"/>
      <c r="BQ469" s="235"/>
      <c r="BR469" s="235"/>
      <c r="BS469" s="235"/>
      <c r="BT469" s="235"/>
      <c r="BU469" s="235"/>
      <c r="BV469" s="235"/>
      <c r="BW469" s="235"/>
      <c r="BX469" s="235"/>
      <c r="BY469" s="235"/>
      <c r="BZ469" s="235"/>
      <c r="CA469" s="235"/>
      <c r="CB469" s="235"/>
      <c r="CC469" s="235"/>
      <c r="CD469" s="235"/>
      <c r="CE469" s="235"/>
      <c r="CF469" s="235"/>
      <c r="CG469" s="235"/>
      <c r="CH469" s="235"/>
      <c r="CI469" s="235"/>
      <c r="CJ469" s="235"/>
      <c r="CK469" s="235"/>
      <c r="CL469" s="235"/>
      <c r="CM469" s="235"/>
      <c r="CN469" s="235"/>
      <c r="CO469" s="235"/>
      <c r="CP469" s="235"/>
      <c r="CQ469" s="235"/>
      <c r="CR469" s="235"/>
      <c r="CS469" s="235"/>
      <c r="CT469" s="235"/>
      <c r="CU469" s="235"/>
      <c r="CV469" s="235"/>
      <c r="CW469" s="235"/>
      <c r="CX469" s="235"/>
      <c r="CY469" s="235"/>
      <c r="CZ469" s="235"/>
      <c r="DA469" s="235"/>
      <c r="DB469" s="235"/>
      <c r="DC469" s="235"/>
      <c r="DD469" s="235"/>
      <c r="DE469" s="235"/>
      <c r="DF469" s="235"/>
      <c r="DG469" s="235"/>
      <c r="DH469" s="235"/>
      <c r="DI469" s="235"/>
      <c r="DJ469" s="235"/>
      <c r="DK469" s="235"/>
      <c r="DL469" s="235"/>
      <c r="DM469" s="235"/>
      <c r="DN469" s="235"/>
      <c r="DO469" s="235"/>
      <c r="DP469" s="235"/>
      <c r="DQ469" s="235"/>
      <c r="DR469" s="235"/>
      <c r="DS469" s="235"/>
      <c r="DT469" s="235"/>
      <c r="DU469" s="235"/>
      <c r="DV469" s="235"/>
      <c r="DW469" s="235"/>
      <c r="DX469" s="235"/>
      <c r="DY469" s="235"/>
      <c r="DZ469" s="235"/>
      <c r="EA469" s="235"/>
    </row>
    <row r="470" spans="3:131">
      <c r="C470" s="226"/>
      <c r="N470" s="235"/>
      <c r="O470" s="235"/>
      <c r="P470" s="235"/>
      <c r="Q470" s="235"/>
      <c r="R470" s="235"/>
      <c r="S470" s="235"/>
      <c r="T470" s="235"/>
      <c r="U470" s="235"/>
      <c r="V470" s="235"/>
      <c r="W470" s="235"/>
      <c r="X470" s="235"/>
      <c r="Y470" s="235"/>
      <c r="Z470" s="235"/>
      <c r="AA470" s="235"/>
      <c r="AB470" s="235"/>
      <c r="AC470" s="235"/>
      <c r="AD470" s="235"/>
      <c r="AE470" s="235"/>
      <c r="AF470" s="235"/>
      <c r="AG470" s="235"/>
      <c r="AH470" s="235"/>
      <c r="AI470" s="235"/>
      <c r="AJ470" s="235"/>
      <c r="AK470" s="235"/>
      <c r="AL470" s="235"/>
      <c r="AM470" s="235"/>
      <c r="AN470" s="235"/>
      <c r="AO470" s="235"/>
      <c r="AP470" s="235"/>
      <c r="AQ470" s="235"/>
      <c r="AR470" s="235"/>
      <c r="AS470" s="235"/>
      <c r="AT470" s="235"/>
      <c r="AU470" s="235"/>
      <c r="AV470" s="235"/>
      <c r="AW470" s="259"/>
      <c r="AX470" s="259"/>
      <c r="AY470" s="259"/>
      <c r="AZ470" s="440" t="s">
        <v>1068</v>
      </c>
      <c r="BA470" s="259" t="s">
        <v>1136</v>
      </c>
      <c r="BB470" s="259"/>
      <c r="BC470" s="259"/>
      <c r="BD470" s="259" t="s">
        <v>1057</v>
      </c>
      <c r="BE470" s="374"/>
      <c r="BF470" s="235"/>
      <c r="BG470" s="235"/>
      <c r="BH470" s="235"/>
      <c r="BI470" s="235"/>
      <c r="BJ470" s="235"/>
      <c r="BK470" s="235"/>
      <c r="BL470" s="235"/>
      <c r="BM470" s="235"/>
      <c r="BN470" s="235"/>
      <c r="BO470" s="235"/>
      <c r="BP470" s="235"/>
      <c r="BQ470" s="235"/>
      <c r="BR470" s="235"/>
      <c r="BS470" s="235"/>
      <c r="BT470" s="235"/>
      <c r="BU470" s="235"/>
      <c r="BV470" s="235"/>
      <c r="BW470" s="235"/>
      <c r="BX470" s="235"/>
      <c r="BY470" s="235"/>
      <c r="BZ470" s="235"/>
      <c r="CA470" s="235"/>
      <c r="CB470" s="235"/>
      <c r="CC470" s="235"/>
      <c r="CD470" s="235"/>
      <c r="CE470" s="235"/>
      <c r="CF470" s="235"/>
      <c r="CG470" s="235"/>
      <c r="CH470" s="235"/>
      <c r="CI470" s="235"/>
      <c r="CJ470" s="235"/>
      <c r="CK470" s="235"/>
      <c r="CL470" s="235"/>
      <c r="CM470" s="235"/>
      <c r="CN470" s="235"/>
      <c r="CO470" s="235"/>
      <c r="CP470" s="235"/>
      <c r="CQ470" s="235"/>
      <c r="CR470" s="235"/>
      <c r="CS470" s="235"/>
      <c r="CT470" s="235"/>
      <c r="CU470" s="235"/>
      <c r="CV470" s="235"/>
      <c r="CW470" s="235"/>
      <c r="CX470" s="235"/>
      <c r="CY470" s="235"/>
      <c r="CZ470" s="235"/>
      <c r="DA470" s="235"/>
      <c r="DB470" s="235"/>
      <c r="DC470" s="235"/>
      <c r="DD470" s="235"/>
      <c r="DE470" s="235"/>
      <c r="DF470" s="235"/>
      <c r="DG470" s="235"/>
      <c r="DH470" s="235"/>
      <c r="DI470" s="235"/>
      <c r="DJ470" s="235"/>
      <c r="DK470" s="235"/>
      <c r="DL470" s="235"/>
      <c r="DM470" s="235"/>
      <c r="DN470" s="235"/>
      <c r="DO470" s="235"/>
      <c r="DP470" s="235"/>
      <c r="DQ470" s="235"/>
      <c r="DR470" s="235"/>
      <c r="DS470" s="235"/>
      <c r="DT470" s="235"/>
      <c r="DU470" s="235"/>
      <c r="DV470" s="235"/>
      <c r="DW470" s="235"/>
      <c r="DX470" s="235"/>
      <c r="DY470" s="235"/>
      <c r="DZ470" s="235"/>
      <c r="EA470" s="235"/>
    </row>
    <row r="471" spans="3:131">
      <c r="C471" s="226"/>
      <c r="N471" s="235"/>
      <c r="O471" s="235"/>
      <c r="P471" s="235"/>
      <c r="Q471" s="235"/>
      <c r="R471" s="235"/>
      <c r="S471" s="235"/>
      <c r="T471" s="235"/>
      <c r="U471" s="235"/>
      <c r="V471" s="235"/>
      <c r="W471" s="235"/>
      <c r="X471" s="235"/>
      <c r="Y471" s="235"/>
      <c r="Z471" s="235"/>
      <c r="AA471" s="235"/>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59"/>
      <c r="AX471" s="259"/>
      <c r="AY471" s="259"/>
      <c r="AZ471" s="440" t="s">
        <v>1070</v>
      </c>
      <c r="BA471" s="259" t="s">
        <v>1469</v>
      </c>
      <c r="BB471" s="259"/>
      <c r="BC471" s="259"/>
      <c r="BD471" s="259" t="s">
        <v>1062</v>
      </c>
      <c r="BE471" s="374"/>
      <c r="BF471" s="235"/>
      <c r="BG471" s="235"/>
      <c r="BH471" s="235"/>
      <c r="BI471" s="235"/>
      <c r="BJ471" s="235"/>
      <c r="BK471" s="235"/>
      <c r="BL471" s="235"/>
      <c r="BM471" s="235"/>
      <c r="BN471" s="235"/>
      <c r="BO471" s="235"/>
      <c r="BP471" s="235"/>
      <c r="BQ471" s="235"/>
      <c r="BR471" s="235"/>
      <c r="BS471" s="235"/>
      <c r="BT471" s="235"/>
      <c r="BU471" s="235"/>
      <c r="BV471" s="235"/>
      <c r="BW471" s="235"/>
      <c r="BX471" s="235"/>
      <c r="BY471" s="235"/>
      <c r="BZ471" s="235"/>
      <c r="CA471" s="235"/>
      <c r="CB471" s="235"/>
      <c r="CC471" s="235"/>
      <c r="CD471" s="235"/>
      <c r="CE471" s="235"/>
      <c r="CF471" s="235"/>
      <c r="CG471" s="235"/>
      <c r="CH471" s="235"/>
      <c r="CI471" s="235"/>
      <c r="CJ471" s="235"/>
      <c r="CK471" s="235"/>
      <c r="CL471" s="235"/>
      <c r="CM471" s="235"/>
      <c r="CN471" s="235"/>
      <c r="CO471" s="235"/>
      <c r="CP471" s="235"/>
      <c r="CQ471" s="235"/>
      <c r="CR471" s="235"/>
      <c r="CS471" s="235"/>
      <c r="CT471" s="235"/>
      <c r="CU471" s="235"/>
      <c r="CV471" s="235"/>
      <c r="CW471" s="235"/>
      <c r="CX471" s="235"/>
      <c r="CY471" s="235"/>
      <c r="CZ471" s="235"/>
      <c r="DA471" s="235"/>
      <c r="DB471" s="235"/>
      <c r="DC471" s="235"/>
      <c r="DD471" s="235"/>
      <c r="DE471" s="235"/>
      <c r="DF471" s="235"/>
      <c r="DG471" s="235"/>
      <c r="DH471" s="235"/>
      <c r="DI471" s="235"/>
      <c r="DJ471" s="235"/>
      <c r="DK471" s="235"/>
      <c r="DL471" s="235"/>
      <c r="DM471" s="235"/>
      <c r="DN471" s="235"/>
      <c r="DO471" s="235"/>
      <c r="DP471" s="235"/>
      <c r="DQ471" s="235"/>
      <c r="DR471" s="235"/>
      <c r="DS471" s="235"/>
      <c r="DT471" s="235"/>
      <c r="DU471" s="235"/>
      <c r="DV471" s="235"/>
      <c r="DW471" s="235"/>
      <c r="DX471" s="235"/>
      <c r="DY471" s="235"/>
      <c r="DZ471" s="235"/>
      <c r="EA471" s="235"/>
    </row>
    <row r="472" spans="3:131">
      <c r="C472" s="226"/>
      <c r="N472" s="235"/>
      <c r="O472" s="235"/>
      <c r="P472" s="235"/>
      <c r="Q472" s="235"/>
      <c r="R472" s="235"/>
      <c r="S472" s="235"/>
      <c r="T472" s="235"/>
      <c r="U472" s="235"/>
      <c r="V472" s="235"/>
      <c r="W472" s="235"/>
      <c r="X472" s="235"/>
      <c r="Y472" s="235"/>
      <c r="Z472" s="235"/>
      <c r="AA472" s="235"/>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59"/>
      <c r="AX472" s="259"/>
      <c r="AY472" s="259"/>
      <c r="AZ472" s="440" t="s">
        <v>1465</v>
      </c>
      <c r="BA472" s="259" t="s">
        <v>1138</v>
      </c>
      <c r="BB472" s="259"/>
      <c r="BC472" s="259"/>
      <c r="BD472" s="259" t="s">
        <v>1063</v>
      </c>
      <c r="BE472" s="374"/>
      <c r="BF472" s="235"/>
      <c r="BG472" s="235"/>
      <c r="BH472" s="235"/>
      <c r="BI472" s="235"/>
      <c r="BJ472" s="235"/>
      <c r="BK472" s="235"/>
      <c r="BL472" s="235"/>
      <c r="BM472" s="235"/>
      <c r="BN472" s="235"/>
      <c r="BO472" s="235"/>
      <c r="BP472" s="235"/>
      <c r="BQ472" s="235"/>
      <c r="BR472" s="235"/>
      <c r="BS472" s="235"/>
      <c r="BT472" s="235"/>
      <c r="BU472" s="235"/>
      <c r="BV472" s="235"/>
      <c r="BW472" s="235"/>
      <c r="BX472" s="235"/>
      <c r="BY472" s="235"/>
      <c r="BZ472" s="235"/>
      <c r="CA472" s="235"/>
      <c r="CB472" s="235"/>
      <c r="CC472" s="235"/>
      <c r="CD472" s="235"/>
      <c r="CE472" s="235"/>
      <c r="CF472" s="235"/>
      <c r="CG472" s="235"/>
      <c r="CH472" s="235"/>
      <c r="CI472" s="235"/>
      <c r="CJ472" s="235"/>
      <c r="CK472" s="235"/>
      <c r="CL472" s="235"/>
      <c r="CM472" s="235"/>
      <c r="CN472" s="235"/>
      <c r="CO472" s="235"/>
      <c r="CP472" s="235"/>
      <c r="CQ472" s="235"/>
      <c r="CR472" s="235"/>
      <c r="CS472" s="235"/>
      <c r="CT472" s="235"/>
      <c r="CU472" s="235"/>
      <c r="CV472" s="235"/>
      <c r="CW472" s="235"/>
      <c r="CX472" s="235"/>
      <c r="CY472" s="235"/>
      <c r="CZ472" s="235"/>
      <c r="DA472" s="235"/>
      <c r="DB472" s="235"/>
      <c r="DC472" s="235"/>
      <c r="DD472" s="235"/>
      <c r="DE472" s="235"/>
      <c r="DF472" s="235"/>
      <c r="DG472" s="235"/>
      <c r="DH472" s="235"/>
      <c r="DI472" s="235"/>
      <c r="DJ472" s="235"/>
      <c r="DK472" s="235"/>
      <c r="DL472" s="235"/>
      <c r="DM472" s="235"/>
      <c r="DN472" s="235"/>
      <c r="DO472" s="235"/>
      <c r="DP472" s="235"/>
      <c r="DQ472" s="235"/>
      <c r="DR472" s="235"/>
      <c r="DS472" s="235"/>
      <c r="DT472" s="235"/>
      <c r="DU472" s="235"/>
      <c r="DV472" s="235"/>
      <c r="DW472" s="235"/>
      <c r="DX472" s="235"/>
      <c r="DY472" s="235"/>
      <c r="DZ472" s="235"/>
      <c r="EA472" s="235"/>
    </row>
    <row r="473" spans="3:131">
      <c r="C473" s="226"/>
      <c r="N473" s="235"/>
      <c r="O473" s="235"/>
      <c r="P473" s="235"/>
      <c r="Q473" s="235"/>
      <c r="R473" s="235"/>
      <c r="S473" s="235"/>
      <c r="T473" s="235"/>
      <c r="U473" s="235"/>
      <c r="V473" s="235"/>
      <c r="W473" s="235"/>
      <c r="X473" s="235"/>
      <c r="Y473" s="235"/>
      <c r="Z473" s="235"/>
      <c r="AA473" s="235"/>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59"/>
      <c r="AX473" s="259"/>
      <c r="AY473" s="259"/>
      <c r="AZ473" s="440" t="s">
        <v>1466</v>
      </c>
      <c r="BA473" s="259" t="s">
        <v>1139</v>
      </c>
      <c r="BB473" s="259"/>
      <c r="BC473" s="259"/>
      <c r="BD473" s="259" t="s">
        <v>1065</v>
      </c>
      <c r="BE473" s="374"/>
      <c r="BF473" s="235"/>
      <c r="BG473" s="235"/>
      <c r="BH473" s="235"/>
      <c r="BI473" s="235"/>
      <c r="BJ473" s="235"/>
      <c r="BK473" s="235"/>
      <c r="BL473" s="235"/>
      <c r="BM473" s="235"/>
      <c r="BN473" s="235"/>
      <c r="BO473" s="235"/>
      <c r="BP473" s="235"/>
      <c r="BQ473" s="235"/>
      <c r="BR473" s="235"/>
      <c r="BS473" s="235"/>
      <c r="BT473" s="235"/>
      <c r="BU473" s="235"/>
      <c r="BV473" s="235"/>
      <c r="BW473" s="235"/>
      <c r="BX473" s="235"/>
      <c r="BY473" s="235"/>
      <c r="BZ473" s="235"/>
      <c r="CA473" s="235"/>
      <c r="CB473" s="235"/>
      <c r="CC473" s="235"/>
      <c r="CD473" s="235"/>
      <c r="CE473" s="235"/>
      <c r="CF473" s="235"/>
      <c r="CG473" s="235"/>
      <c r="CH473" s="235"/>
      <c r="CI473" s="235"/>
      <c r="CJ473" s="235"/>
      <c r="CK473" s="235"/>
      <c r="CL473" s="235"/>
      <c r="CM473" s="235"/>
      <c r="CN473" s="235"/>
      <c r="CO473" s="235"/>
      <c r="CP473" s="235"/>
      <c r="CQ473" s="235"/>
      <c r="CR473" s="235"/>
      <c r="CS473" s="235"/>
      <c r="CT473" s="235"/>
      <c r="CU473" s="235"/>
      <c r="CV473" s="235"/>
      <c r="CW473" s="235"/>
      <c r="CX473" s="235"/>
      <c r="CY473" s="235"/>
      <c r="CZ473" s="235"/>
      <c r="DA473" s="235"/>
      <c r="DB473" s="235"/>
      <c r="DC473" s="235"/>
      <c r="DD473" s="235"/>
      <c r="DE473" s="235"/>
      <c r="DF473" s="235"/>
      <c r="DG473" s="235"/>
      <c r="DH473" s="235"/>
      <c r="DI473" s="235"/>
      <c r="DJ473" s="235"/>
      <c r="DK473" s="235"/>
      <c r="DL473" s="235"/>
      <c r="DM473" s="235"/>
      <c r="DN473" s="235"/>
      <c r="DO473" s="235"/>
      <c r="DP473" s="235"/>
      <c r="DQ473" s="235"/>
      <c r="DR473" s="235"/>
      <c r="DS473" s="235"/>
      <c r="DT473" s="235"/>
      <c r="DU473" s="235"/>
      <c r="DV473" s="235"/>
      <c r="DW473" s="235"/>
      <c r="DX473" s="235"/>
      <c r="DY473" s="235"/>
      <c r="DZ473" s="235"/>
      <c r="EA473" s="235"/>
    </row>
    <row r="474" spans="3:131">
      <c r="C474" s="226"/>
      <c r="N474" s="235"/>
      <c r="O474" s="235"/>
      <c r="P474" s="235"/>
      <c r="Q474" s="235"/>
      <c r="R474" s="235"/>
      <c r="S474" s="235"/>
      <c r="T474" s="235"/>
      <c r="U474" s="235"/>
      <c r="V474" s="235"/>
      <c r="W474" s="235"/>
      <c r="X474" s="235"/>
      <c r="Y474" s="235"/>
      <c r="Z474" s="235"/>
      <c r="AA474" s="235"/>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59"/>
      <c r="AX474" s="259"/>
      <c r="AY474" s="259"/>
      <c r="AZ474" s="440" t="s">
        <v>1077</v>
      </c>
      <c r="BA474" s="259" t="s">
        <v>1140</v>
      </c>
      <c r="BB474" s="259"/>
      <c r="BC474" s="259"/>
      <c r="BD474" s="259" t="s">
        <v>1067</v>
      </c>
      <c r="BE474" s="374"/>
      <c r="BF474" s="235"/>
      <c r="BG474" s="235"/>
      <c r="BH474" s="235"/>
      <c r="BI474" s="235"/>
      <c r="BJ474" s="235"/>
      <c r="BK474" s="235"/>
      <c r="BL474" s="235"/>
      <c r="BM474" s="235"/>
      <c r="BN474" s="235"/>
      <c r="BO474" s="235"/>
      <c r="BP474" s="235"/>
      <c r="BQ474" s="235"/>
      <c r="BR474" s="235"/>
      <c r="BS474" s="235"/>
      <c r="BT474" s="235"/>
      <c r="BU474" s="235"/>
      <c r="BV474" s="235"/>
      <c r="BW474" s="235"/>
      <c r="BX474" s="235"/>
      <c r="BY474" s="235"/>
      <c r="BZ474" s="235"/>
      <c r="CA474" s="235"/>
      <c r="CB474" s="235"/>
      <c r="CC474" s="235"/>
      <c r="CD474" s="235"/>
      <c r="CE474" s="235"/>
      <c r="CF474" s="235"/>
      <c r="CG474" s="235"/>
      <c r="CH474" s="235"/>
      <c r="CI474" s="235"/>
      <c r="CJ474" s="235"/>
      <c r="CK474" s="235"/>
      <c r="CL474" s="235"/>
      <c r="CM474" s="235"/>
      <c r="CN474" s="235"/>
      <c r="CO474" s="235"/>
      <c r="CP474" s="235"/>
      <c r="CQ474" s="235"/>
      <c r="CR474" s="235"/>
      <c r="CS474" s="235"/>
      <c r="CT474" s="235"/>
      <c r="CU474" s="235"/>
      <c r="CV474" s="235"/>
      <c r="CW474" s="235"/>
      <c r="CX474" s="235"/>
      <c r="CY474" s="235"/>
      <c r="CZ474" s="235"/>
      <c r="DA474" s="235"/>
      <c r="DB474" s="235"/>
      <c r="DC474" s="235"/>
      <c r="DD474" s="235"/>
      <c r="DE474" s="235"/>
      <c r="DF474" s="235"/>
      <c r="DG474" s="235"/>
      <c r="DH474" s="235"/>
      <c r="DI474" s="235"/>
      <c r="DJ474" s="235"/>
      <c r="DK474" s="235"/>
      <c r="DL474" s="235"/>
      <c r="DM474" s="235"/>
      <c r="DN474" s="235"/>
      <c r="DO474" s="235"/>
      <c r="DP474" s="235"/>
      <c r="DQ474" s="235"/>
      <c r="DR474" s="235"/>
      <c r="DS474" s="235"/>
      <c r="DT474" s="235"/>
      <c r="DU474" s="235"/>
      <c r="DV474" s="235"/>
      <c r="DW474" s="235"/>
      <c r="DX474" s="235"/>
      <c r="DY474" s="235"/>
      <c r="DZ474" s="235"/>
      <c r="EA474" s="235"/>
    </row>
    <row r="475" spans="3:131">
      <c r="C475" s="226"/>
      <c r="N475" s="235"/>
      <c r="O475" s="235"/>
      <c r="P475" s="235"/>
      <c r="Q475" s="235"/>
      <c r="R475" s="235"/>
      <c r="S475" s="235"/>
      <c r="T475" s="235"/>
      <c r="U475" s="235"/>
      <c r="V475" s="235"/>
      <c r="W475" s="235"/>
      <c r="X475" s="235"/>
      <c r="Y475" s="235"/>
      <c r="Z475" s="235"/>
      <c r="AA475" s="235"/>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59"/>
      <c r="AX475" s="259"/>
      <c r="AY475" s="259"/>
      <c r="AZ475" s="440" t="s">
        <v>1085</v>
      </c>
      <c r="BA475" s="259" t="s">
        <v>1470</v>
      </c>
      <c r="BB475" s="259"/>
      <c r="BC475" s="259"/>
      <c r="BD475" s="259" t="s">
        <v>1068</v>
      </c>
      <c r="BE475" s="374"/>
      <c r="BF475" s="235"/>
      <c r="BG475" s="235"/>
      <c r="BH475" s="235"/>
      <c r="BI475" s="235"/>
      <c r="BJ475" s="235"/>
      <c r="BK475" s="235"/>
      <c r="BL475" s="235"/>
      <c r="BM475" s="235"/>
      <c r="BN475" s="235"/>
      <c r="BO475" s="235"/>
      <c r="BP475" s="235"/>
      <c r="BQ475" s="235"/>
      <c r="BR475" s="235"/>
      <c r="BS475" s="235"/>
      <c r="BT475" s="235"/>
      <c r="BU475" s="235"/>
      <c r="BV475" s="235"/>
      <c r="BW475" s="235"/>
      <c r="BX475" s="235"/>
      <c r="BY475" s="235"/>
      <c r="BZ475" s="235"/>
      <c r="CA475" s="235"/>
      <c r="CB475" s="235"/>
      <c r="CC475" s="235"/>
      <c r="CD475" s="235"/>
      <c r="CE475" s="235"/>
      <c r="CF475" s="235"/>
      <c r="CG475" s="235"/>
      <c r="CH475" s="235"/>
      <c r="CI475" s="235"/>
      <c r="CJ475" s="235"/>
      <c r="CK475" s="235"/>
      <c r="CL475" s="235"/>
      <c r="CM475" s="235"/>
      <c r="CN475" s="235"/>
      <c r="CO475" s="235"/>
      <c r="CP475" s="235"/>
      <c r="CQ475" s="235"/>
      <c r="CR475" s="235"/>
      <c r="CS475" s="235"/>
      <c r="CT475" s="235"/>
      <c r="CU475" s="235"/>
      <c r="CV475" s="235"/>
      <c r="CW475" s="235"/>
      <c r="CX475" s="235"/>
      <c r="CY475" s="235"/>
      <c r="CZ475" s="235"/>
      <c r="DA475" s="235"/>
      <c r="DB475" s="235"/>
      <c r="DC475" s="235"/>
      <c r="DD475" s="235"/>
      <c r="DE475" s="235"/>
      <c r="DF475" s="235"/>
      <c r="DG475" s="235"/>
      <c r="DH475" s="235"/>
      <c r="DI475" s="235"/>
      <c r="DJ475" s="235"/>
      <c r="DK475" s="235"/>
      <c r="DL475" s="235"/>
      <c r="DM475" s="235"/>
      <c r="DN475" s="235"/>
      <c r="DO475" s="235"/>
      <c r="DP475" s="235"/>
      <c r="DQ475" s="235"/>
      <c r="DR475" s="235"/>
      <c r="DS475" s="235"/>
      <c r="DT475" s="235"/>
      <c r="DU475" s="235"/>
      <c r="DV475" s="235"/>
      <c r="DW475" s="235"/>
      <c r="DX475" s="235"/>
      <c r="DY475" s="235"/>
      <c r="DZ475" s="235"/>
      <c r="EA475" s="235"/>
    </row>
    <row r="476" spans="3:131">
      <c r="C476" s="226"/>
      <c r="N476" s="235"/>
      <c r="O476" s="235"/>
      <c r="P476" s="235"/>
      <c r="Q476" s="235"/>
      <c r="R476" s="235"/>
      <c r="S476" s="235"/>
      <c r="T476" s="235"/>
      <c r="U476" s="235"/>
      <c r="V476" s="235"/>
      <c r="W476" s="235"/>
      <c r="X476" s="235"/>
      <c r="Y476" s="235"/>
      <c r="Z476" s="235"/>
      <c r="AA476" s="235"/>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59"/>
      <c r="AX476" s="259"/>
      <c r="AY476" s="259"/>
      <c r="AZ476" s="440" t="s">
        <v>1086</v>
      </c>
      <c r="BA476" s="259" t="s">
        <v>1142</v>
      </c>
      <c r="BB476" s="259"/>
      <c r="BC476" s="259"/>
      <c r="BD476" s="259" t="s">
        <v>1070</v>
      </c>
      <c r="BE476" s="374"/>
      <c r="BF476" s="235"/>
      <c r="BG476" s="235"/>
      <c r="BH476" s="235"/>
      <c r="BI476" s="235"/>
      <c r="BJ476" s="235"/>
      <c r="BK476" s="235"/>
      <c r="BL476" s="235"/>
      <c r="BM476" s="235"/>
      <c r="BN476" s="235"/>
      <c r="BO476" s="235"/>
      <c r="BP476" s="235"/>
      <c r="BQ476" s="235"/>
      <c r="BR476" s="235"/>
      <c r="BS476" s="235"/>
      <c r="BT476" s="235"/>
      <c r="BU476" s="235"/>
      <c r="BV476" s="235"/>
      <c r="BW476" s="235"/>
      <c r="BX476" s="235"/>
      <c r="BY476" s="235"/>
      <c r="BZ476" s="235"/>
      <c r="CA476" s="235"/>
      <c r="CB476" s="235"/>
      <c r="CC476" s="235"/>
      <c r="CD476" s="235"/>
      <c r="CE476" s="235"/>
      <c r="CF476" s="235"/>
      <c r="CG476" s="235"/>
      <c r="CH476" s="235"/>
      <c r="CI476" s="235"/>
      <c r="CJ476" s="235"/>
      <c r="CK476" s="235"/>
      <c r="CL476" s="235"/>
      <c r="CM476" s="235"/>
      <c r="CN476" s="235"/>
      <c r="CO476" s="235"/>
      <c r="CP476" s="235"/>
      <c r="CQ476" s="235"/>
      <c r="CR476" s="235"/>
      <c r="CS476" s="235"/>
      <c r="CT476" s="235"/>
      <c r="CU476" s="235"/>
      <c r="CV476" s="235"/>
      <c r="CW476" s="235"/>
      <c r="CX476" s="235"/>
      <c r="CY476" s="235"/>
      <c r="CZ476" s="235"/>
      <c r="DA476" s="235"/>
      <c r="DB476" s="235"/>
      <c r="DC476" s="235"/>
      <c r="DD476" s="235"/>
      <c r="DE476" s="235"/>
      <c r="DF476" s="235"/>
      <c r="DG476" s="235"/>
      <c r="DH476" s="235"/>
      <c r="DI476" s="235"/>
      <c r="DJ476" s="235"/>
      <c r="DK476" s="235"/>
      <c r="DL476" s="235"/>
      <c r="DM476" s="235"/>
      <c r="DN476" s="235"/>
      <c r="DO476" s="235"/>
      <c r="DP476" s="235"/>
      <c r="DQ476" s="235"/>
      <c r="DR476" s="235"/>
      <c r="DS476" s="235"/>
      <c r="DT476" s="235"/>
      <c r="DU476" s="235"/>
      <c r="DV476" s="235"/>
      <c r="DW476" s="235"/>
      <c r="DX476" s="235"/>
      <c r="DY476" s="235"/>
      <c r="DZ476" s="235"/>
      <c r="EA476" s="235"/>
    </row>
    <row r="477" spans="3:131">
      <c r="C477" s="226"/>
      <c r="N477" s="235"/>
      <c r="O477" s="235"/>
      <c r="P477" s="235"/>
      <c r="Q477" s="235"/>
      <c r="R477" s="235"/>
      <c r="S477" s="235"/>
      <c r="T477" s="235"/>
      <c r="U477" s="235"/>
      <c r="V477" s="235"/>
      <c r="W477" s="235"/>
      <c r="X477" s="235"/>
      <c r="Y477" s="235"/>
      <c r="Z477" s="235"/>
      <c r="AA477" s="235"/>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59"/>
      <c r="AX477" s="259"/>
      <c r="AY477" s="259"/>
      <c r="AZ477" s="440" t="s">
        <v>1088</v>
      </c>
      <c r="BA477" s="259" t="s">
        <v>1143</v>
      </c>
      <c r="BB477" s="259"/>
      <c r="BC477" s="259"/>
      <c r="BD477" s="259" t="s">
        <v>1465</v>
      </c>
      <c r="BE477" s="374"/>
      <c r="BF477" s="235"/>
      <c r="BG477" s="235"/>
      <c r="BH477" s="235"/>
      <c r="BI477" s="235"/>
      <c r="BJ477" s="235"/>
      <c r="BK477" s="235"/>
      <c r="BL477" s="235"/>
      <c r="BM477" s="235"/>
      <c r="BN477" s="235"/>
      <c r="BO477" s="235"/>
      <c r="BP477" s="235"/>
      <c r="BQ477" s="235"/>
      <c r="BR477" s="235"/>
      <c r="BS477" s="235"/>
      <c r="BT477" s="235"/>
      <c r="BU477" s="235"/>
      <c r="BV477" s="235"/>
      <c r="BW477" s="235"/>
      <c r="BX477" s="235"/>
      <c r="BY477" s="235"/>
      <c r="BZ477" s="235"/>
      <c r="CA477" s="235"/>
      <c r="CB477" s="235"/>
      <c r="CC477" s="235"/>
      <c r="CD477" s="235"/>
      <c r="CE477" s="235"/>
      <c r="CF477" s="235"/>
      <c r="CG477" s="235"/>
      <c r="CH477" s="235"/>
      <c r="CI477" s="235"/>
      <c r="CJ477" s="235"/>
      <c r="CK477" s="235"/>
      <c r="CL477" s="235"/>
      <c r="CM477" s="235"/>
      <c r="CN477" s="235"/>
      <c r="CO477" s="235"/>
      <c r="CP477" s="235"/>
      <c r="CQ477" s="235"/>
      <c r="CR477" s="235"/>
      <c r="CS477" s="235"/>
      <c r="CT477" s="235"/>
      <c r="CU477" s="235"/>
      <c r="CV477" s="235"/>
      <c r="CW477" s="235"/>
      <c r="CX477" s="235"/>
      <c r="CY477" s="235"/>
      <c r="CZ477" s="235"/>
      <c r="DA477" s="235"/>
      <c r="DB477" s="235"/>
      <c r="DC477" s="235"/>
      <c r="DD477" s="235"/>
      <c r="DE477" s="235"/>
      <c r="DF477" s="235"/>
      <c r="DG477" s="235"/>
      <c r="DH477" s="235"/>
      <c r="DI477" s="235"/>
      <c r="DJ477" s="235"/>
      <c r="DK477" s="235"/>
      <c r="DL477" s="235"/>
      <c r="DM477" s="235"/>
      <c r="DN477" s="235"/>
      <c r="DO477" s="235"/>
      <c r="DP477" s="235"/>
      <c r="DQ477" s="235"/>
      <c r="DR477" s="235"/>
      <c r="DS477" s="235"/>
      <c r="DT477" s="235"/>
      <c r="DU477" s="235"/>
      <c r="DV477" s="235"/>
      <c r="DW477" s="235"/>
      <c r="DX477" s="235"/>
      <c r="DY477" s="235"/>
      <c r="DZ477" s="235"/>
      <c r="EA477" s="235"/>
    </row>
    <row r="478" spans="3:131">
      <c r="C478" s="226"/>
      <c r="N478" s="235"/>
      <c r="O478" s="235"/>
      <c r="P478" s="235"/>
      <c r="Q478" s="235"/>
      <c r="R478" s="235"/>
      <c r="S478" s="235"/>
      <c r="T478" s="235"/>
      <c r="U478" s="235"/>
      <c r="V478" s="235"/>
      <c r="W478" s="235"/>
      <c r="X478" s="235"/>
      <c r="Y478" s="235"/>
      <c r="Z478" s="235"/>
      <c r="AA478" s="235"/>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59"/>
      <c r="AX478" s="259"/>
      <c r="AY478" s="259"/>
      <c r="AZ478" s="440" t="s">
        <v>1089</v>
      </c>
      <c r="BA478" s="259" t="s">
        <v>1144</v>
      </c>
      <c r="BB478" s="259"/>
      <c r="BC478" s="259"/>
      <c r="BD478" s="259" t="s">
        <v>1072</v>
      </c>
      <c r="BE478" s="374"/>
      <c r="BF478" s="235"/>
      <c r="BG478" s="235"/>
      <c r="BH478" s="235"/>
      <c r="BI478" s="235"/>
      <c r="BJ478" s="235"/>
      <c r="BK478" s="235"/>
      <c r="BL478" s="235"/>
      <c r="BM478" s="235"/>
      <c r="BN478" s="235"/>
      <c r="BO478" s="235"/>
      <c r="BP478" s="235"/>
      <c r="BQ478" s="235"/>
      <c r="BR478" s="235"/>
      <c r="BS478" s="235"/>
      <c r="BT478" s="235"/>
      <c r="BU478" s="235"/>
      <c r="BV478" s="235"/>
      <c r="BW478" s="235"/>
      <c r="BX478" s="235"/>
      <c r="BY478" s="235"/>
      <c r="BZ478" s="235"/>
      <c r="CA478" s="235"/>
      <c r="CB478" s="235"/>
      <c r="CC478" s="235"/>
      <c r="CD478" s="235"/>
      <c r="CE478" s="235"/>
      <c r="CF478" s="235"/>
      <c r="CG478" s="235"/>
      <c r="CH478" s="235"/>
      <c r="CI478" s="235"/>
      <c r="CJ478" s="235"/>
      <c r="CK478" s="235"/>
      <c r="CL478" s="235"/>
      <c r="CM478" s="235"/>
      <c r="CN478" s="235"/>
      <c r="CO478" s="235"/>
      <c r="CP478" s="235"/>
      <c r="CQ478" s="235"/>
      <c r="CR478" s="235"/>
      <c r="CS478" s="235"/>
      <c r="CT478" s="235"/>
      <c r="CU478" s="235"/>
      <c r="CV478" s="235"/>
      <c r="CW478" s="235"/>
      <c r="CX478" s="235"/>
      <c r="CY478" s="235"/>
      <c r="CZ478" s="235"/>
      <c r="DA478" s="235"/>
      <c r="DB478" s="235"/>
      <c r="DC478" s="235"/>
      <c r="DD478" s="235"/>
      <c r="DE478" s="235"/>
      <c r="DF478" s="235"/>
      <c r="DG478" s="235"/>
      <c r="DH478" s="235"/>
      <c r="DI478" s="235"/>
      <c r="DJ478" s="235"/>
      <c r="DK478" s="235"/>
      <c r="DL478" s="235"/>
      <c r="DM478" s="235"/>
      <c r="DN478" s="235"/>
      <c r="DO478" s="235"/>
      <c r="DP478" s="235"/>
      <c r="DQ478" s="235"/>
      <c r="DR478" s="235"/>
      <c r="DS478" s="235"/>
      <c r="DT478" s="235"/>
      <c r="DU478" s="235"/>
      <c r="DV478" s="235"/>
      <c r="DW478" s="235"/>
      <c r="DX478" s="235"/>
      <c r="DY478" s="235"/>
      <c r="DZ478" s="235"/>
      <c r="EA478" s="235"/>
    </row>
    <row r="479" spans="3:131">
      <c r="C479" s="226"/>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59"/>
      <c r="AX479" s="259"/>
      <c r="AY479" s="259"/>
      <c r="AZ479" s="440" t="s">
        <v>1094</v>
      </c>
      <c r="BA479" s="259" t="s">
        <v>1146</v>
      </c>
      <c r="BB479" s="259"/>
      <c r="BC479" s="259"/>
      <c r="BD479" s="259" t="s">
        <v>1466</v>
      </c>
      <c r="BE479" s="374"/>
      <c r="BF479" s="235"/>
      <c r="BG479" s="235"/>
      <c r="BH479" s="235"/>
      <c r="BI479" s="235"/>
      <c r="BJ479" s="235"/>
      <c r="BK479" s="235"/>
      <c r="BL479" s="235"/>
      <c r="BM479" s="235"/>
      <c r="BN479" s="235"/>
      <c r="BO479" s="235"/>
      <c r="BP479" s="235"/>
      <c r="BQ479" s="235"/>
      <c r="BR479" s="235"/>
      <c r="BS479" s="235"/>
      <c r="BT479" s="235"/>
      <c r="BU479" s="235"/>
      <c r="BV479" s="235"/>
      <c r="BW479" s="235"/>
      <c r="BX479" s="235"/>
      <c r="BY479" s="235"/>
      <c r="BZ479" s="235"/>
      <c r="CA479" s="235"/>
      <c r="CB479" s="235"/>
      <c r="CC479" s="235"/>
      <c r="CD479" s="235"/>
      <c r="CE479" s="235"/>
      <c r="CF479" s="235"/>
      <c r="CG479" s="235"/>
      <c r="CH479" s="235"/>
      <c r="CI479" s="235"/>
      <c r="CJ479" s="235"/>
      <c r="CK479" s="235"/>
      <c r="CL479" s="235"/>
      <c r="CM479" s="235"/>
      <c r="CN479" s="235"/>
      <c r="CO479" s="235"/>
      <c r="CP479" s="235"/>
      <c r="CQ479" s="235"/>
      <c r="CR479" s="235"/>
      <c r="CS479" s="235"/>
      <c r="CT479" s="235"/>
      <c r="CU479" s="235"/>
      <c r="CV479" s="235"/>
      <c r="CW479" s="235"/>
      <c r="CX479" s="235"/>
      <c r="CY479" s="235"/>
      <c r="CZ479" s="235"/>
      <c r="DA479" s="235"/>
      <c r="DB479" s="235"/>
      <c r="DC479" s="235"/>
      <c r="DD479" s="235"/>
      <c r="DE479" s="235"/>
      <c r="DF479" s="235"/>
      <c r="DG479" s="235"/>
      <c r="DH479" s="235"/>
      <c r="DI479" s="235"/>
      <c r="DJ479" s="235"/>
      <c r="DK479" s="235"/>
      <c r="DL479" s="235"/>
      <c r="DM479" s="235"/>
      <c r="DN479" s="235"/>
      <c r="DO479" s="235"/>
      <c r="DP479" s="235"/>
      <c r="DQ479" s="235"/>
      <c r="DR479" s="235"/>
      <c r="DS479" s="235"/>
      <c r="DT479" s="235"/>
      <c r="DU479" s="235"/>
      <c r="DV479" s="235"/>
      <c r="DW479" s="235"/>
      <c r="DX479" s="235"/>
      <c r="DY479" s="235"/>
      <c r="DZ479" s="235"/>
      <c r="EA479" s="235"/>
    </row>
    <row r="480" spans="3:131">
      <c r="C480" s="226"/>
      <c r="N480" s="235"/>
      <c r="O480" s="235"/>
      <c r="P480" s="235"/>
      <c r="Q480" s="235"/>
      <c r="R480" s="235"/>
      <c r="S480" s="235"/>
      <c r="T480" s="235"/>
      <c r="U480" s="235"/>
      <c r="V480" s="235"/>
      <c r="W480" s="235"/>
      <c r="X480" s="235"/>
      <c r="Y480" s="235"/>
      <c r="Z480" s="235"/>
      <c r="AA480" s="235"/>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59"/>
      <c r="AX480" s="259"/>
      <c r="AY480" s="259"/>
      <c r="AZ480" s="440" t="s">
        <v>1095</v>
      </c>
      <c r="BA480" s="259" t="s">
        <v>1148</v>
      </c>
      <c r="BB480" s="259"/>
      <c r="BC480" s="259"/>
      <c r="BD480" s="259" t="s">
        <v>1077</v>
      </c>
      <c r="BE480" s="374"/>
      <c r="BF480" s="235"/>
      <c r="BG480" s="235"/>
      <c r="BH480" s="235"/>
      <c r="BI480" s="235"/>
      <c r="BJ480" s="235"/>
      <c r="BK480" s="235"/>
      <c r="BL480" s="235"/>
      <c r="BM480" s="235"/>
      <c r="BN480" s="235"/>
      <c r="BO480" s="235"/>
      <c r="BP480" s="235"/>
      <c r="BQ480" s="235"/>
      <c r="BR480" s="235"/>
      <c r="BS480" s="235"/>
      <c r="BT480" s="235"/>
      <c r="BU480" s="235"/>
      <c r="BV480" s="235"/>
      <c r="BW480" s="235"/>
      <c r="BX480" s="235"/>
      <c r="BY480" s="235"/>
      <c r="BZ480" s="235"/>
      <c r="CA480" s="235"/>
      <c r="CB480" s="235"/>
      <c r="CC480" s="235"/>
      <c r="CD480" s="235"/>
      <c r="CE480" s="235"/>
      <c r="CF480" s="235"/>
      <c r="CG480" s="235"/>
      <c r="CH480" s="235"/>
      <c r="CI480" s="235"/>
      <c r="CJ480" s="235"/>
      <c r="CK480" s="235"/>
      <c r="CL480" s="235"/>
      <c r="CM480" s="235"/>
      <c r="CN480" s="235"/>
      <c r="CO480" s="235"/>
      <c r="CP480" s="235"/>
      <c r="CQ480" s="235"/>
      <c r="CR480" s="235"/>
      <c r="CS480" s="235"/>
      <c r="CT480" s="235"/>
      <c r="CU480" s="235"/>
      <c r="CV480" s="235"/>
      <c r="CW480" s="235"/>
      <c r="CX480" s="235"/>
      <c r="CY480" s="235"/>
      <c r="CZ480" s="235"/>
      <c r="DA480" s="235"/>
      <c r="DB480" s="235"/>
      <c r="DC480" s="235"/>
      <c r="DD480" s="235"/>
      <c r="DE480" s="235"/>
      <c r="DF480" s="235"/>
      <c r="DG480" s="235"/>
      <c r="DH480" s="235"/>
      <c r="DI480" s="235"/>
      <c r="DJ480" s="235"/>
      <c r="DK480" s="235"/>
      <c r="DL480" s="235"/>
      <c r="DM480" s="235"/>
      <c r="DN480" s="235"/>
      <c r="DO480" s="235"/>
      <c r="DP480" s="235"/>
      <c r="DQ480" s="235"/>
      <c r="DR480" s="235"/>
      <c r="DS480" s="235"/>
      <c r="DT480" s="235"/>
      <c r="DU480" s="235"/>
      <c r="DV480" s="235"/>
      <c r="DW480" s="235"/>
      <c r="DX480" s="235"/>
      <c r="DY480" s="235"/>
      <c r="DZ480" s="235"/>
      <c r="EA480" s="235"/>
    </row>
    <row r="481" spans="3:131">
      <c r="C481" s="226"/>
      <c r="N481" s="235"/>
      <c r="O481" s="235"/>
      <c r="P481" s="235"/>
      <c r="Q481" s="235"/>
      <c r="R481" s="235"/>
      <c r="S481" s="235"/>
      <c r="T481" s="235"/>
      <c r="U481" s="235"/>
      <c r="V481" s="235"/>
      <c r="W481" s="235"/>
      <c r="X481" s="235"/>
      <c r="Y481" s="235"/>
      <c r="Z481" s="235"/>
      <c r="AA481" s="235"/>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59"/>
      <c r="AX481" s="259"/>
      <c r="AY481" s="259"/>
      <c r="AZ481" s="440" t="s">
        <v>436</v>
      </c>
      <c r="BA481" s="259" t="s">
        <v>1149</v>
      </c>
      <c r="BB481" s="259"/>
      <c r="BC481" s="259"/>
      <c r="BD481" s="259" t="s">
        <v>1085</v>
      </c>
      <c r="BE481" s="374"/>
      <c r="BF481" s="235"/>
      <c r="BG481" s="235"/>
      <c r="BH481" s="235"/>
      <c r="BI481" s="235"/>
      <c r="BJ481" s="235"/>
      <c r="BK481" s="235"/>
      <c r="BL481" s="235"/>
      <c r="BM481" s="235"/>
      <c r="BN481" s="235"/>
      <c r="BO481" s="235"/>
      <c r="BP481" s="235"/>
      <c r="BQ481" s="235"/>
      <c r="BR481" s="235"/>
      <c r="BS481" s="235"/>
      <c r="BT481" s="235"/>
      <c r="BU481" s="235"/>
      <c r="BV481" s="235"/>
      <c r="BW481" s="235"/>
      <c r="BX481" s="235"/>
      <c r="BY481" s="235"/>
      <c r="BZ481" s="235"/>
      <c r="CA481" s="235"/>
      <c r="CB481" s="235"/>
      <c r="CC481" s="235"/>
      <c r="CD481" s="235"/>
      <c r="CE481" s="235"/>
      <c r="CF481" s="235"/>
      <c r="CG481" s="235"/>
      <c r="CH481" s="235"/>
      <c r="CI481" s="235"/>
      <c r="CJ481" s="235"/>
      <c r="CK481" s="235"/>
      <c r="CL481" s="235"/>
      <c r="CM481" s="235"/>
      <c r="CN481" s="235"/>
      <c r="CO481" s="235"/>
      <c r="CP481" s="235"/>
      <c r="CQ481" s="235"/>
      <c r="CR481" s="235"/>
      <c r="CS481" s="235"/>
      <c r="CT481" s="235"/>
      <c r="CU481" s="235"/>
      <c r="CV481" s="235"/>
      <c r="CW481" s="235"/>
      <c r="CX481" s="235"/>
      <c r="CY481" s="235"/>
      <c r="CZ481" s="235"/>
      <c r="DA481" s="235"/>
      <c r="DB481" s="235"/>
      <c r="DC481" s="235"/>
      <c r="DD481" s="235"/>
      <c r="DE481" s="235"/>
      <c r="DF481" s="235"/>
      <c r="DG481" s="235"/>
      <c r="DH481" s="235"/>
      <c r="DI481" s="235"/>
      <c r="DJ481" s="235"/>
      <c r="DK481" s="235"/>
      <c r="DL481" s="235"/>
      <c r="DM481" s="235"/>
      <c r="DN481" s="235"/>
      <c r="DO481" s="235"/>
      <c r="DP481" s="235"/>
      <c r="DQ481" s="235"/>
      <c r="DR481" s="235"/>
      <c r="DS481" s="235"/>
      <c r="DT481" s="235"/>
      <c r="DU481" s="235"/>
      <c r="DV481" s="235"/>
      <c r="DW481" s="235"/>
      <c r="DX481" s="235"/>
      <c r="DY481" s="235"/>
      <c r="DZ481" s="235"/>
      <c r="EA481" s="235"/>
    </row>
    <row r="482" spans="3:131">
      <c r="C482" s="226"/>
      <c r="N482" s="235"/>
      <c r="O482" s="235"/>
      <c r="P482" s="235"/>
      <c r="Q482" s="235"/>
      <c r="R482" s="235"/>
      <c r="S482" s="235"/>
      <c r="T482" s="235"/>
      <c r="U482" s="235"/>
      <c r="V482" s="235"/>
      <c r="W482" s="235"/>
      <c r="X482" s="235"/>
      <c r="Y482" s="235"/>
      <c r="Z482" s="235"/>
      <c r="AA482" s="235"/>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59"/>
      <c r="AX482" s="259"/>
      <c r="AY482" s="259"/>
      <c r="AZ482" s="440" t="s">
        <v>1096</v>
      </c>
      <c r="BA482" s="259" t="s">
        <v>1151</v>
      </c>
      <c r="BB482" s="259"/>
      <c r="BC482" s="259"/>
      <c r="BD482" s="259" t="s">
        <v>1086</v>
      </c>
      <c r="BE482" s="374"/>
      <c r="BF482" s="235"/>
      <c r="BG482" s="235"/>
      <c r="BH482" s="235"/>
      <c r="BI482" s="235"/>
      <c r="BJ482" s="235"/>
      <c r="BK482" s="235"/>
      <c r="BL482" s="235"/>
      <c r="BM482" s="235"/>
      <c r="BN482" s="235"/>
      <c r="BO482" s="235"/>
      <c r="BP482" s="235"/>
      <c r="BQ482" s="235"/>
      <c r="BR482" s="235"/>
      <c r="BS482" s="235"/>
      <c r="BT482" s="235"/>
      <c r="BU482" s="235"/>
      <c r="BV482" s="235"/>
      <c r="BW482" s="235"/>
      <c r="BX482" s="235"/>
      <c r="BY482" s="235"/>
      <c r="BZ482" s="235"/>
      <c r="CA482" s="235"/>
      <c r="CB482" s="235"/>
      <c r="CC482" s="235"/>
      <c r="CD482" s="235"/>
      <c r="CE482" s="235"/>
      <c r="CF482" s="235"/>
      <c r="CG482" s="235"/>
      <c r="CH482" s="235"/>
      <c r="CI482" s="235"/>
      <c r="CJ482" s="235"/>
      <c r="CK482" s="235"/>
      <c r="CL482" s="235"/>
      <c r="CM482" s="235"/>
      <c r="CN482" s="235"/>
      <c r="CO482" s="235"/>
      <c r="CP482" s="235"/>
      <c r="CQ482" s="235"/>
      <c r="CR482" s="235"/>
      <c r="CS482" s="235"/>
      <c r="CT482" s="235"/>
      <c r="CU482" s="235"/>
      <c r="CV482" s="235"/>
      <c r="CW482" s="235"/>
      <c r="CX482" s="235"/>
      <c r="CY482" s="235"/>
      <c r="CZ482" s="235"/>
      <c r="DA482" s="235"/>
      <c r="DB482" s="235"/>
      <c r="DC482" s="235"/>
      <c r="DD482" s="235"/>
      <c r="DE482" s="235"/>
      <c r="DF482" s="235"/>
      <c r="DG482" s="235"/>
      <c r="DH482" s="235"/>
      <c r="DI482" s="235"/>
      <c r="DJ482" s="235"/>
      <c r="DK482" s="235"/>
      <c r="DL482" s="235"/>
      <c r="DM482" s="235"/>
      <c r="DN482" s="235"/>
      <c r="DO482" s="235"/>
      <c r="DP482" s="235"/>
      <c r="DQ482" s="235"/>
      <c r="DR482" s="235"/>
      <c r="DS482" s="235"/>
      <c r="DT482" s="235"/>
      <c r="DU482" s="235"/>
      <c r="DV482" s="235"/>
      <c r="DW482" s="235"/>
      <c r="DX482" s="235"/>
      <c r="DY482" s="235"/>
      <c r="DZ482" s="235"/>
      <c r="EA482" s="235"/>
    </row>
    <row r="483" spans="3:131">
      <c r="C483" s="226"/>
      <c r="N483" s="235"/>
      <c r="O483" s="235"/>
      <c r="P483" s="235"/>
      <c r="Q483" s="235"/>
      <c r="R483" s="235"/>
      <c r="S483" s="235"/>
      <c r="T483" s="235"/>
      <c r="U483" s="235"/>
      <c r="V483" s="235"/>
      <c r="W483" s="235"/>
      <c r="X483" s="235"/>
      <c r="Y483" s="235"/>
      <c r="Z483" s="235"/>
      <c r="AA483" s="235"/>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59"/>
      <c r="AX483" s="259"/>
      <c r="AY483" s="259"/>
      <c r="AZ483" s="440" t="s">
        <v>1098</v>
      </c>
      <c r="BA483" s="259" t="s">
        <v>1152</v>
      </c>
      <c r="BB483" s="259"/>
      <c r="BC483" s="259"/>
      <c r="BD483" s="259" t="s">
        <v>1088</v>
      </c>
      <c r="BE483" s="374"/>
      <c r="BF483" s="235"/>
      <c r="BG483" s="235"/>
      <c r="BH483" s="235"/>
      <c r="BI483" s="235"/>
      <c r="BJ483" s="235"/>
      <c r="BK483" s="235"/>
      <c r="BL483" s="235"/>
      <c r="BM483" s="235"/>
      <c r="BN483" s="235"/>
      <c r="BO483" s="235"/>
      <c r="BP483" s="235"/>
      <c r="BQ483" s="235"/>
      <c r="BR483" s="235"/>
      <c r="BS483" s="235"/>
      <c r="BT483" s="235"/>
      <c r="BU483" s="235"/>
      <c r="BV483" s="235"/>
      <c r="BW483" s="235"/>
      <c r="BX483" s="235"/>
      <c r="BY483" s="235"/>
      <c r="BZ483" s="235"/>
      <c r="CA483" s="235"/>
      <c r="CB483" s="235"/>
      <c r="CC483" s="235"/>
      <c r="CD483" s="235"/>
      <c r="CE483" s="235"/>
      <c r="CF483" s="235"/>
      <c r="CG483" s="235"/>
      <c r="CH483" s="235"/>
      <c r="CI483" s="235"/>
      <c r="CJ483" s="235"/>
      <c r="CK483" s="235"/>
      <c r="CL483" s="235"/>
      <c r="CM483" s="235"/>
      <c r="CN483" s="235"/>
      <c r="CO483" s="235"/>
      <c r="CP483" s="235"/>
      <c r="CQ483" s="235"/>
      <c r="CR483" s="235"/>
      <c r="CS483" s="235"/>
      <c r="CT483" s="235"/>
      <c r="CU483" s="235"/>
      <c r="CV483" s="235"/>
      <c r="CW483" s="235"/>
      <c r="CX483" s="235"/>
      <c r="CY483" s="235"/>
      <c r="CZ483" s="235"/>
      <c r="DA483" s="235"/>
      <c r="DB483" s="235"/>
      <c r="DC483" s="235"/>
      <c r="DD483" s="235"/>
      <c r="DE483" s="235"/>
      <c r="DF483" s="235"/>
      <c r="DG483" s="235"/>
      <c r="DH483" s="235"/>
      <c r="DI483" s="235"/>
      <c r="DJ483" s="235"/>
      <c r="DK483" s="235"/>
      <c r="DL483" s="235"/>
      <c r="DM483" s="235"/>
      <c r="DN483" s="235"/>
      <c r="DO483" s="235"/>
      <c r="DP483" s="235"/>
      <c r="DQ483" s="235"/>
      <c r="DR483" s="235"/>
      <c r="DS483" s="235"/>
      <c r="DT483" s="235"/>
      <c r="DU483" s="235"/>
      <c r="DV483" s="235"/>
      <c r="DW483" s="235"/>
      <c r="DX483" s="235"/>
      <c r="DY483" s="235"/>
      <c r="DZ483" s="235"/>
      <c r="EA483" s="235"/>
    </row>
    <row r="484" spans="3:131">
      <c r="C484" s="226"/>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59"/>
      <c r="AX484" s="259"/>
      <c r="AY484" s="259"/>
      <c r="AZ484" s="440" t="s">
        <v>438</v>
      </c>
      <c r="BA484" s="259" t="s">
        <v>1154</v>
      </c>
      <c r="BB484" s="259"/>
      <c r="BC484" s="259"/>
      <c r="BD484" s="259" t="s">
        <v>1089</v>
      </c>
      <c r="BE484" s="374"/>
      <c r="BF484" s="235"/>
      <c r="BG484" s="235"/>
      <c r="BH484" s="235"/>
      <c r="BI484" s="235"/>
      <c r="BJ484" s="235"/>
      <c r="BK484" s="235"/>
      <c r="BL484" s="235"/>
      <c r="BM484" s="235"/>
      <c r="BN484" s="235"/>
      <c r="BO484" s="235"/>
      <c r="BP484" s="235"/>
      <c r="BQ484" s="235"/>
      <c r="BR484" s="235"/>
      <c r="BS484" s="235"/>
      <c r="BT484" s="235"/>
      <c r="BU484" s="235"/>
      <c r="BV484" s="235"/>
      <c r="BW484" s="235"/>
      <c r="BX484" s="235"/>
      <c r="BY484" s="235"/>
      <c r="BZ484" s="235"/>
      <c r="CA484" s="235"/>
      <c r="CB484" s="235"/>
      <c r="CC484" s="235"/>
      <c r="CD484" s="235"/>
      <c r="CE484" s="235"/>
      <c r="CF484" s="235"/>
      <c r="CG484" s="235"/>
      <c r="CH484" s="235"/>
      <c r="CI484" s="235"/>
      <c r="CJ484" s="235"/>
      <c r="CK484" s="235"/>
      <c r="CL484" s="235"/>
      <c r="CM484" s="235"/>
      <c r="CN484" s="235"/>
      <c r="CO484" s="235"/>
      <c r="CP484" s="235"/>
      <c r="CQ484" s="235"/>
      <c r="CR484" s="235"/>
      <c r="CS484" s="235"/>
      <c r="CT484" s="235"/>
      <c r="CU484" s="235"/>
      <c r="CV484" s="235"/>
      <c r="CW484" s="235"/>
      <c r="CX484" s="235"/>
      <c r="CY484" s="235"/>
      <c r="CZ484" s="235"/>
      <c r="DA484" s="235"/>
      <c r="DB484" s="235"/>
      <c r="DC484" s="235"/>
      <c r="DD484" s="235"/>
      <c r="DE484" s="235"/>
      <c r="DF484" s="235"/>
      <c r="DG484" s="235"/>
      <c r="DH484" s="235"/>
      <c r="DI484" s="235"/>
      <c r="DJ484" s="235"/>
      <c r="DK484" s="235"/>
      <c r="DL484" s="235"/>
      <c r="DM484" s="235"/>
      <c r="DN484" s="235"/>
      <c r="DO484" s="235"/>
      <c r="DP484" s="235"/>
      <c r="DQ484" s="235"/>
      <c r="DR484" s="235"/>
      <c r="DS484" s="235"/>
      <c r="DT484" s="235"/>
      <c r="DU484" s="235"/>
      <c r="DV484" s="235"/>
      <c r="DW484" s="235"/>
      <c r="DX484" s="235"/>
      <c r="DY484" s="235"/>
      <c r="DZ484" s="235"/>
      <c r="EA484" s="235"/>
    </row>
    <row r="485" spans="3:131">
      <c r="C485" s="226"/>
      <c r="N485" s="235"/>
      <c r="O485" s="235"/>
      <c r="P485" s="235"/>
      <c r="Q485" s="235"/>
      <c r="R485" s="235"/>
      <c r="S485" s="235"/>
      <c r="T485" s="235"/>
      <c r="U485" s="235"/>
      <c r="V485" s="235"/>
      <c r="W485" s="235"/>
      <c r="X485" s="235"/>
      <c r="Y485" s="235"/>
      <c r="Z485" s="235"/>
      <c r="AA485" s="235"/>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59"/>
      <c r="AX485" s="259"/>
      <c r="AY485" s="259"/>
      <c r="AZ485" s="440" t="s">
        <v>1099</v>
      </c>
      <c r="BA485" s="259" t="s">
        <v>1156</v>
      </c>
      <c r="BB485" s="259"/>
      <c r="BC485" s="259"/>
      <c r="BD485" s="259" t="s">
        <v>1094</v>
      </c>
      <c r="BE485" s="374"/>
      <c r="BF485" s="235"/>
      <c r="BG485" s="235"/>
      <c r="BH485" s="235"/>
      <c r="BI485" s="235"/>
      <c r="BJ485" s="235"/>
      <c r="BK485" s="235"/>
      <c r="BL485" s="235"/>
      <c r="BM485" s="235"/>
      <c r="BN485" s="235"/>
      <c r="BO485" s="235"/>
      <c r="BP485" s="235"/>
      <c r="BQ485" s="235"/>
      <c r="BR485" s="235"/>
      <c r="BS485" s="235"/>
      <c r="BT485" s="235"/>
      <c r="BU485" s="235"/>
      <c r="BV485" s="235"/>
      <c r="BW485" s="235"/>
      <c r="BX485" s="235"/>
      <c r="BY485" s="235"/>
      <c r="BZ485" s="235"/>
      <c r="CA485" s="235"/>
      <c r="CB485" s="235"/>
      <c r="CC485" s="235"/>
      <c r="CD485" s="235"/>
      <c r="CE485" s="235"/>
      <c r="CF485" s="235"/>
      <c r="CG485" s="235"/>
      <c r="CH485" s="235"/>
      <c r="CI485" s="235"/>
      <c r="CJ485" s="235"/>
      <c r="CK485" s="235"/>
      <c r="CL485" s="235"/>
      <c r="CM485" s="235"/>
      <c r="CN485" s="235"/>
      <c r="CO485" s="235"/>
      <c r="CP485" s="235"/>
      <c r="CQ485" s="235"/>
      <c r="CR485" s="235"/>
      <c r="CS485" s="235"/>
      <c r="CT485" s="235"/>
      <c r="CU485" s="235"/>
      <c r="CV485" s="235"/>
      <c r="CW485" s="235"/>
      <c r="CX485" s="235"/>
      <c r="CY485" s="235"/>
      <c r="CZ485" s="235"/>
      <c r="DA485" s="235"/>
      <c r="DB485" s="235"/>
      <c r="DC485" s="235"/>
      <c r="DD485" s="235"/>
      <c r="DE485" s="235"/>
      <c r="DF485" s="235"/>
      <c r="DG485" s="235"/>
      <c r="DH485" s="235"/>
      <c r="DI485" s="235"/>
      <c r="DJ485" s="235"/>
      <c r="DK485" s="235"/>
      <c r="DL485" s="235"/>
      <c r="DM485" s="235"/>
      <c r="DN485" s="235"/>
      <c r="DO485" s="235"/>
      <c r="DP485" s="235"/>
      <c r="DQ485" s="235"/>
      <c r="DR485" s="235"/>
      <c r="DS485" s="235"/>
      <c r="DT485" s="235"/>
      <c r="DU485" s="235"/>
      <c r="DV485" s="235"/>
      <c r="DW485" s="235"/>
      <c r="DX485" s="235"/>
      <c r="DY485" s="235"/>
      <c r="DZ485" s="235"/>
      <c r="EA485" s="235"/>
    </row>
    <row r="486" spans="3:131">
      <c r="C486" s="226"/>
      <c r="N486" s="235"/>
      <c r="O486" s="235"/>
      <c r="P486" s="235"/>
      <c r="Q486" s="235"/>
      <c r="R486" s="235"/>
      <c r="S486" s="235"/>
      <c r="T486" s="235"/>
      <c r="U486" s="235"/>
      <c r="V486" s="235"/>
      <c r="W486" s="235"/>
      <c r="X486" s="235"/>
      <c r="Y486" s="235"/>
      <c r="Z486" s="235"/>
      <c r="AA486" s="235"/>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59"/>
      <c r="AX486" s="259"/>
      <c r="AY486" s="259"/>
      <c r="AZ486" s="440" t="s">
        <v>1100</v>
      </c>
      <c r="BA486" s="259" t="s">
        <v>1159</v>
      </c>
      <c r="BB486" s="259"/>
      <c r="BC486" s="259"/>
      <c r="BD486" s="259" t="s">
        <v>1095</v>
      </c>
      <c r="BE486" s="374"/>
      <c r="BF486" s="235"/>
      <c r="BG486" s="235"/>
      <c r="BH486" s="235"/>
      <c r="BI486" s="235"/>
      <c r="BJ486" s="235"/>
      <c r="BK486" s="235"/>
      <c r="BL486" s="235"/>
      <c r="BM486" s="235"/>
      <c r="BN486" s="235"/>
      <c r="BO486" s="235"/>
      <c r="BP486" s="235"/>
      <c r="BQ486" s="235"/>
      <c r="BR486" s="235"/>
      <c r="BS486" s="235"/>
      <c r="BT486" s="235"/>
      <c r="BU486" s="235"/>
      <c r="BV486" s="235"/>
      <c r="BW486" s="235"/>
      <c r="BX486" s="235"/>
      <c r="BY486" s="235"/>
      <c r="BZ486" s="235"/>
      <c r="CA486" s="235"/>
      <c r="CB486" s="235"/>
      <c r="CC486" s="235"/>
      <c r="CD486" s="235"/>
      <c r="CE486" s="235"/>
      <c r="CF486" s="235"/>
      <c r="CG486" s="235"/>
      <c r="CH486" s="235"/>
      <c r="CI486" s="235"/>
      <c r="CJ486" s="235"/>
      <c r="CK486" s="235"/>
      <c r="CL486" s="235"/>
      <c r="CM486" s="235"/>
      <c r="CN486" s="235"/>
      <c r="CO486" s="235"/>
      <c r="CP486" s="235"/>
      <c r="CQ486" s="235"/>
      <c r="CR486" s="235"/>
      <c r="CS486" s="235"/>
      <c r="CT486" s="235"/>
      <c r="CU486" s="235"/>
      <c r="CV486" s="235"/>
      <c r="CW486" s="235"/>
      <c r="CX486" s="235"/>
      <c r="CY486" s="235"/>
      <c r="CZ486" s="235"/>
      <c r="DA486" s="235"/>
      <c r="DB486" s="235"/>
      <c r="DC486" s="235"/>
      <c r="DD486" s="235"/>
      <c r="DE486" s="235"/>
      <c r="DF486" s="235"/>
      <c r="DG486" s="235"/>
      <c r="DH486" s="235"/>
      <c r="DI486" s="235"/>
      <c r="DJ486" s="235"/>
      <c r="DK486" s="235"/>
      <c r="DL486" s="235"/>
      <c r="DM486" s="235"/>
      <c r="DN486" s="235"/>
      <c r="DO486" s="235"/>
      <c r="DP486" s="235"/>
      <c r="DQ486" s="235"/>
      <c r="DR486" s="235"/>
      <c r="DS486" s="235"/>
      <c r="DT486" s="235"/>
      <c r="DU486" s="235"/>
      <c r="DV486" s="235"/>
      <c r="DW486" s="235"/>
      <c r="DX486" s="235"/>
      <c r="DY486" s="235"/>
      <c r="DZ486" s="235"/>
      <c r="EA486" s="235"/>
    </row>
    <row r="487" spans="3:131">
      <c r="C487" s="226"/>
      <c r="N487" s="235"/>
      <c r="O487" s="235"/>
      <c r="P487" s="235"/>
      <c r="Q487" s="235"/>
      <c r="R487" s="235"/>
      <c r="S487" s="235"/>
      <c r="T487" s="235"/>
      <c r="U487" s="235"/>
      <c r="V487" s="235"/>
      <c r="W487" s="235"/>
      <c r="X487" s="235"/>
      <c r="Y487" s="235"/>
      <c r="Z487" s="235"/>
      <c r="AA487" s="235"/>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59"/>
      <c r="AX487" s="259"/>
      <c r="AY487" s="259"/>
      <c r="AZ487" s="440" t="s">
        <v>1101</v>
      </c>
      <c r="BA487" s="259" t="s">
        <v>1160</v>
      </c>
      <c r="BB487" s="259"/>
      <c r="BC487" s="259"/>
      <c r="BD487" s="259" t="s">
        <v>436</v>
      </c>
      <c r="BE487" s="374"/>
      <c r="BF487" s="235"/>
      <c r="BG487" s="235"/>
      <c r="BH487" s="235"/>
      <c r="BI487" s="235"/>
      <c r="BJ487" s="235"/>
      <c r="BK487" s="235"/>
      <c r="BL487" s="235"/>
      <c r="BM487" s="235"/>
      <c r="BN487" s="235"/>
      <c r="BO487" s="235"/>
      <c r="BP487" s="235"/>
      <c r="BQ487" s="235"/>
      <c r="BR487" s="235"/>
      <c r="BS487" s="235"/>
      <c r="BT487" s="235"/>
      <c r="BU487" s="235"/>
      <c r="BV487" s="235"/>
      <c r="BW487" s="235"/>
      <c r="BX487" s="235"/>
      <c r="BY487" s="235"/>
      <c r="BZ487" s="235"/>
      <c r="CA487" s="235"/>
      <c r="CB487" s="235"/>
      <c r="CC487" s="235"/>
      <c r="CD487" s="235"/>
      <c r="CE487" s="235"/>
      <c r="CF487" s="235"/>
      <c r="CG487" s="235"/>
      <c r="CH487" s="235"/>
      <c r="CI487" s="235"/>
      <c r="CJ487" s="235"/>
      <c r="CK487" s="235"/>
      <c r="CL487" s="235"/>
      <c r="CM487" s="235"/>
      <c r="CN487" s="235"/>
      <c r="CO487" s="235"/>
      <c r="CP487" s="235"/>
      <c r="CQ487" s="235"/>
      <c r="CR487" s="235"/>
      <c r="CS487" s="235"/>
      <c r="CT487" s="235"/>
      <c r="CU487" s="235"/>
      <c r="CV487" s="235"/>
      <c r="CW487" s="235"/>
      <c r="CX487" s="235"/>
      <c r="CY487" s="235"/>
      <c r="CZ487" s="235"/>
      <c r="DA487" s="235"/>
      <c r="DB487" s="235"/>
      <c r="DC487" s="235"/>
      <c r="DD487" s="235"/>
      <c r="DE487" s="235"/>
      <c r="DF487" s="235"/>
      <c r="DG487" s="235"/>
      <c r="DH487" s="235"/>
      <c r="DI487" s="235"/>
      <c r="DJ487" s="235"/>
      <c r="DK487" s="235"/>
      <c r="DL487" s="235"/>
      <c r="DM487" s="235"/>
      <c r="DN487" s="235"/>
      <c r="DO487" s="235"/>
      <c r="DP487" s="235"/>
      <c r="DQ487" s="235"/>
      <c r="DR487" s="235"/>
      <c r="DS487" s="235"/>
      <c r="DT487" s="235"/>
      <c r="DU487" s="235"/>
      <c r="DV487" s="235"/>
      <c r="DW487" s="235"/>
      <c r="DX487" s="235"/>
      <c r="DY487" s="235"/>
      <c r="DZ487" s="235"/>
      <c r="EA487" s="235"/>
    </row>
    <row r="488" spans="3:131">
      <c r="C488" s="226"/>
      <c r="N488" s="235"/>
      <c r="O488" s="235"/>
      <c r="P488" s="235"/>
      <c r="Q488" s="235"/>
      <c r="R488" s="235"/>
      <c r="S488" s="235"/>
      <c r="T488" s="235"/>
      <c r="U488" s="235"/>
      <c r="V488" s="235"/>
      <c r="W488" s="235"/>
      <c r="X488" s="235"/>
      <c r="Y488" s="235"/>
      <c r="Z488" s="235"/>
      <c r="AA488" s="235"/>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59"/>
      <c r="AX488" s="259"/>
      <c r="AY488" s="259"/>
      <c r="AZ488" s="440" t="s">
        <v>1103</v>
      </c>
      <c r="BA488" s="259" t="s">
        <v>1161</v>
      </c>
      <c r="BB488" s="259"/>
      <c r="BC488" s="259"/>
      <c r="BD488" s="259" t="s">
        <v>1096</v>
      </c>
      <c r="BE488" s="374"/>
      <c r="BF488" s="235"/>
      <c r="BG488" s="235"/>
      <c r="BH488" s="235"/>
      <c r="BI488" s="235"/>
      <c r="BJ488" s="235"/>
      <c r="BK488" s="235"/>
      <c r="BL488" s="235"/>
      <c r="BM488" s="235"/>
      <c r="BN488" s="235"/>
      <c r="BO488" s="235"/>
      <c r="BP488" s="235"/>
      <c r="BQ488" s="235"/>
      <c r="BR488" s="235"/>
      <c r="BS488" s="235"/>
      <c r="BT488" s="235"/>
      <c r="BU488" s="235"/>
      <c r="BV488" s="235"/>
      <c r="BW488" s="235"/>
      <c r="BX488" s="235"/>
      <c r="BY488" s="235"/>
      <c r="BZ488" s="235"/>
      <c r="CA488" s="235"/>
      <c r="CB488" s="235"/>
      <c r="CC488" s="235"/>
      <c r="CD488" s="235"/>
      <c r="CE488" s="235"/>
      <c r="CF488" s="235"/>
      <c r="CG488" s="235"/>
      <c r="CH488" s="235"/>
      <c r="CI488" s="235"/>
      <c r="CJ488" s="235"/>
      <c r="CK488" s="235"/>
      <c r="CL488" s="235"/>
      <c r="CM488" s="235"/>
      <c r="CN488" s="235"/>
      <c r="CO488" s="235"/>
      <c r="CP488" s="235"/>
      <c r="CQ488" s="235"/>
      <c r="CR488" s="235"/>
      <c r="CS488" s="235"/>
      <c r="CT488" s="235"/>
      <c r="CU488" s="235"/>
      <c r="CV488" s="235"/>
      <c r="CW488" s="235"/>
      <c r="CX488" s="235"/>
      <c r="CY488" s="235"/>
      <c r="CZ488" s="235"/>
      <c r="DA488" s="235"/>
      <c r="DB488" s="235"/>
      <c r="DC488" s="235"/>
      <c r="DD488" s="235"/>
      <c r="DE488" s="235"/>
      <c r="DF488" s="235"/>
      <c r="DG488" s="235"/>
      <c r="DH488" s="235"/>
      <c r="DI488" s="235"/>
      <c r="DJ488" s="235"/>
      <c r="DK488" s="235"/>
      <c r="DL488" s="235"/>
      <c r="DM488" s="235"/>
      <c r="DN488" s="235"/>
      <c r="DO488" s="235"/>
      <c r="DP488" s="235"/>
      <c r="DQ488" s="235"/>
      <c r="DR488" s="235"/>
      <c r="DS488" s="235"/>
      <c r="DT488" s="235"/>
      <c r="DU488" s="235"/>
      <c r="DV488" s="235"/>
      <c r="DW488" s="235"/>
      <c r="DX488" s="235"/>
      <c r="DY488" s="235"/>
      <c r="DZ488" s="235"/>
      <c r="EA488" s="235"/>
    </row>
    <row r="489" spans="3:131">
      <c r="C489" s="226"/>
      <c r="N489" s="235"/>
      <c r="O489" s="235"/>
      <c r="P489" s="235"/>
      <c r="Q489" s="235"/>
      <c r="R489" s="235"/>
      <c r="S489" s="235"/>
      <c r="T489" s="235"/>
      <c r="U489" s="235"/>
      <c r="V489" s="235"/>
      <c r="W489" s="235"/>
      <c r="X489" s="235"/>
      <c r="Y489" s="235"/>
      <c r="Z489" s="235"/>
      <c r="AA489" s="235"/>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59"/>
      <c r="AX489" s="259"/>
      <c r="AY489" s="259"/>
      <c r="AZ489" s="440" t="s">
        <v>1105</v>
      </c>
      <c r="BA489" s="259" t="s">
        <v>1163</v>
      </c>
      <c r="BB489" s="259"/>
      <c r="BC489" s="259"/>
      <c r="BD489" s="259" t="s">
        <v>1098</v>
      </c>
      <c r="BE489" s="374"/>
      <c r="BF489" s="235"/>
      <c r="BG489" s="235"/>
      <c r="BH489" s="235"/>
      <c r="BI489" s="235"/>
      <c r="BJ489" s="235"/>
      <c r="BK489" s="235"/>
      <c r="BL489" s="235"/>
      <c r="BM489" s="235"/>
      <c r="BN489" s="235"/>
      <c r="BO489" s="235"/>
      <c r="BP489" s="235"/>
      <c r="BQ489" s="235"/>
      <c r="BR489" s="235"/>
      <c r="BS489" s="235"/>
      <c r="BT489" s="235"/>
      <c r="BU489" s="235"/>
      <c r="BV489" s="235"/>
      <c r="BW489" s="235"/>
      <c r="BX489" s="235"/>
      <c r="BY489" s="235"/>
      <c r="BZ489" s="235"/>
      <c r="CA489" s="235"/>
      <c r="CB489" s="235"/>
      <c r="CC489" s="235"/>
      <c r="CD489" s="235"/>
      <c r="CE489" s="235"/>
      <c r="CF489" s="235"/>
      <c r="CG489" s="235"/>
      <c r="CH489" s="235"/>
      <c r="CI489" s="235"/>
      <c r="CJ489" s="235"/>
      <c r="CK489" s="235"/>
      <c r="CL489" s="235"/>
      <c r="CM489" s="235"/>
      <c r="CN489" s="235"/>
      <c r="CO489" s="235"/>
      <c r="CP489" s="235"/>
      <c r="CQ489" s="235"/>
      <c r="CR489" s="235"/>
      <c r="CS489" s="235"/>
      <c r="CT489" s="235"/>
      <c r="CU489" s="235"/>
      <c r="CV489" s="235"/>
      <c r="CW489" s="235"/>
      <c r="CX489" s="235"/>
      <c r="CY489" s="235"/>
      <c r="CZ489" s="235"/>
      <c r="DA489" s="235"/>
      <c r="DB489" s="235"/>
      <c r="DC489" s="235"/>
      <c r="DD489" s="235"/>
      <c r="DE489" s="235"/>
      <c r="DF489" s="235"/>
      <c r="DG489" s="235"/>
      <c r="DH489" s="235"/>
      <c r="DI489" s="235"/>
      <c r="DJ489" s="235"/>
      <c r="DK489" s="235"/>
      <c r="DL489" s="235"/>
      <c r="DM489" s="235"/>
      <c r="DN489" s="235"/>
      <c r="DO489" s="235"/>
      <c r="DP489" s="235"/>
      <c r="DQ489" s="235"/>
      <c r="DR489" s="235"/>
      <c r="DS489" s="235"/>
      <c r="DT489" s="235"/>
      <c r="DU489" s="235"/>
      <c r="DV489" s="235"/>
      <c r="DW489" s="235"/>
      <c r="DX489" s="235"/>
      <c r="DY489" s="235"/>
      <c r="DZ489" s="235"/>
      <c r="EA489" s="235"/>
    </row>
    <row r="490" spans="3:131">
      <c r="C490" s="226"/>
      <c r="N490" s="235"/>
      <c r="O490" s="235"/>
      <c r="P490" s="235"/>
      <c r="Q490" s="235"/>
      <c r="R490" s="235"/>
      <c r="S490" s="235"/>
      <c r="T490" s="235"/>
      <c r="U490" s="235"/>
      <c r="V490" s="235"/>
      <c r="W490" s="235"/>
      <c r="X490" s="235"/>
      <c r="Y490" s="235"/>
      <c r="Z490" s="235"/>
      <c r="AA490" s="235"/>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59"/>
      <c r="AX490" s="259"/>
      <c r="AY490" s="259"/>
      <c r="AZ490" s="440" t="s">
        <v>1106</v>
      </c>
      <c r="BA490" s="259" t="s">
        <v>1164</v>
      </c>
      <c r="BB490" s="259"/>
      <c r="BC490" s="259"/>
      <c r="BD490" s="259" t="s">
        <v>438</v>
      </c>
      <c r="BE490" s="374"/>
      <c r="BF490" s="235"/>
      <c r="BG490" s="235"/>
      <c r="BH490" s="235"/>
      <c r="BI490" s="235"/>
      <c r="BJ490" s="235"/>
      <c r="BK490" s="235"/>
      <c r="BL490" s="235"/>
      <c r="BM490" s="235"/>
      <c r="BN490" s="235"/>
      <c r="BO490" s="235"/>
      <c r="BP490" s="235"/>
      <c r="BQ490" s="235"/>
      <c r="BR490" s="235"/>
      <c r="BS490" s="235"/>
      <c r="BT490" s="235"/>
      <c r="BU490" s="235"/>
      <c r="BV490" s="235"/>
      <c r="BW490" s="235"/>
      <c r="BX490" s="235"/>
      <c r="BY490" s="235"/>
      <c r="BZ490" s="235"/>
      <c r="CA490" s="235"/>
      <c r="CB490" s="235"/>
      <c r="CC490" s="235"/>
      <c r="CD490" s="235"/>
      <c r="CE490" s="235"/>
      <c r="CF490" s="235"/>
      <c r="CG490" s="235"/>
      <c r="CH490" s="235"/>
      <c r="CI490" s="235"/>
      <c r="CJ490" s="235"/>
      <c r="CK490" s="235"/>
      <c r="CL490" s="235"/>
      <c r="CM490" s="235"/>
      <c r="CN490" s="235"/>
      <c r="CO490" s="235"/>
      <c r="CP490" s="235"/>
      <c r="CQ490" s="235"/>
      <c r="CR490" s="235"/>
      <c r="CS490" s="235"/>
      <c r="CT490" s="235"/>
      <c r="CU490" s="235"/>
      <c r="CV490" s="235"/>
      <c r="CW490" s="235"/>
      <c r="CX490" s="235"/>
      <c r="CY490" s="235"/>
      <c r="CZ490" s="235"/>
      <c r="DA490" s="235"/>
      <c r="DB490" s="235"/>
      <c r="DC490" s="235"/>
      <c r="DD490" s="235"/>
      <c r="DE490" s="235"/>
      <c r="DF490" s="235"/>
      <c r="DG490" s="235"/>
      <c r="DH490" s="235"/>
      <c r="DI490" s="235"/>
      <c r="DJ490" s="235"/>
      <c r="DK490" s="235"/>
      <c r="DL490" s="235"/>
      <c r="DM490" s="235"/>
      <c r="DN490" s="235"/>
      <c r="DO490" s="235"/>
      <c r="DP490" s="235"/>
      <c r="DQ490" s="235"/>
      <c r="DR490" s="235"/>
      <c r="DS490" s="235"/>
      <c r="DT490" s="235"/>
      <c r="DU490" s="235"/>
      <c r="DV490" s="235"/>
      <c r="DW490" s="235"/>
      <c r="DX490" s="235"/>
      <c r="DY490" s="235"/>
      <c r="DZ490" s="235"/>
      <c r="EA490" s="235"/>
    </row>
    <row r="491" spans="3:131">
      <c r="C491" s="226"/>
      <c r="N491" s="235"/>
      <c r="O491" s="235"/>
      <c r="P491" s="235"/>
      <c r="Q491" s="235"/>
      <c r="R491" s="235"/>
      <c r="S491" s="235"/>
      <c r="T491" s="235"/>
      <c r="U491" s="235"/>
      <c r="V491" s="235"/>
      <c r="W491" s="235"/>
      <c r="X491" s="235"/>
      <c r="Y491" s="235"/>
      <c r="Z491" s="235"/>
      <c r="AA491" s="235"/>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59"/>
      <c r="AX491" s="259"/>
      <c r="AY491" s="259"/>
      <c r="AZ491" s="440" t="s">
        <v>1111</v>
      </c>
      <c r="BA491" s="259" t="s">
        <v>1165</v>
      </c>
      <c r="BB491" s="259"/>
      <c r="BC491" s="259"/>
      <c r="BD491" s="259" t="s">
        <v>1099</v>
      </c>
      <c r="BE491" s="374"/>
      <c r="BF491" s="235"/>
      <c r="BG491" s="235"/>
      <c r="BH491" s="235"/>
      <c r="BI491" s="235"/>
      <c r="BJ491" s="235"/>
      <c r="BK491" s="235"/>
      <c r="BL491" s="235"/>
      <c r="BM491" s="235"/>
      <c r="BN491" s="235"/>
      <c r="BO491" s="235"/>
      <c r="BP491" s="235"/>
      <c r="BQ491" s="235"/>
      <c r="BR491" s="235"/>
      <c r="BS491" s="235"/>
      <c r="BT491" s="235"/>
      <c r="BU491" s="235"/>
      <c r="BV491" s="235"/>
      <c r="BW491" s="235"/>
      <c r="BX491" s="235"/>
      <c r="BY491" s="235"/>
      <c r="BZ491" s="235"/>
      <c r="CA491" s="235"/>
      <c r="CB491" s="235"/>
      <c r="CC491" s="235"/>
      <c r="CD491" s="235"/>
      <c r="CE491" s="235"/>
      <c r="CF491" s="235"/>
      <c r="CG491" s="235"/>
      <c r="CH491" s="235"/>
      <c r="CI491" s="235"/>
      <c r="CJ491" s="235"/>
      <c r="CK491" s="235"/>
      <c r="CL491" s="235"/>
      <c r="CM491" s="235"/>
      <c r="CN491" s="235"/>
      <c r="CO491" s="235"/>
      <c r="CP491" s="235"/>
      <c r="CQ491" s="235"/>
      <c r="CR491" s="235"/>
      <c r="CS491" s="235"/>
      <c r="CT491" s="235"/>
      <c r="CU491" s="235"/>
      <c r="CV491" s="235"/>
      <c r="CW491" s="235"/>
      <c r="CX491" s="235"/>
      <c r="CY491" s="235"/>
      <c r="CZ491" s="235"/>
      <c r="DA491" s="235"/>
      <c r="DB491" s="235"/>
      <c r="DC491" s="235"/>
      <c r="DD491" s="235"/>
      <c r="DE491" s="235"/>
      <c r="DF491" s="235"/>
      <c r="DG491" s="235"/>
      <c r="DH491" s="235"/>
      <c r="DI491" s="235"/>
      <c r="DJ491" s="235"/>
      <c r="DK491" s="235"/>
      <c r="DL491" s="235"/>
      <c r="DM491" s="235"/>
      <c r="DN491" s="235"/>
      <c r="DO491" s="235"/>
      <c r="DP491" s="235"/>
      <c r="DQ491" s="235"/>
      <c r="DR491" s="235"/>
      <c r="DS491" s="235"/>
      <c r="DT491" s="235"/>
      <c r="DU491" s="235"/>
      <c r="DV491" s="235"/>
      <c r="DW491" s="235"/>
      <c r="DX491" s="235"/>
      <c r="DY491" s="235"/>
      <c r="DZ491" s="235"/>
      <c r="EA491" s="235"/>
    </row>
    <row r="492" spans="3:131">
      <c r="C492" s="226"/>
      <c r="N492" s="235"/>
      <c r="O492" s="235"/>
      <c r="P492" s="235"/>
      <c r="Q492" s="235"/>
      <c r="R492" s="235"/>
      <c r="S492" s="235"/>
      <c r="T492" s="235"/>
      <c r="U492" s="235"/>
      <c r="V492" s="235"/>
      <c r="W492" s="235"/>
      <c r="X492" s="235"/>
      <c r="Y492" s="235"/>
      <c r="Z492" s="235"/>
      <c r="AA492" s="235"/>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59"/>
      <c r="AX492" s="259"/>
      <c r="AY492" s="259"/>
      <c r="AZ492" s="440" t="s">
        <v>1113</v>
      </c>
      <c r="BA492" s="259" t="s">
        <v>1167</v>
      </c>
      <c r="BB492" s="259"/>
      <c r="BC492" s="259"/>
      <c r="BD492" s="259" t="s">
        <v>1100</v>
      </c>
      <c r="BE492" s="374"/>
      <c r="BF492" s="235"/>
      <c r="BG492" s="235"/>
      <c r="BH492" s="235"/>
      <c r="BI492" s="235"/>
      <c r="BJ492" s="235"/>
      <c r="BK492" s="235"/>
      <c r="BL492" s="235"/>
      <c r="BM492" s="235"/>
      <c r="BN492" s="235"/>
      <c r="BO492" s="235"/>
      <c r="BP492" s="235"/>
      <c r="BQ492" s="235"/>
      <c r="BR492" s="235"/>
      <c r="BS492" s="235"/>
      <c r="BT492" s="235"/>
      <c r="BU492" s="235"/>
      <c r="BV492" s="235"/>
      <c r="BW492" s="235"/>
      <c r="BX492" s="235"/>
      <c r="BY492" s="235"/>
      <c r="BZ492" s="235"/>
      <c r="CA492" s="235"/>
      <c r="CB492" s="235"/>
      <c r="CC492" s="235"/>
      <c r="CD492" s="235"/>
      <c r="CE492" s="235"/>
      <c r="CF492" s="235"/>
      <c r="CG492" s="235"/>
      <c r="CH492" s="235"/>
      <c r="CI492" s="235"/>
      <c r="CJ492" s="235"/>
      <c r="CK492" s="235"/>
      <c r="CL492" s="235"/>
      <c r="CM492" s="235"/>
      <c r="CN492" s="235"/>
      <c r="CO492" s="235"/>
      <c r="CP492" s="235"/>
      <c r="CQ492" s="235"/>
      <c r="CR492" s="235"/>
      <c r="CS492" s="235"/>
      <c r="CT492" s="235"/>
      <c r="CU492" s="235"/>
      <c r="CV492" s="235"/>
      <c r="CW492" s="235"/>
      <c r="CX492" s="235"/>
      <c r="CY492" s="235"/>
      <c r="CZ492" s="235"/>
      <c r="DA492" s="235"/>
      <c r="DB492" s="235"/>
      <c r="DC492" s="235"/>
      <c r="DD492" s="235"/>
      <c r="DE492" s="235"/>
      <c r="DF492" s="235"/>
      <c r="DG492" s="235"/>
      <c r="DH492" s="235"/>
      <c r="DI492" s="235"/>
      <c r="DJ492" s="235"/>
      <c r="DK492" s="235"/>
      <c r="DL492" s="235"/>
      <c r="DM492" s="235"/>
      <c r="DN492" s="235"/>
      <c r="DO492" s="235"/>
      <c r="DP492" s="235"/>
      <c r="DQ492" s="235"/>
      <c r="DR492" s="235"/>
      <c r="DS492" s="235"/>
      <c r="DT492" s="235"/>
      <c r="DU492" s="235"/>
      <c r="DV492" s="235"/>
      <c r="DW492" s="235"/>
      <c r="DX492" s="235"/>
      <c r="DY492" s="235"/>
      <c r="DZ492" s="235"/>
      <c r="EA492" s="235"/>
    </row>
    <row r="493" spans="3:131">
      <c r="C493" s="226"/>
      <c r="N493" s="235"/>
      <c r="O493" s="235"/>
      <c r="P493" s="235"/>
      <c r="Q493" s="235"/>
      <c r="R493" s="235"/>
      <c r="S493" s="235"/>
      <c r="T493" s="235"/>
      <c r="U493" s="235"/>
      <c r="V493" s="235"/>
      <c r="W493" s="235"/>
      <c r="X493" s="235"/>
      <c r="Y493" s="235"/>
      <c r="Z493" s="235"/>
      <c r="AA493" s="235"/>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59"/>
      <c r="AX493" s="259"/>
      <c r="AY493" s="259"/>
      <c r="AZ493" s="440" t="s">
        <v>1117</v>
      </c>
      <c r="BA493" s="259" t="s">
        <v>1168</v>
      </c>
      <c r="BB493" s="259"/>
      <c r="BC493" s="259"/>
      <c r="BD493" s="259" t="s">
        <v>1101</v>
      </c>
      <c r="BE493" s="374"/>
      <c r="BF493" s="235"/>
      <c r="BG493" s="235"/>
      <c r="BH493" s="235"/>
      <c r="BI493" s="235"/>
      <c r="BJ493" s="235"/>
      <c r="BK493" s="235"/>
      <c r="BL493" s="235"/>
      <c r="BM493" s="235"/>
      <c r="BN493" s="235"/>
      <c r="BO493" s="235"/>
      <c r="BP493" s="235"/>
      <c r="BQ493" s="235"/>
      <c r="BR493" s="235"/>
      <c r="BS493" s="235"/>
      <c r="BT493" s="235"/>
      <c r="BU493" s="235"/>
      <c r="BV493" s="235"/>
      <c r="BW493" s="235"/>
      <c r="BX493" s="235"/>
      <c r="BY493" s="235"/>
      <c r="BZ493" s="235"/>
      <c r="CA493" s="235"/>
      <c r="CB493" s="235"/>
      <c r="CC493" s="235"/>
      <c r="CD493" s="235"/>
      <c r="CE493" s="235"/>
      <c r="CF493" s="235"/>
      <c r="CG493" s="235"/>
      <c r="CH493" s="235"/>
      <c r="CI493" s="235"/>
      <c r="CJ493" s="235"/>
      <c r="CK493" s="235"/>
      <c r="CL493" s="235"/>
      <c r="CM493" s="235"/>
      <c r="CN493" s="235"/>
      <c r="CO493" s="235"/>
      <c r="CP493" s="235"/>
      <c r="CQ493" s="235"/>
      <c r="CR493" s="235"/>
      <c r="CS493" s="235"/>
      <c r="CT493" s="235"/>
      <c r="CU493" s="235"/>
      <c r="CV493" s="235"/>
      <c r="CW493" s="235"/>
      <c r="CX493" s="235"/>
      <c r="CY493" s="235"/>
      <c r="CZ493" s="235"/>
      <c r="DA493" s="235"/>
      <c r="DB493" s="235"/>
      <c r="DC493" s="235"/>
      <c r="DD493" s="235"/>
      <c r="DE493" s="235"/>
      <c r="DF493" s="235"/>
      <c r="DG493" s="235"/>
      <c r="DH493" s="235"/>
      <c r="DI493" s="235"/>
      <c r="DJ493" s="235"/>
      <c r="DK493" s="235"/>
      <c r="DL493" s="235"/>
      <c r="DM493" s="235"/>
      <c r="DN493" s="235"/>
      <c r="DO493" s="235"/>
      <c r="DP493" s="235"/>
      <c r="DQ493" s="235"/>
      <c r="DR493" s="235"/>
      <c r="DS493" s="235"/>
      <c r="DT493" s="235"/>
      <c r="DU493" s="235"/>
      <c r="DV493" s="235"/>
      <c r="DW493" s="235"/>
      <c r="DX493" s="235"/>
      <c r="DY493" s="235"/>
      <c r="DZ493" s="235"/>
      <c r="EA493" s="235"/>
    </row>
    <row r="494" spans="3:131">
      <c r="C494" s="226"/>
      <c r="N494" s="235"/>
      <c r="O494" s="235"/>
      <c r="P494" s="235"/>
      <c r="Q494" s="235"/>
      <c r="R494" s="235"/>
      <c r="S494" s="235"/>
      <c r="T494" s="235"/>
      <c r="U494" s="235"/>
      <c r="V494" s="235"/>
      <c r="W494" s="235"/>
      <c r="X494" s="235"/>
      <c r="Y494" s="235"/>
      <c r="Z494" s="235"/>
      <c r="AA494" s="235"/>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59"/>
      <c r="AX494" s="259"/>
      <c r="AY494" s="259"/>
      <c r="AZ494" s="440" t="s">
        <v>1119</v>
      </c>
      <c r="BA494" s="259" t="s">
        <v>1172</v>
      </c>
      <c r="BB494" s="259"/>
      <c r="BC494" s="259"/>
      <c r="BD494" s="259" t="s">
        <v>1103</v>
      </c>
      <c r="BE494" s="374"/>
      <c r="BF494" s="235"/>
      <c r="BG494" s="235"/>
      <c r="BH494" s="235"/>
      <c r="BI494" s="235"/>
      <c r="BJ494" s="235"/>
      <c r="BK494" s="235"/>
      <c r="BL494" s="235"/>
      <c r="BM494" s="235"/>
      <c r="BN494" s="235"/>
      <c r="BO494" s="235"/>
      <c r="BP494" s="235"/>
      <c r="BQ494" s="235"/>
      <c r="BR494" s="235"/>
      <c r="BS494" s="235"/>
      <c r="BT494" s="235"/>
      <c r="BU494" s="235"/>
      <c r="BV494" s="235"/>
      <c r="BW494" s="235"/>
      <c r="BX494" s="235"/>
      <c r="BY494" s="235"/>
      <c r="BZ494" s="235"/>
      <c r="CA494" s="235"/>
      <c r="CB494" s="235"/>
      <c r="CC494" s="235"/>
      <c r="CD494" s="235"/>
      <c r="CE494" s="235"/>
      <c r="CF494" s="235"/>
      <c r="CG494" s="235"/>
      <c r="CH494" s="235"/>
      <c r="CI494" s="235"/>
      <c r="CJ494" s="235"/>
      <c r="CK494" s="235"/>
      <c r="CL494" s="235"/>
      <c r="CM494" s="235"/>
      <c r="CN494" s="235"/>
      <c r="CO494" s="235"/>
      <c r="CP494" s="235"/>
      <c r="CQ494" s="235"/>
      <c r="CR494" s="235"/>
      <c r="CS494" s="235"/>
      <c r="CT494" s="235"/>
      <c r="CU494" s="235"/>
      <c r="CV494" s="235"/>
      <c r="CW494" s="235"/>
      <c r="CX494" s="235"/>
      <c r="CY494" s="235"/>
      <c r="CZ494" s="235"/>
      <c r="DA494" s="235"/>
      <c r="DB494" s="235"/>
      <c r="DC494" s="235"/>
      <c r="DD494" s="235"/>
      <c r="DE494" s="235"/>
      <c r="DF494" s="235"/>
      <c r="DG494" s="235"/>
      <c r="DH494" s="235"/>
      <c r="DI494" s="235"/>
      <c r="DJ494" s="235"/>
      <c r="DK494" s="235"/>
      <c r="DL494" s="235"/>
      <c r="DM494" s="235"/>
      <c r="DN494" s="235"/>
      <c r="DO494" s="235"/>
      <c r="DP494" s="235"/>
      <c r="DQ494" s="235"/>
      <c r="DR494" s="235"/>
      <c r="DS494" s="235"/>
      <c r="DT494" s="235"/>
      <c r="DU494" s="235"/>
      <c r="DV494" s="235"/>
      <c r="DW494" s="235"/>
      <c r="DX494" s="235"/>
      <c r="DY494" s="235"/>
      <c r="DZ494" s="235"/>
      <c r="EA494" s="235"/>
    </row>
    <row r="495" spans="3:131">
      <c r="C495" s="226"/>
      <c r="N495" s="235"/>
      <c r="O495" s="235"/>
      <c r="P495" s="235"/>
      <c r="Q495" s="235"/>
      <c r="R495" s="235"/>
      <c r="S495" s="235"/>
      <c r="T495" s="235"/>
      <c r="U495" s="235"/>
      <c r="V495" s="235"/>
      <c r="W495" s="235"/>
      <c r="X495" s="235"/>
      <c r="Y495" s="235"/>
      <c r="Z495" s="235"/>
      <c r="AA495" s="235"/>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59"/>
      <c r="AX495" s="259"/>
      <c r="AY495" s="259"/>
      <c r="AZ495" s="440" t="s">
        <v>1120</v>
      </c>
      <c r="BA495" s="259" t="s">
        <v>1178</v>
      </c>
      <c r="BB495" s="259"/>
      <c r="BC495" s="259"/>
      <c r="BD495" s="259" t="s">
        <v>1105</v>
      </c>
      <c r="BE495" s="374"/>
      <c r="BF495" s="235"/>
      <c r="BG495" s="235"/>
      <c r="BH495" s="235"/>
      <c r="BI495" s="235"/>
      <c r="BJ495" s="235"/>
      <c r="BK495" s="235"/>
      <c r="BL495" s="235"/>
      <c r="BM495" s="235"/>
      <c r="BN495" s="235"/>
      <c r="BO495" s="235"/>
      <c r="BP495" s="235"/>
      <c r="BQ495" s="235"/>
      <c r="BR495" s="235"/>
      <c r="BS495" s="235"/>
      <c r="BT495" s="235"/>
      <c r="BU495" s="235"/>
      <c r="BV495" s="235"/>
      <c r="BW495" s="235"/>
      <c r="BX495" s="235"/>
      <c r="BY495" s="235"/>
      <c r="BZ495" s="235"/>
      <c r="CA495" s="235"/>
      <c r="CB495" s="235"/>
      <c r="CC495" s="235"/>
      <c r="CD495" s="235"/>
      <c r="CE495" s="235"/>
      <c r="CF495" s="235"/>
      <c r="CG495" s="235"/>
      <c r="CH495" s="235"/>
      <c r="CI495" s="235"/>
      <c r="CJ495" s="235"/>
      <c r="CK495" s="235"/>
      <c r="CL495" s="235"/>
      <c r="CM495" s="235"/>
      <c r="CN495" s="235"/>
      <c r="CO495" s="235"/>
      <c r="CP495" s="235"/>
      <c r="CQ495" s="235"/>
      <c r="CR495" s="235"/>
      <c r="CS495" s="235"/>
      <c r="CT495" s="235"/>
      <c r="CU495" s="235"/>
      <c r="CV495" s="235"/>
      <c r="CW495" s="235"/>
      <c r="CX495" s="235"/>
      <c r="CY495" s="235"/>
      <c r="CZ495" s="235"/>
      <c r="DA495" s="235"/>
      <c r="DB495" s="235"/>
      <c r="DC495" s="235"/>
      <c r="DD495" s="235"/>
      <c r="DE495" s="235"/>
      <c r="DF495" s="235"/>
      <c r="DG495" s="235"/>
      <c r="DH495" s="235"/>
      <c r="DI495" s="235"/>
      <c r="DJ495" s="235"/>
      <c r="DK495" s="235"/>
      <c r="DL495" s="235"/>
      <c r="DM495" s="235"/>
      <c r="DN495" s="235"/>
      <c r="DO495" s="235"/>
      <c r="DP495" s="235"/>
      <c r="DQ495" s="235"/>
      <c r="DR495" s="235"/>
      <c r="DS495" s="235"/>
      <c r="DT495" s="235"/>
      <c r="DU495" s="235"/>
      <c r="DV495" s="235"/>
      <c r="DW495" s="235"/>
      <c r="DX495" s="235"/>
      <c r="DY495" s="235"/>
      <c r="DZ495" s="235"/>
      <c r="EA495" s="235"/>
    </row>
    <row r="496" spans="3:131">
      <c r="C496" s="226"/>
      <c r="N496" s="235"/>
      <c r="O496" s="235"/>
      <c r="P496" s="235"/>
      <c r="Q496" s="235"/>
      <c r="R496" s="235"/>
      <c r="S496" s="235"/>
      <c r="T496" s="235"/>
      <c r="U496" s="235"/>
      <c r="V496" s="235"/>
      <c r="W496" s="235"/>
      <c r="X496" s="235"/>
      <c r="Y496" s="235"/>
      <c r="Z496" s="235"/>
      <c r="AA496" s="235"/>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59"/>
      <c r="AX496" s="259"/>
      <c r="AY496" s="259"/>
      <c r="AZ496" s="440" t="s">
        <v>1124</v>
      </c>
      <c r="BA496" s="259" t="s">
        <v>1180</v>
      </c>
      <c r="BB496" s="259"/>
      <c r="BC496" s="259"/>
      <c r="BD496" s="259" t="s">
        <v>1106</v>
      </c>
      <c r="BE496" s="374"/>
      <c r="BF496" s="235"/>
      <c r="BG496" s="235"/>
      <c r="BH496" s="235"/>
      <c r="BI496" s="235"/>
      <c r="BJ496" s="235"/>
      <c r="BK496" s="235"/>
      <c r="BL496" s="235"/>
      <c r="BM496" s="235"/>
      <c r="BN496" s="235"/>
      <c r="BO496" s="235"/>
      <c r="BP496" s="235"/>
      <c r="BQ496" s="235"/>
      <c r="BR496" s="235"/>
      <c r="BS496" s="235"/>
      <c r="BT496" s="235"/>
      <c r="BU496" s="235"/>
      <c r="BV496" s="235"/>
      <c r="BW496" s="235"/>
      <c r="BX496" s="235"/>
      <c r="BY496" s="235"/>
      <c r="BZ496" s="235"/>
      <c r="CA496" s="235"/>
      <c r="CB496" s="235"/>
      <c r="CC496" s="235"/>
      <c r="CD496" s="235"/>
      <c r="CE496" s="235"/>
      <c r="CF496" s="235"/>
      <c r="CG496" s="235"/>
      <c r="CH496" s="235"/>
      <c r="CI496" s="235"/>
      <c r="CJ496" s="235"/>
      <c r="CK496" s="235"/>
      <c r="CL496" s="235"/>
      <c r="CM496" s="235"/>
      <c r="CN496" s="235"/>
      <c r="CO496" s="235"/>
      <c r="CP496" s="235"/>
      <c r="CQ496" s="235"/>
      <c r="CR496" s="235"/>
      <c r="CS496" s="235"/>
      <c r="CT496" s="235"/>
      <c r="CU496" s="235"/>
      <c r="CV496" s="235"/>
      <c r="CW496" s="235"/>
      <c r="CX496" s="235"/>
      <c r="CY496" s="235"/>
      <c r="CZ496" s="235"/>
      <c r="DA496" s="235"/>
      <c r="DB496" s="235"/>
      <c r="DC496" s="235"/>
      <c r="DD496" s="235"/>
      <c r="DE496" s="235"/>
      <c r="DF496" s="235"/>
      <c r="DG496" s="235"/>
      <c r="DH496" s="235"/>
      <c r="DI496" s="235"/>
      <c r="DJ496" s="235"/>
      <c r="DK496" s="235"/>
      <c r="DL496" s="235"/>
      <c r="DM496" s="235"/>
      <c r="DN496" s="235"/>
      <c r="DO496" s="235"/>
      <c r="DP496" s="235"/>
      <c r="DQ496" s="235"/>
      <c r="DR496" s="235"/>
      <c r="DS496" s="235"/>
      <c r="DT496" s="235"/>
      <c r="DU496" s="235"/>
      <c r="DV496" s="235"/>
      <c r="DW496" s="235"/>
      <c r="DX496" s="235"/>
      <c r="DY496" s="235"/>
      <c r="DZ496" s="235"/>
      <c r="EA496" s="235"/>
    </row>
    <row r="497" spans="3:131">
      <c r="C497" s="226"/>
      <c r="N497" s="235"/>
      <c r="O497" s="235"/>
      <c r="P497" s="235"/>
      <c r="Q497" s="235"/>
      <c r="R497" s="235"/>
      <c r="S497" s="235"/>
      <c r="T497" s="235"/>
      <c r="U497" s="235"/>
      <c r="V497" s="235"/>
      <c r="W497" s="235"/>
      <c r="X497" s="235"/>
      <c r="Y497" s="235"/>
      <c r="Z497" s="235"/>
      <c r="AA497" s="235"/>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59"/>
      <c r="AX497" s="259"/>
      <c r="AY497" s="259"/>
      <c r="AZ497" s="440" t="s">
        <v>449</v>
      </c>
      <c r="BA497" s="259" t="s">
        <v>1181</v>
      </c>
      <c r="BB497" s="259"/>
      <c r="BC497" s="259"/>
      <c r="BD497" s="259" t="s">
        <v>1111</v>
      </c>
      <c r="BE497" s="374"/>
      <c r="BF497" s="235"/>
      <c r="BG497" s="235"/>
      <c r="BH497" s="235"/>
      <c r="BI497" s="235"/>
      <c r="BJ497" s="235"/>
      <c r="BK497" s="235"/>
      <c r="BL497" s="235"/>
      <c r="BM497" s="235"/>
      <c r="BN497" s="235"/>
      <c r="BO497" s="235"/>
      <c r="BP497" s="235"/>
      <c r="BQ497" s="235"/>
      <c r="BR497" s="235"/>
      <c r="BS497" s="235"/>
      <c r="BT497" s="235"/>
      <c r="BU497" s="235"/>
      <c r="BV497" s="235"/>
      <c r="BW497" s="235"/>
      <c r="BX497" s="235"/>
      <c r="BY497" s="235"/>
      <c r="BZ497" s="235"/>
      <c r="CA497" s="235"/>
      <c r="CB497" s="235"/>
      <c r="CC497" s="235"/>
      <c r="CD497" s="235"/>
      <c r="CE497" s="235"/>
      <c r="CF497" s="235"/>
      <c r="CG497" s="235"/>
      <c r="CH497" s="235"/>
      <c r="CI497" s="235"/>
      <c r="CJ497" s="235"/>
      <c r="CK497" s="235"/>
      <c r="CL497" s="235"/>
      <c r="CM497" s="235"/>
      <c r="CN497" s="235"/>
      <c r="CO497" s="235"/>
      <c r="CP497" s="235"/>
      <c r="CQ497" s="235"/>
      <c r="CR497" s="235"/>
      <c r="CS497" s="235"/>
      <c r="CT497" s="235"/>
      <c r="CU497" s="235"/>
      <c r="CV497" s="235"/>
      <c r="CW497" s="235"/>
      <c r="CX497" s="235"/>
      <c r="CY497" s="235"/>
      <c r="CZ497" s="235"/>
      <c r="DA497" s="235"/>
      <c r="DB497" s="235"/>
      <c r="DC497" s="235"/>
      <c r="DD497" s="235"/>
      <c r="DE497" s="235"/>
      <c r="DF497" s="235"/>
      <c r="DG497" s="235"/>
      <c r="DH497" s="235"/>
      <c r="DI497" s="235"/>
      <c r="DJ497" s="235"/>
      <c r="DK497" s="235"/>
      <c r="DL497" s="235"/>
      <c r="DM497" s="235"/>
      <c r="DN497" s="235"/>
      <c r="DO497" s="235"/>
      <c r="DP497" s="235"/>
      <c r="DQ497" s="235"/>
      <c r="DR497" s="235"/>
      <c r="DS497" s="235"/>
      <c r="DT497" s="235"/>
      <c r="DU497" s="235"/>
      <c r="DV497" s="235"/>
      <c r="DW497" s="235"/>
      <c r="DX497" s="235"/>
      <c r="DY497" s="235"/>
      <c r="DZ497" s="235"/>
      <c r="EA497" s="235"/>
    </row>
    <row r="498" spans="3:131">
      <c r="C498" s="226"/>
      <c r="N498" s="235"/>
      <c r="O498" s="235"/>
      <c r="P498" s="235"/>
      <c r="Q498" s="235"/>
      <c r="R498" s="235"/>
      <c r="S498" s="235"/>
      <c r="T498" s="235"/>
      <c r="U498" s="235"/>
      <c r="V498" s="235"/>
      <c r="W498" s="235"/>
      <c r="X498" s="235"/>
      <c r="Y498" s="235"/>
      <c r="Z498" s="235"/>
      <c r="AA498" s="235"/>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59"/>
      <c r="AX498" s="259"/>
      <c r="AY498" s="259"/>
      <c r="AZ498" s="440" t="s">
        <v>1468</v>
      </c>
      <c r="BA498" s="259" t="s">
        <v>1187</v>
      </c>
      <c r="BB498" s="259"/>
      <c r="BC498" s="259"/>
      <c r="BD498" s="259" t="s">
        <v>1467</v>
      </c>
      <c r="BE498" s="374"/>
      <c r="BF498" s="235"/>
      <c r="BG498" s="235"/>
      <c r="BH498" s="235"/>
      <c r="BI498" s="235"/>
      <c r="BJ498" s="235"/>
      <c r="BK498" s="235"/>
      <c r="BL498" s="235"/>
      <c r="BM498" s="235"/>
      <c r="BN498" s="235"/>
      <c r="BO498" s="235"/>
      <c r="BP498" s="235"/>
      <c r="BQ498" s="235"/>
      <c r="BR498" s="235"/>
      <c r="BS498" s="235"/>
      <c r="BT498" s="235"/>
      <c r="BU498" s="235"/>
      <c r="BV498" s="235"/>
      <c r="BW498" s="235"/>
      <c r="BX498" s="235"/>
      <c r="BY498" s="235"/>
      <c r="BZ498" s="235"/>
      <c r="CA498" s="235"/>
      <c r="CB498" s="235"/>
      <c r="CC498" s="235"/>
      <c r="CD498" s="235"/>
      <c r="CE498" s="235"/>
      <c r="CF498" s="235"/>
      <c r="CG498" s="235"/>
      <c r="CH498" s="235"/>
      <c r="CI498" s="235"/>
      <c r="CJ498" s="235"/>
      <c r="CK498" s="235"/>
      <c r="CL498" s="235"/>
      <c r="CM498" s="235"/>
      <c r="CN498" s="235"/>
      <c r="CO498" s="235"/>
      <c r="CP498" s="235"/>
      <c r="CQ498" s="235"/>
      <c r="CR498" s="235"/>
      <c r="CS498" s="235"/>
      <c r="CT498" s="235"/>
      <c r="CU498" s="235"/>
      <c r="CV498" s="235"/>
      <c r="CW498" s="235"/>
      <c r="CX498" s="235"/>
      <c r="CY498" s="235"/>
      <c r="CZ498" s="235"/>
      <c r="DA498" s="235"/>
      <c r="DB498" s="235"/>
      <c r="DC498" s="235"/>
      <c r="DD498" s="235"/>
      <c r="DE498" s="235"/>
      <c r="DF498" s="235"/>
      <c r="DG498" s="235"/>
      <c r="DH498" s="235"/>
      <c r="DI498" s="235"/>
      <c r="DJ498" s="235"/>
      <c r="DK498" s="235"/>
      <c r="DL498" s="235"/>
      <c r="DM498" s="235"/>
      <c r="DN498" s="235"/>
      <c r="DO498" s="235"/>
      <c r="DP498" s="235"/>
      <c r="DQ498" s="235"/>
      <c r="DR498" s="235"/>
      <c r="DS498" s="235"/>
      <c r="DT498" s="235"/>
      <c r="DU498" s="235"/>
      <c r="DV498" s="235"/>
      <c r="DW498" s="235"/>
      <c r="DX498" s="235"/>
      <c r="DY498" s="235"/>
      <c r="DZ498" s="235"/>
      <c r="EA498" s="235"/>
    </row>
    <row r="499" spans="3:131">
      <c r="C499" s="226"/>
      <c r="N499" s="235"/>
      <c r="O499" s="235"/>
      <c r="P499" s="235"/>
      <c r="Q499" s="235"/>
      <c r="R499" s="235"/>
      <c r="S499" s="235"/>
      <c r="T499" s="235"/>
      <c r="U499" s="235"/>
      <c r="V499" s="235"/>
      <c r="W499" s="235"/>
      <c r="X499" s="235"/>
      <c r="Y499" s="235"/>
      <c r="Z499" s="235"/>
      <c r="AA499" s="235"/>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59"/>
      <c r="AX499" s="259"/>
      <c r="AY499" s="259"/>
      <c r="AZ499" s="440" t="s">
        <v>1127</v>
      </c>
      <c r="BA499" s="259" t="s">
        <v>1191</v>
      </c>
      <c r="BB499" s="259"/>
      <c r="BC499" s="259"/>
      <c r="BD499" s="259" t="s">
        <v>1113</v>
      </c>
      <c r="BE499" s="374"/>
      <c r="BF499" s="235"/>
      <c r="BG499" s="235"/>
      <c r="BH499" s="235"/>
      <c r="BI499" s="235"/>
      <c r="BJ499" s="235"/>
      <c r="BK499" s="235"/>
      <c r="BL499" s="235"/>
      <c r="BM499" s="235"/>
      <c r="BN499" s="235"/>
      <c r="BO499" s="235"/>
      <c r="BP499" s="235"/>
      <c r="BQ499" s="235"/>
      <c r="BR499" s="235"/>
      <c r="BS499" s="235"/>
      <c r="BT499" s="235"/>
      <c r="BU499" s="235"/>
      <c r="BV499" s="235"/>
      <c r="BW499" s="235"/>
      <c r="BX499" s="235"/>
      <c r="BY499" s="235"/>
      <c r="BZ499" s="235"/>
      <c r="CA499" s="235"/>
      <c r="CB499" s="235"/>
      <c r="CC499" s="235"/>
      <c r="CD499" s="235"/>
      <c r="CE499" s="235"/>
      <c r="CF499" s="235"/>
      <c r="CG499" s="235"/>
      <c r="CH499" s="235"/>
      <c r="CI499" s="235"/>
      <c r="CJ499" s="235"/>
      <c r="CK499" s="235"/>
      <c r="CL499" s="235"/>
      <c r="CM499" s="235"/>
      <c r="CN499" s="235"/>
      <c r="CO499" s="235"/>
      <c r="CP499" s="235"/>
      <c r="CQ499" s="235"/>
      <c r="CR499" s="235"/>
      <c r="CS499" s="235"/>
      <c r="CT499" s="235"/>
      <c r="CU499" s="235"/>
      <c r="CV499" s="235"/>
      <c r="CW499" s="235"/>
      <c r="CX499" s="235"/>
      <c r="CY499" s="235"/>
      <c r="CZ499" s="235"/>
      <c r="DA499" s="235"/>
      <c r="DB499" s="235"/>
      <c r="DC499" s="235"/>
      <c r="DD499" s="235"/>
      <c r="DE499" s="235"/>
      <c r="DF499" s="235"/>
      <c r="DG499" s="235"/>
      <c r="DH499" s="235"/>
      <c r="DI499" s="235"/>
      <c r="DJ499" s="235"/>
      <c r="DK499" s="235"/>
      <c r="DL499" s="235"/>
      <c r="DM499" s="235"/>
      <c r="DN499" s="235"/>
      <c r="DO499" s="235"/>
      <c r="DP499" s="235"/>
      <c r="DQ499" s="235"/>
      <c r="DR499" s="235"/>
      <c r="DS499" s="235"/>
      <c r="DT499" s="235"/>
      <c r="DU499" s="235"/>
      <c r="DV499" s="235"/>
      <c r="DW499" s="235"/>
      <c r="DX499" s="235"/>
      <c r="DY499" s="235"/>
      <c r="DZ499" s="235"/>
      <c r="EA499" s="235"/>
    </row>
    <row r="500" spans="3:131">
      <c r="C500" s="226"/>
      <c r="N500" s="235"/>
      <c r="O500" s="235"/>
      <c r="P500" s="235"/>
      <c r="Q500" s="235"/>
      <c r="R500" s="235"/>
      <c r="S500" s="235"/>
      <c r="T500" s="235"/>
      <c r="U500" s="235"/>
      <c r="V500" s="235"/>
      <c r="W500" s="235"/>
      <c r="X500" s="235"/>
      <c r="Y500" s="235"/>
      <c r="Z500" s="235"/>
      <c r="AA500" s="235"/>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59"/>
      <c r="AX500" s="259"/>
      <c r="AY500" s="259"/>
      <c r="AZ500" s="440" t="s">
        <v>1129</v>
      </c>
      <c r="BA500" s="259" t="s">
        <v>1193</v>
      </c>
      <c r="BB500" s="259"/>
      <c r="BC500" s="259"/>
      <c r="BD500" s="259" t="s">
        <v>1117</v>
      </c>
      <c r="BE500" s="374"/>
      <c r="BF500" s="235"/>
      <c r="BG500" s="235"/>
      <c r="BH500" s="235"/>
      <c r="BI500" s="235"/>
      <c r="BJ500" s="235"/>
      <c r="BK500" s="235"/>
      <c r="BL500" s="235"/>
      <c r="BM500" s="235"/>
      <c r="BN500" s="235"/>
      <c r="BO500" s="235"/>
      <c r="BP500" s="235"/>
      <c r="BQ500" s="235"/>
      <c r="BR500" s="235"/>
      <c r="BS500" s="235"/>
      <c r="BT500" s="235"/>
      <c r="BU500" s="235"/>
      <c r="BV500" s="235"/>
      <c r="BW500" s="235"/>
      <c r="BX500" s="235"/>
      <c r="BY500" s="235"/>
      <c r="BZ500" s="235"/>
      <c r="CA500" s="235"/>
      <c r="CB500" s="235"/>
      <c r="CC500" s="235"/>
      <c r="CD500" s="235"/>
      <c r="CE500" s="235"/>
      <c r="CF500" s="235"/>
      <c r="CG500" s="235"/>
      <c r="CH500" s="235"/>
      <c r="CI500" s="235"/>
      <c r="CJ500" s="235"/>
      <c r="CK500" s="235"/>
      <c r="CL500" s="235"/>
      <c r="CM500" s="235"/>
      <c r="CN500" s="235"/>
      <c r="CO500" s="235"/>
      <c r="CP500" s="235"/>
      <c r="CQ500" s="235"/>
      <c r="CR500" s="235"/>
      <c r="CS500" s="235"/>
      <c r="CT500" s="235"/>
      <c r="CU500" s="235"/>
      <c r="CV500" s="235"/>
      <c r="CW500" s="235"/>
      <c r="CX500" s="235"/>
      <c r="CY500" s="235"/>
      <c r="CZ500" s="235"/>
      <c r="DA500" s="235"/>
      <c r="DB500" s="235"/>
      <c r="DC500" s="235"/>
      <c r="DD500" s="235"/>
      <c r="DE500" s="235"/>
      <c r="DF500" s="235"/>
      <c r="DG500" s="235"/>
      <c r="DH500" s="235"/>
      <c r="DI500" s="235"/>
      <c r="DJ500" s="235"/>
      <c r="DK500" s="235"/>
      <c r="DL500" s="235"/>
      <c r="DM500" s="235"/>
      <c r="DN500" s="235"/>
      <c r="DO500" s="235"/>
      <c r="DP500" s="235"/>
      <c r="DQ500" s="235"/>
      <c r="DR500" s="235"/>
      <c r="DS500" s="235"/>
      <c r="DT500" s="235"/>
      <c r="DU500" s="235"/>
      <c r="DV500" s="235"/>
      <c r="DW500" s="235"/>
      <c r="DX500" s="235"/>
      <c r="DY500" s="235"/>
      <c r="DZ500" s="235"/>
      <c r="EA500" s="235"/>
    </row>
    <row r="501" spans="3:131">
      <c r="C501" s="226"/>
      <c r="N501" s="235"/>
      <c r="O501" s="235"/>
      <c r="P501" s="235"/>
      <c r="Q501" s="235"/>
      <c r="R501" s="235"/>
      <c r="S501" s="235"/>
      <c r="T501" s="235"/>
      <c r="U501" s="235"/>
      <c r="V501" s="235"/>
      <c r="W501" s="235"/>
      <c r="X501" s="235"/>
      <c r="Y501" s="235"/>
      <c r="Z501" s="235"/>
      <c r="AA501" s="235"/>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59"/>
      <c r="AX501" s="259"/>
      <c r="AY501" s="259"/>
      <c r="AZ501" s="440" t="s">
        <v>1130</v>
      </c>
      <c r="BA501" s="440" t="s">
        <v>1397</v>
      </c>
      <c r="BB501" s="440"/>
      <c r="BC501" s="440"/>
      <c r="BD501" s="259" t="s">
        <v>1119</v>
      </c>
      <c r="BE501" s="374"/>
      <c r="BF501" s="235"/>
      <c r="BG501" s="235"/>
      <c r="BH501" s="235"/>
      <c r="BI501" s="235"/>
      <c r="BJ501" s="235"/>
      <c r="BK501" s="235"/>
      <c r="BL501" s="235"/>
      <c r="BM501" s="235"/>
      <c r="BN501" s="235"/>
      <c r="BO501" s="235"/>
      <c r="BP501" s="235"/>
      <c r="BQ501" s="235"/>
      <c r="BR501" s="235"/>
      <c r="BS501" s="235"/>
      <c r="BT501" s="235"/>
      <c r="BU501" s="235"/>
      <c r="BV501" s="235"/>
      <c r="BW501" s="235"/>
      <c r="BX501" s="235"/>
      <c r="BY501" s="235"/>
      <c r="BZ501" s="235"/>
      <c r="CA501" s="235"/>
      <c r="CB501" s="235"/>
      <c r="CC501" s="235"/>
      <c r="CD501" s="235"/>
      <c r="CE501" s="235"/>
      <c r="CF501" s="235"/>
      <c r="CG501" s="235"/>
      <c r="CH501" s="235"/>
      <c r="CI501" s="235"/>
      <c r="CJ501" s="235"/>
      <c r="CK501" s="235"/>
      <c r="CL501" s="235"/>
      <c r="CM501" s="235"/>
      <c r="CN501" s="235"/>
      <c r="CO501" s="235"/>
      <c r="CP501" s="235"/>
      <c r="CQ501" s="235"/>
      <c r="CR501" s="235"/>
      <c r="CS501" s="235"/>
      <c r="CT501" s="235"/>
      <c r="CU501" s="235"/>
      <c r="CV501" s="235"/>
      <c r="CW501" s="235"/>
      <c r="CX501" s="235"/>
      <c r="CY501" s="235"/>
      <c r="CZ501" s="235"/>
      <c r="DA501" s="235"/>
      <c r="DB501" s="235"/>
      <c r="DC501" s="235"/>
      <c r="DD501" s="235"/>
      <c r="DE501" s="235"/>
      <c r="DF501" s="235"/>
      <c r="DG501" s="235"/>
      <c r="DH501" s="235"/>
      <c r="DI501" s="235"/>
      <c r="DJ501" s="235"/>
      <c r="DK501" s="235"/>
      <c r="DL501" s="235"/>
      <c r="DM501" s="235"/>
      <c r="DN501" s="235"/>
      <c r="DO501" s="235"/>
      <c r="DP501" s="235"/>
      <c r="DQ501" s="235"/>
      <c r="DR501" s="235"/>
      <c r="DS501" s="235"/>
      <c r="DT501" s="235"/>
      <c r="DU501" s="235"/>
      <c r="DV501" s="235"/>
      <c r="DW501" s="235"/>
      <c r="DX501" s="235"/>
      <c r="DY501" s="235"/>
      <c r="DZ501" s="235"/>
      <c r="EA501" s="235"/>
    </row>
    <row r="502" spans="3:131">
      <c r="C502" s="226"/>
      <c r="N502" s="235"/>
      <c r="O502" s="235"/>
      <c r="P502" s="235"/>
      <c r="Q502" s="235"/>
      <c r="R502" s="235"/>
      <c r="S502" s="235"/>
      <c r="T502" s="235"/>
      <c r="U502" s="235"/>
      <c r="V502" s="235"/>
      <c r="W502" s="235"/>
      <c r="X502" s="235"/>
      <c r="Y502" s="235"/>
      <c r="Z502" s="235"/>
      <c r="AA502" s="235"/>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59"/>
      <c r="AX502" s="259"/>
      <c r="AY502" s="259"/>
      <c r="AZ502" s="440" t="s">
        <v>1133</v>
      </c>
      <c r="BA502" s="440" t="s">
        <v>1455</v>
      </c>
      <c r="BB502" s="440"/>
      <c r="BC502" s="440"/>
      <c r="BD502" s="259" t="s">
        <v>1120</v>
      </c>
      <c r="BE502" s="374"/>
      <c r="BF502" s="235"/>
      <c r="BG502" s="235"/>
      <c r="BH502" s="235"/>
      <c r="BI502" s="235"/>
      <c r="BJ502" s="235"/>
      <c r="BK502" s="235"/>
      <c r="BL502" s="235"/>
      <c r="BM502" s="235"/>
      <c r="BN502" s="235"/>
      <c r="BO502" s="235"/>
      <c r="BP502" s="235"/>
      <c r="BQ502" s="235"/>
      <c r="BR502" s="235"/>
      <c r="BS502" s="235"/>
      <c r="BT502" s="235"/>
      <c r="BU502" s="235"/>
      <c r="BV502" s="235"/>
      <c r="BW502" s="235"/>
      <c r="BX502" s="235"/>
      <c r="BY502" s="235"/>
      <c r="BZ502" s="235"/>
      <c r="CA502" s="235"/>
      <c r="CB502" s="235"/>
      <c r="CC502" s="235"/>
      <c r="CD502" s="235"/>
      <c r="CE502" s="235"/>
      <c r="CF502" s="235"/>
      <c r="CG502" s="235"/>
      <c r="CH502" s="235"/>
      <c r="CI502" s="235"/>
      <c r="CJ502" s="235"/>
      <c r="CK502" s="235"/>
      <c r="CL502" s="235"/>
      <c r="CM502" s="235"/>
      <c r="CN502" s="235"/>
      <c r="CO502" s="235"/>
      <c r="CP502" s="235"/>
      <c r="CQ502" s="235"/>
      <c r="CR502" s="235"/>
      <c r="CS502" s="235"/>
      <c r="CT502" s="235"/>
      <c r="CU502" s="235"/>
      <c r="CV502" s="235"/>
      <c r="CW502" s="235"/>
      <c r="CX502" s="235"/>
      <c r="CY502" s="235"/>
      <c r="CZ502" s="235"/>
      <c r="DA502" s="235"/>
      <c r="DB502" s="235"/>
      <c r="DC502" s="235"/>
      <c r="DD502" s="235"/>
      <c r="DE502" s="235"/>
      <c r="DF502" s="235"/>
      <c r="DG502" s="235"/>
      <c r="DH502" s="235"/>
      <c r="DI502" s="235"/>
      <c r="DJ502" s="235"/>
      <c r="DK502" s="235"/>
      <c r="DL502" s="235"/>
      <c r="DM502" s="235"/>
      <c r="DN502" s="235"/>
      <c r="DO502" s="235"/>
      <c r="DP502" s="235"/>
      <c r="DQ502" s="235"/>
      <c r="DR502" s="235"/>
      <c r="DS502" s="235"/>
      <c r="DT502" s="235"/>
      <c r="DU502" s="235"/>
      <c r="DV502" s="235"/>
      <c r="DW502" s="235"/>
      <c r="DX502" s="235"/>
      <c r="DY502" s="235"/>
      <c r="DZ502" s="235"/>
      <c r="EA502" s="235"/>
    </row>
    <row r="503" spans="3:131">
      <c r="C503" s="226"/>
      <c r="N503" s="235"/>
      <c r="O503" s="235"/>
      <c r="P503" s="235"/>
      <c r="Q503" s="235"/>
      <c r="R503" s="235"/>
      <c r="S503" s="235"/>
      <c r="T503" s="235"/>
      <c r="U503" s="235"/>
      <c r="V503" s="235"/>
      <c r="W503" s="235"/>
      <c r="X503" s="235"/>
      <c r="Y503" s="235"/>
      <c r="Z503" s="235"/>
      <c r="AA503" s="235"/>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59"/>
      <c r="AX503" s="259"/>
      <c r="AY503" s="259"/>
      <c r="AZ503" s="440" t="s">
        <v>461</v>
      </c>
      <c r="BA503" s="440" t="s">
        <v>1457</v>
      </c>
      <c r="BB503" s="440"/>
      <c r="BC503" s="440"/>
      <c r="BD503" s="259" t="s">
        <v>1124</v>
      </c>
      <c r="BE503" s="374"/>
      <c r="BF503" s="235"/>
      <c r="BG503" s="235"/>
      <c r="BH503" s="235"/>
      <c r="BI503" s="235"/>
      <c r="BJ503" s="235"/>
      <c r="BK503" s="235"/>
      <c r="BL503" s="235"/>
      <c r="BM503" s="235"/>
      <c r="BN503" s="235"/>
      <c r="BO503" s="235"/>
      <c r="BP503" s="235"/>
      <c r="BQ503" s="235"/>
      <c r="BR503" s="235"/>
      <c r="BS503" s="235"/>
      <c r="BT503" s="235"/>
      <c r="BU503" s="235"/>
      <c r="BV503" s="235"/>
      <c r="BW503" s="235"/>
      <c r="BX503" s="235"/>
      <c r="BY503" s="235"/>
      <c r="BZ503" s="235"/>
      <c r="CA503" s="235"/>
      <c r="CB503" s="235"/>
      <c r="CC503" s="235"/>
      <c r="CD503" s="235"/>
      <c r="CE503" s="235"/>
      <c r="CF503" s="235"/>
      <c r="CG503" s="235"/>
      <c r="CH503" s="235"/>
      <c r="CI503" s="235"/>
      <c r="CJ503" s="235"/>
      <c r="CK503" s="235"/>
      <c r="CL503" s="235"/>
      <c r="CM503" s="235"/>
      <c r="CN503" s="235"/>
      <c r="CO503" s="235"/>
      <c r="CP503" s="235"/>
      <c r="CQ503" s="235"/>
      <c r="CR503" s="235"/>
      <c r="CS503" s="235"/>
      <c r="CT503" s="235"/>
      <c r="CU503" s="235"/>
      <c r="CV503" s="235"/>
      <c r="CW503" s="235"/>
      <c r="CX503" s="235"/>
      <c r="CY503" s="235"/>
      <c r="CZ503" s="235"/>
      <c r="DA503" s="235"/>
      <c r="DB503" s="235"/>
      <c r="DC503" s="235"/>
      <c r="DD503" s="235"/>
      <c r="DE503" s="235"/>
      <c r="DF503" s="235"/>
      <c r="DG503" s="235"/>
      <c r="DH503" s="235"/>
      <c r="DI503" s="235"/>
      <c r="DJ503" s="235"/>
      <c r="DK503" s="235"/>
      <c r="DL503" s="235"/>
      <c r="DM503" s="235"/>
      <c r="DN503" s="235"/>
      <c r="DO503" s="235"/>
      <c r="DP503" s="235"/>
      <c r="DQ503" s="235"/>
      <c r="DR503" s="235"/>
      <c r="DS503" s="235"/>
      <c r="DT503" s="235"/>
      <c r="DU503" s="235"/>
      <c r="DV503" s="235"/>
      <c r="DW503" s="235"/>
      <c r="DX503" s="235"/>
      <c r="DY503" s="235"/>
      <c r="DZ503" s="235"/>
      <c r="EA503" s="235"/>
    </row>
    <row r="504" spans="3:131">
      <c r="C504" s="226"/>
      <c r="N504" s="235"/>
      <c r="O504" s="235"/>
      <c r="P504" s="235"/>
      <c r="Q504" s="235"/>
      <c r="R504" s="235"/>
      <c r="S504" s="235"/>
      <c r="T504" s="235"/>
      <c r="U504" s="235"/>
      <c r="V504" s="235"/>
      <c r="W504" s="235"/>
      <c r="X504" s="235"/>
      <c r="Y504" s="235"/>
      <c r="Z504" s="235"/>
      <c r="AA504" s="235"/>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59"/>
      <c r="AX504" s="259"/>
      <c r="AY504" s="259"/>
      <c r="AZ504" s="440" t="s">
        <v>1134</v>
      </c>
      <c r="BA504" s="440" t="s">
        <v>1462</v>
      </c>
      <c r="BB504" s="440"/>
      <c r="BC504" s="440"/>
      <c r="BD504" s="259" t="s">
        <v>449</v>
      </c>
      <c r="BE504" s="374"/>
      <c r="BF504" s="235"/>
      <c r="BG504" s="235"/>
      <c r="BH504" s="235"/>
      <c r="BI504" s="235"/>
      <c r="BJ504" s="235"/>
      <c r="BK504" s="235"/>
      <c r="BL504" s="235"/>
      <c r="BM504" s="235"/>
      <c r="BN504" s="235"/>
      <c r="BO504" s="235"/>
      <c r="BP504" s="235"/>
      <c r="BQ504" s="235"/>
      <c r="BR504" s="235"/>
      <c r="BS504" s="235"/>
      <c r="BT504" s="235"/>
      <c r="BU504" s="235"/>
      <c r="BV504" s="235"/>
      <c r="BW504" s="235"/>
      <c r="BX504" s="235"/>
      <c r="BY504" s="235"/>
      <c r="BZ504" s="235"/>
      <c r="CA504" s="235"/>
      <c r="CB504" s="235"/>
      <c r="CC504" s="235"/>
      <c r="CD504" s="235"/>
      <c r="CE504" s="235"/>
      <c r="CF504" s="235"/>
      <c r="CG504" s="235"/>
      <c r="CH504" s="235"/>
      <c r="CI504" s="235"/>
      <c r="CJ504" s="235"/>
      <c r="CK504" s="235"/>
      <c r="CL504" s="235"/>
      <c r="CM504" s="235"/>
      <c r="CN504" s="235"/>
      <c r="CO504" s="235"/>
      <c r="CP504" s="235"/>
      <c r="CQ504" s="235"/>
      <c r="CR504" s="235"/>
      <c r="CS504" s="235"/>
      <c r="CT504" s="235"/>
      <c r="CU504" s="235"/>
      <c r="CV504" s="235"/>
      <c r="CW504" s="235"/>
      <c r="CX504" s="235"/>
      <c r="CY504" s="235"/>
      <c r="CZ504" s="235"/>
      <c r="DA504" s="235"/>
      <c r="DB504" s="235"/>
      <c r="DC504" s="235"/>
      <c r="DD504" s="235"/>
      <c r="DE504" s="235"/>
      <c r="DF504" s="235"/>
      <c r="DG504" s="235"/>
      <c r="DH504" s="235"/>
      <c r="DI504" s="235"/>
      <c r="DJ504" s="235"/>
      <c r="DK504" s="235"/>
      <c r="DL504" s="235"/>
      <c r="DM504" s="235"/>
      <c r="DN504" s="235"/>
      <c r="DO504" s="235"/>
      <c r="DP504" s="235"/>
      <c r="DQ504" s="235"/>
      <c r="DR504" s="235"/>
      <c r="DS504" s="235"/>
      <c r="DT504" s="235"/>
      <c r="DU504" s="235"/>
      <c r="DV504" s="235"/>
      <c r="DW504" s="235"/>
      <c r="DX504" s="235"/>
      <c r="DY504" s="235"/>
      <c r="DZ504" s="235"/>
      <c r="EA504" s="235"/>
    </row>
    <row r="505" spans="3:131">
      <c r="C505" s="226"/>
      <c r="N505" s="235"/>
      <c r="O505" s="235"/>
      <c r="P505" s="235"/>
      <c r="Q505" s="235"/>
      <c r="R505" s="235"/>
      <c r="S505" s="235"/>
      <c r="T505" s="235"/>
      <c r="U505" s="235"/>
      <c r="V505" s="235"/>
      <c r="W505" s="235"/>
      <c r="X505" s="235"/>
      <c r="Y505" s="235"/>
      <c r="Z505" s="235"/>
      <c r="AA505" s="235"/>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59"/>
      <c r="AX505" s="259"/>
      <c r="AY505" s="259"/>
      <c r="AZ505" s="440" t="s">
        <v>1135</v>
      </c>
      <c r="BA505" s="440" t="s">
        <v>1464</v>
      </c>
      <c r="BB505" s="440"/>
      <c r="BC505" s="440"/>
      <c r="BD505" s="259" t="s">
        <v>1468</v>
      </c>
      <c r="BE505" s="374"/>
      <c r="BF505" s="235"/>
      <c r="BG505" s="235"/>
      <c r="BH505" s="235"/>
      <c r="BI505" s="235"/>
      <c r="BJ505" s="235"/>
      <c r="BK505" s="235"/>
      <c r="BL505" s="235"/>
      <c r="BM505" s="235"/>
      <c r="BN505" s="235"/>
      <c r="BO505" s="235"/>
      <c r="BP505" s="235"/>
      <c r="BQ505" s="235"/>
      <c r="BR505" s="235"/>
      <c r="BS505" s="235"/>
      <c r="BT505" s="235"/>
      <c r="BU505" s="235"/>
      <c r="BV505" s="235"/>
      <c r="BW505" s="235"/>
      <c r="BX505" s="235"/>
      <c r="BY505" s="235"/>
      <c r="BZ505" s="235"/>
      <c r="CA505" s="235"/>
      <c r="CB505" s="235"/>
      <c r="CC505" s="235"/>
      <c r="CD505" s="235"/>
      <c r="CE505" s="235"/>
      <c r="CF505" s="235"/>
      <c r="CG505" s="235"/>
      <c r="CH505" s="235"/>
      <c r="CI505" s="235"/>
      <c r="CJ505" s="235"/>
      <c r="CK505" s="235"/>
      <c r="CL505" s="235"/>
      <c r="CM505" s="235"/>
      <c r="CN505" s="235"/>
      <c r="CO505" s="235"/>
      <c r="CP505" s="235"/>
      <c r="CQ505" s="235"/>
      <c r="CR505" s="235"/>
      <c r="CS505" s="235"/>
      <c r="CT505" s="235"/>
      <c r="CU505" s="235"/>
      <c r="CV505" s="235"/>
      <c r="CW505" s="235"/>
      <c r="CX505" s="235"/>
      <c r="CY505" s="235"/>
      <c r="CZ505" s="235"/>
      <c r="DA505" s="235"/>
      <c r="DB505" s="235"/>
      <c r="DC505" s="235"/>
      <c r="DD505" s="235"/>
      <c r="DE505" s="235"/>
      <c r="DF505" s="235"/>
      <c r="DG505" s="235"/>
      <c r="DH505" s="235"/>
      <c r="DI505" s="235"/>
      <c r="DJ505" s="235"/>
      <c r="DK505" s="235"/>
      <c r="DL505" s="235"/>
      <c r="DM505" s="235"/>
      <c r="DN505" s="235"/>
      <c r="DO505" s="235"/>
      <c r="DP505" s="235"/>
      <c r="DQ505" s="235"/>
      <c r="DR505" s="235"/>
      <c r="DS505" s="235"/>
      <c r="DT505" s="235"/>
      <c r="DU505" s="235"/>
      <c r="DV505" s="235"/>
      <c r="DW505" s="235"/>
      <c r="DX505" s="235"/>
      <c r="DY505" s="235"/>
      <c r="DZ505" s="235"/>
      <c r="EA505" s="235"/>
    </row>
    <row r="506" spans="3:131">
      <c r="C506" s="226"/>
      <c r="N506" s="235"/>
      <c r="O506" s="235"/>
      <c r="P506" s="235"/>
      <c r="Q506" s="235"/>
      <c r="R506" s="235"/>
      <c r="S506" s="235"/>
      <c r="T506" s="235"/>
      <c r="U506" s="235"/>
      <c r="V506" s="235"/>
      <c r="W506" s="235"/>
      <c r="X506" s="235"/>
      <c r="Y506" s="235"/>
      <c r="Z506" s="235"/>
      <c r="AA506" s="235"/>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59"/>
      <c r="AX506" s="259"/>
      <c r="AY506" s="259"/>
      <c r="AZ506" s="440" t="s">
        <v>1136</v>
      </c>
      <c r="BA506" s="440" t="s">
        <v>1070</v>
      </c>
      <c r="BB506" s="440"/>
      <c r="BC506" s="440"/>
      <c r="BD506" s="259" t="s">
        <v>1127</v>
      </c>
      <c r="BE506" s="374"/>
      <c r="BF506" s="235"/>
      <c r="BG506" s="235"/>
      <c r="BH506" s="235"/>
      <c r="BI506" s="235"/>
      <c r="BJ506" s="235"/>
      <c r="BK506" s="235"/>
      <c r="BL506" s="235"/>
      <c r="BM506" s="235"/>
      <c r="BN506" s="235"/>
      <c r="BO506" s="235"/>
      <c r="BP506" s="235"/>
      <c r="BQ506" s="235"/>
      <c r="BR506" s="235"/>
      <c r="BS506" s="235"/>
      <c r="BT506" s="235"/>
      <c r="BU506" s="235"/>
      <c r="BV506" s="235"/>
      <c r="BW506" s="235"/>
      <c r="BX506" s="235"/>
      <c r="BY506" s="235"/>
      <c r="BZ506" s="235"/>
      <c r="CA506" s="235"/>
      <c r="CB506" s="235"/>
      <c r="CC506" s="235"/>
      <c r="CD506" s="235"/>
      <c r="CE506" s="235"/>
      <c r="CF506" s="235"/>
      <c r="CG506" s="235"/>
      <c r="CH506" s="235"/>
      <c r="CI506" s="235"/>
      <c r="CJ506" s="235"/>
      <c r="CK506" s="235"/>
      <c r="CL506" s="235"/>
      <c r="CM506" s="235"/>
      <c r="CN506" s="235"/>
      <c r="CO506" s="235"/>
      <c r="CP506" s="235"/>
      <c r="CQ506" s="235"/>
      <c r="CR506" s="235"/>
      <c r="CS506" s="235"/>
      <c r="CT506" s="235"/>
      <c r="CU506" s="235"/>
      <c r="CV506" s="235"/>
      <c r="CW506" s="235"/>
      <c r="CX506" s="235"/>
      <c r="CY506" s="235"/>
      <c r="CZ506" s="235"/>
      <c r="DA506" s="235"/>
      <c r="DB506" s="235"/>
      <c r="DC506" s="235"/>
      <c r="DD506" s="235"/>
      <c r="DE506" s="235"/>
      <c r="DF506" s="235"/>
      <c r="DG506" s="235"/>
      <c r="DH506" s="235"/>
      <c r="DI506" s="235"/>
      <c r="DJ506" s="235"/>
      <c r="DK506" s="235"/>
      <c r="DL506" s="235"/>
      <c r="DM506" s="235"/>
      <c r="DN506" s="235"/>
      <c r="DO506" s="235"/>
      <c r="DP506" s="235"/>
      <c r="DQ506" s="235"/>
      <c r="DR506" s="235"/>
      <c r="DS506" s="235"/>
      <c r="DT506" s="235"/>
      <c r="DU506" s="235"/>
      <c r="DV506" s="235"/>
      <c r="DW506" s="235"/>
      <c r="DX506" s="235"/>
      <c r="DY506" s="235"/>
      <c r="DZ506" s="235"/>
      <c r="EA506" s="235"/>
    </row>
    <row r="507" spans="3:131">
      <c r="C507" s="226"/>
      <c r="N507" s="235"/>
      <c r="O507" s="235"/>
      <c r="P507" s="235"/>
      <c r="Q507" s="235"/>
      <c r="R507" s="235"/>
      <c r="S507" s="235"/>
      <c r="T507" s="235"/>
      <c r="U507" s="235"/>
      <c r="V507" s="235"/>
      <c r="W507" s="235"/>
      <c r="X507" s="235"/>
      <c r="Y507" s="235"/>
      <c r="Z507" s="235"/>
      <c r="AA507" s="235"/>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59"/>
      <c r="AX507" s="259"/>
      <c r="AY507" s="259"/>
      <c r="AZ507" s="440" t="s">
        <v>1469</v>
      </c>
      <c r="BA507" s="440" t="s">
        <v>1466</v>
      </c>
      <c r="BB507" s="440"/>
      <c r="BC507" s="440"/>
      <c r="BD507" s="259" t="s">
        <v>1129</v>
      </c>
      <c r="BE507" s="374"/>
      <c r="BF507" s="235"/>
      <c r="BG507" s="235"/>
      <c r="BH507" s="235"/>
      <c r="BI507" s="235"/>
      <c r="BJ507" s="235"/>
      <c r="BK507" s="235"/>
      <c r="BL507" s="235"/>
      <c r="BM507" s="235"/>
      <c r="BN507" s="235"/>
      <c r="BO507" s="235"/>
      <c r="BP507" s="235"/>
      <c r="BQ507" s="235"/>
      <c r="BR507" s="235"/>
      <c r="BS507" s="235"/>
      <c r="BT507" s="235"/>
      <c r="BU507" s="235"/>
      <c r="BV507" s="235"/>
      <c r="BW507" s="235"/>
      <c r="BX507" s="235"/>
      <c r="BY507" s="235"/>
      <c r="BZ507" s="235"/>
      <c r="CA507" s="235"/>
      <c r="CB507" s="235"/>
      <c r="CC507" s="235"/>
      <c r="CD507" s="235"/>
      <c r="CE507" s="235"/>
      <c r="CF507" s="235"/>
      <c r="CG507" s="235"/>
      <c r="CH507" s="235"/>
      <c r="CI507" s="235"/>
      <c r="CJ507" s="235"/>
      <c r="CK507" s="235"/>
      <c r="CL507" s="235"/>
      <c r="CM507" s="235"/>
      <c r="CN507" s="235"/>
      <c r="CO507" s="235"/>
      <c r="CP507" s="235"/>
      <c r="CQ507" s="235"/>
      <c r="CR507" s="235"/>
      <c r="CS507" s="235"/>
      <c r="CT507" s="235"/>
      <c r="CU507" s="235"/>
      <c r="CV507" s="235"/>
      <c r="CW507" s="235"/>
      <c r="CX507" s="235"/>
      <c r="CY507" s="235"/>
      <c r="CZ507" s="235"/>
      <c r="DA507" s="235"/>
      <c r="DB507" s="235"/>
      <c r="DC507" s="235"/>
      <c r="DD507" s="235"/>
      <c r="DE507" s="235"/>
      <c r="DF507" s="235"/>
      <c r="DG507" s="235"/>
      <c r="DH507" s="235"/>
      <c r="DI507" s="235"/>
      <c r="DJ507" s="235"/>
      <c r="DK507" s="235"/>
      <c r="DL507" s="235"/>
      <c r="DM507" s="235"/>
      <c r="DN507" s="235"/>
      <c r="DO507" s="235"/>
      <c r="DP507" s="235"/>
      <c r="DQ507" s="235"/>
      <c r="DR507" s="235"/>
      <c r="DS507" s="235"/>
      <c r="DT507" s="235"/>
      <c r="DU507" s="235"/>
      <c r="DV507" s="235"/>
      <c r="DW507" s="235"/>
      <c r="DX507" s="235"/>
      <c r="DY507" s="235"/>
      <c r="DZ507" s="235"/>
      <c r="EA507" s="235"/>
    </row>
    <row r="508" spans="3:131">
      <c r="C508" s="226"/>
      <c r="N508" s="235"/>
      <c r="O508" s="235"/>
      <c r="P508" s="235"/>
      <c r="Q508" s="235"/>
      <c r="R508" s="235"/>
      <c r="S508" s="235"/>
      <c r="T508" s="235"/>
      <c r="U508" s="235"/>
      <c r="V508" s="235"/>
      <c r="W508" s="235"/>
      <c r="X508" s="235"/>
      <c r="Y508" s="235"/>
      <c r="Z508" s="235"/>
      <c r="AA508" s="235"/>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59"/>
      <c r="AX508" s="259"/>
      <c r="AY508" s="259"/>
      <c r="AZ508" s="440" t="s">
        <v>1138</v>
      </c>
      <c r="BA508" s="440"/>
      <c r="BB508" s="440"/>
      <c r="BC508" s="440"/>
      <c r="BD508" s="259" t="s">
        <v>1130</v>
      </c>
      <c r="BE508" s="374"/>
      <c r="BF508" s="235"/>
      <c r="BG508" s="235"/>
      <c r="BH508" s="235"/>
      <c r="BI508" s="235"/>
      <c r="BJ508" s="235"/>
      <c r="BK508" s="235"/>
      <c r="BL508" s="235"/>
      <c r="BM508" s="235"/>
      <c r="BN508" s="235"/>
      <c r="BO508" s="235"/>
      <c r="BP508" s="235"/>
      <c r="BQ508" s="235"/>
      <c r="BR508" s="235"/>
      <c r="BS508" s="235"/>
      <c r="BT508" s="235"/>
      <c r="BU508" s="235"/>
      <c r="BV508" s="235"/>
      <c r="BW508" s="235"/>
      <c r="BX508" s="235"/>
      <c r="BY508" s="235"/>
      <c r="BZ508" s="235"/>
      <c r="CA508" s="235"/>
      <c r="CB508" s="235"/>
      <c r="CC508" s="235"/>
      <c r="CD508" s="235"/>
      <c r="CE508" s="235"/>
      <c r="CF508" s="235"/>
      <c r="CG508" s="235"/>
      <c r="CH508" s="235"/>
      <c r="CI508" s="235"/>
      <c r="CJ508" s="235"/>
      <c r="CK508" s="235"/>
      <c r="CL508" s="235"/>
      <c r="CM508" s="235"/>
      <c r="CN508" s="235"/>
      <c r="CO508" s="235"/>
      <c r="CP508" s="235"/>
      <c r="CQ508" s="235"/>
      <c r="CR508" s="235"/>
      <c r="CS508" s="235"/>
      <c r="CT508" s="235"/>
      <c r="CU508" s="235"/>
      <c r="CV508" s="235"/>
      <c r="CW508" s="235"/>
      <c r="CX508" s="235"/>
      <c r="CY508" s="235"/>
      <c r="CZ508" s="235"/>
      <c r="DA508" s="235"/>
      <c r="DB508" s="235"/>
      <c r="DC508" s="235"/>
      <c r="DD508" s="235"/>
      <c r="DE508" s="235"/>
      <c r="DF508" s="235"/>
      <c r="DG508" s="235"/>
      <c r="DH508" s="235"/>
      <c r="DI508" s="235"/>
      <c r="DJ508" s="235"/>
      <c r="DK508" s="235"/>
      <c r="DL508" s="235"/>
      <c r="DM508" s="235"/>
      <c r="DN508" s="235"/>
      <c r="DO508" s="235"/>
      <c r="DP508" s="235"/>
      <c r="DQ508" s="235"/>
      <c r="DR508" s="235"/>
      <c r="DS508" s="235"/>
      <c r="DT508" s="235"/>
      <c r="DU508" s="235"/>
      <c r="DV508" s="235"/>
      <c r="DW508" s="235"/>
      <c r="DX508" s="235"/>
      <c r="DY508" s="235"/>
      <c r="DZ508" s="235"/>
      <c r="EA508" s="235"/>
    </row>
    <row r="509" spans="3:131">
      <c r="C509" s="226"/>
      <c r="N509" s="235"/>
      <c r="O509" s="235"/>
      <c r="P509" s="235"/>
      <c r="Q509" s="235"/>
      <c r="R509" s="235"/>
      <c r="S509" s="235"/>
      <c r="T509" s="235"/>
      <c r="U509" s="235"/>
      <c r="V509" s="235"/>
      <c r="W509" s="235"/>
      <c r="X509" s="235"/>
      <c r="Y509" s="235"/>
      <c r="Z509" s="235"/>
      <c r="AA509" s="235"/>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59"/>
      <c r="AX509" s="259"/>
      <c r="AY509" s="259"/>
      <c r="AZ509" s="440" t="s">
        <v>1139</v>
      </c>
      <c r="BA509" s="440"/>
      <c r="BB509" s="440"/>
      <c r="BC509" s="440"/>
      <c r="BD509" s="259" t="s">
        <v>1133</v>
      </c>
      <c r="BE509" s="374"/>
      <c r="BF509" s="235"/>
      <c r="BG509" s="235"/>
      <c r="BH509" s="235"/>
      <c r="BI509" s="235"/>
      <c r="BJ509" s="235"/>
      <c r="BK509" s="235"/>
      <c r="BL509" s="235"/>
      <c r="BM509" s="235"/>
      <c r="BN509" s="235"/>
      <c r="BO509" s="235"/>
      <c r="BP509" s="235"/>
      <c r="BQ509" s="235"/>
      <c r="BR509" s="235"/>
      <c r="BS509" s="235"/>
      <c r="BT509" s="235"/>
      <c r="BU509" s="235"/>
      <c r="BV509" s="235"/>
      <c r="BW509" s="235"/>
      <c r="BX509" s="235"/>
      <c r="BY509" s="235"/>
      <c r="BZ509" s="235"/>
      <c r="CA509" s="235"/>
      <c r="CB509" s="235"/>
      <c r="CC509" s="235"/>
      <c r="CD509" s="235"/>
      <c r="CE509" s="235"/>
      <c r="CF509" s="235"/>
      <c r="CG509" s="235"/>
      <c r="CH509" s="235"/>
      <c r="CI509" s="235"/>
      <c r="CJ509" s="235"/>
      <c r="CK509" s="235"/>
      <c r="CL509" s="235"/>
      <c r="CM509" s="235"/>
      <c r="CN509" s="235"/>
      <c r="CO509" s="235"/>
      <c r="CP509" s="235"/>
      <c r="CQ509" s="235"/>
      <c r="CR509" s="235"/>
      <c r="CS509" s="235"/>
      <c r="CT509" s="235"/>
      <c r="CU509" s="235"/>
      <c r="CV509" s="235"/>
      <c r="CW509" s="235"/>
      <c r="CX509" s="235"/>
      <c r="CY509" s="235"/>
      <c r="CZ509" s="235"/>
      <c r="DA509" s="235"/>
      <c r="DB509" s="235"/>
      <c r="DC509" s="235"/>
      <c r="DD509" s="235"/>
      <c r="DE509" s="235"/>
      <c r="DF509" s="235"/>
      <c r="DG509" s="235"/>
      <c r="DH509" s="235"/>
      <c r="DI509" s="235"/>
      <c r="DJ509" s="235"/>
      <c r="DK509" s="235"/>
      <c r="DL509" s="235"/>
      <c r="DM509" s="235"/>
      <c r="DN509" s="235"/>
      <c r="DO509" s="235"/>
      <c r="DP509" s="235"/>
      <c r="DQ509" s="235"/>
      <c r="DR509" s="235"/>
      <c r="DS509" s="235"/>
      <c r="DT509" s="235"/>
      <c r="DU509" s="235"/>
      <c r="DV509" s="235"/>
      <c r="DW509" s="235"/>
      <c r="DX509" s="235"/>
      <c r="DY509" s="235"/>
      <c r="DZ509" s="235"/>
      <c r="EA509" s="235"/>
    </row>
    <row r="510" spans="3:131">
      <c r="C510" s="226"/>
      <c r="N510" s="235"/>
      <c r="O510" s="235"/>
      <c r="P510" s="235"/>
      <c r="Q510" s="235"/>
      <c r="R510" s="235"/>
      <c r="S510" s="235"/>
      <c r="T510" s="235"/>
      <c r="U510" s="235"/>
      <c r="V510" s="235"/>
      <c r="W510" s="235"/>
      <c r="X510" s="235"/>
      <c r="Y510" s="235"/>
      <c r="Z510" s="235"/>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59"/>
      <c r="AX510" s="259"/>
      <c r="AY510" s="259"/>
      <c r="AZ510" s="440" t="s">
        <v>1140</v>
      </c>
      <c r="BA510" s="440"/>
      <c r="BB510" s="440"/>
      <c r="BC510" s="440"/>
      <c r="BD510" s="259" t="s">
        <v>461</v>
      </c>
      <c r="BE510" s="374"/>
      <c r="BF510" s="235"/>
      <c r="BG510" s="235"/>
      <c r="BH510" s="235"/>
      <c r="BI510" s="235"/>
      <c r="BJ510" s="235"/>
      <c r="BK510" s="235"/>
      <c r="BL510" s="235"/>
      <c r="BM510" s="235"/>
      <c r="BN510" s="235"/>
      <c r="BO510" s="235"/>
      <c r="BP510" s="235"/>
      <c r="BQ510" s="235"/>
      <c r="BR510" s="235"/>
      <c r="BS510" s="235"/>
      <c r="BT510" s="235"/>
      <c r="BU510" s="235"/>
      <c r="BV510" s="235"/>
      <c r="BW510" s="235"/>
      <c r="BX510" s="235"/>
      <c r="BY510" s="235"/>
      <c r="BZ510" s="235"/>
      <c r="CA510" s="235"/>
      <c r="CB510" s="235"/>
      <c r="CC510" s="235"/>
      <c r="CD510" s="235"/>
      <c r="CE510" s="235"/>
      <c r="CF510" s="235"/>
      <c r="CG510" s="235"/>
      <c r="CH510" s="235"/>
      <c r="CI510" s="235"/>
      <c r="CJ510" s="235"/>
      <c r="CK510" s="235"/>
      <c r="CL510" s="235"/>
      <c r="CM510" s="235"/>
      <c r="CN510" s="235"/>
      <c r="CO510" s="235"/>
      <c r="CP510" s="235"/>
      <c r="CQ510" s="235"/>
      <c r="CR510" s="235"/>
      <c r="CS510" s="235"/>
      <c r="CT510" s="235"/>
      <c r="CU510" s="235"/>
      <c r="CV510" s="235"/>
      <c r="CW510" s="235"/>
      <c r="CX510" s="235"/>
      <c r="CY510" s="235"/>
      <c r="CZ510" s="235"/>
      <c r="DA510" s="235"/>
      <c r="DB510" s="235"/>
      <c r="DC510" s="235"/>
      <c r="DD510" s="235"/>
      <c r="DE510" s="235"/>
      <c r="DF510" s="235"/>
      <c r="DG510" s="235"/>
      <c r="DH510" s="235"/>
      <c r="DI510" s="235"/>
      <c r="DJ510" s="235"/>
      <c r="DK510" s="235"/>
      <c r="DL510" s="235"/>
      <c r="DM510" s="235"/>
      <c r="DN510" s="235"/>
      <c r="DO510" s="235"/>
      <c r="DP510" s="235"/>
      <c r="DQ510" s="235"/>
      <c r="DR510" s="235"/>
      <c r="DS510" s="235"/>
      <c r="DT510" s="235"/>
      <c r="DU510" s="235"/>
      <c r="DV510" s="235"/>
      <c r="DW510" s="235"/>
      <c r="DX510" s="235"/>
      <c r="DY510" s="235"/>
      <c r="DZ510" s="235"/>
      <c r="EA510" s="235"/>
    </row>
    <row r="511" spans="3:131">
      <c r="C511" s="226"/>
      <c r="N511" s="235"/>
      <c r="O511" s="235"/>
      <c r="P511" s="235"/>
      <c r="Q511" s="235"/>
      <c r="R511" s="235"/>
      <c r="S511" s="235"/>
      <c r="T511" s="235"/>
      <c r="U511" s="235"/>
      <c r="V511" s="235"/>
      <c r="W511" s="235"/>
      <c r="X511" s="235"/>
      <c r="Y511" s="235"/>
      <c r="Z511" s="235"/>
      <c r="AA511" s="235"/>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59"/>
      <c r="AX511" s="259"/>
      <c r="AY511" s="259"/>
      <c r="AZ511" s="440" t="s">
        <v>1470</v>
      </c>
      <c r="BA511" s="440"/>
      <c r="BB511" s="440"/>
      <c r="BC511" s="440"/>
      <c r="BD511" s="259" t="s">
        <v>1134</v>
      </c>
      <c r="BE511" s="374"/>
      <c r="BF511" s="235"/>
      <c r="BG511" s="235"/>
      <c r="BH511" s="235"/>
      <c r="BI511" s="235"/>
      <c r="BJ511" s="235"/>
      <c r="BK511" s="235"/>
      <c r="BL511" s="235"/>
      <c r="BM511" s="235"/>
      <c r="BN511" s="235"/>
      <c r="BO511" s="235"/>
      <c r="BP511" s="235"/>
      <c r="BQ511" s="235"/>
      <c r="BR511" s="235"/>
      <c r="BS511" s="235"/>
      <c r="BT511" s="235"/>
      <c r="BU511" s="235"/>
      <c r="BV511" s="235"/>
      <c r="BW511" s="235"/>
      <c r="BX511" s="235"/>
      <c r="BY511" s="235"/>
      <c r="BZ511" s="235"/>
      <c r="CA511" s="235"/>
      <c r="CB511" s="235"/>
      <c r="CC511" s="235"/>
      <c r="CD511" s="235"/>
      <c r="CE511" s="235"/>
      <c r="CF511" s="235"/>
      <c r="CG511" s="235"/>
      <c r="CH511" s="235"/>
      <c r="CI511" s="235"/>
      <c r="CJ511" s="235"/>
      <c r="CK511" s="235"/>
      <c r="CL511" s="235"/>
      <c r="CM511" s="235"/>
      <c r="CN511" s="235"/>
      <c r="CO511" s="235"/>
      <c r="CP511" s="235"/>
      <c r="CQ511" s="235"/>
      <c r="CR511" s="235"/>
      <c r="CS511" s="235"/>
      <c r="CT511" s="235"/>
      <c r="CU511" s="235"/>
      <c r="CV511" s="235"/>
      <c r="CW511" s="235"/>
      <c r="CX511" s="235"/>
      <c r="CY511" s="235"/>
      <c r="CZ511" s="235"/>
      <c r="DA511" s="235"/>
      <c r="DB511" s="235"/>
      <c r="DC511" s="235"/>
      <c r="DD511" s="235"/>
      <c r="DE511" s="235"/>
      <c r="DF511" s="235"/>
      <c r="DG511" s="235"/>
      <c r="DH511" s="235"/>
      <c r="DI511" s="235"/>
      <c r="DJ511" s="235"/>
      <c r="DK511" s="235"/>
      <c r="DL511" s="235"/>
      <c r="DM511" s="235"/>
      <c r="DN511" s="235"/>
      <c r="DO511" s="235"/>
      <c r="DP511" s="235"/>
      <c r="DQ511" s="235"/>
      <c r="DR511" s="235"/>
      <c r="DS511" s="235"/>
      <c r="DT511" s="235"/>
      <c r="DU511" s="235"/>
      <c r="DV511" s="235"/>
      <c r="DW511" s="235"/>
      <c r="DX511" s="235"/>
      <c r="DY511" s="235"/>
      <c r="DZ511" s="235"/>
      <c r="EA511" s="235"/>
    </row>
    <row r="512" spans="3:131">
      <c r="C512" s="226"/>
      <c r="N512" s="235"/>
      <c r="O512" s="235"/>
      <c r="P512" s="235"/>
      <c r="Q512" s="235"/>
      <c r="R512" s="235"/>
      <c r="S512" s="235"/>
      <c r="T512" s="235"/>
      <c r="U512" s="235"/>
      <c r="V512" s="235"/>
      <c r="W512" s="235"/>
      <c r="X512" s="235"/>
      <c r="Y512" s="235"/>
      <c r="Z512" s="235"/>
      <c r="AA512" s="235"/>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59"/>
      <c r="AX512" s="259"/>
      <c r="AY512" s="259"/>
      <c r="AZ512" s="440" t="s">
        <v>1142</v>
      </c>
      <c r="BA512" s="440"/>
      <c r="BB512" s="440"/>
      <c r="BC512" s="440"/>
      <c r="BD512" s="259" t="s">
        <v>1135</v>
      </c>
      <c r="BE512" s="374"/>
      <c r="BF512" s="235"/>
      <c r="BG512" s="235"/>
      <c r="BH512" s="235"/>
      <c r="BI512" s="235"/>
      <c r="BJ512" s="235"/>
      <c r="BK512" s="235"/>
      <c r="BL512" s="235"/>
      <c r="BM512" s="235"/>
      <c r="BN512" s="235"/>
      <c r="BO512" s="235"/>
      <c r="BP512" s="235"/>
      <c r="BQ512" s="235"/>
      <c r="BR512" s="235"/>
      <c r="BS512" s="235"/>
      <c r="BT512" s="235"/>
      <c r="BU512" s="235"/>
      <c r="BV512" s="235"/>
      <c r="BW512" s="235"/>
      <c r="BX512" s="235"/>
      <c r="BY512" s="235"/>
      <c r="BZ512" s="235"/>
      <c r="CA512" s="235"/>
      <c r="CB512" s="235"/>
      <c r="CC512" s="235"/>
      <c r="CD512" s="235"/>
      <c r="CE512" s="235"/>
      <c r="CF512" s="235"/>
      <c r="CG512" s="235"/>
      <c r="CH512" s="235"/>
      <c r="CI512" s="235"/>
      <c r="CJ512" s="235"/>
      <c r="CK512" s="235"/>
      <c r="CL512" s="235"/>
      <c r="CM512" s="235"/>
      <c r="CN512" s="235"/>
      <c r="CO512" s="235"/>
      <c r="CP512" s="235"/>
      <c r="CQ512" s="235"/>
      <c r="CR512" s="235"/>
      <c r="CS512" s="235"/>
      <c r="CT512" s="235"/>
      <c r="CU512" s="235"/>
      <c r="CV512" s="235"/>
      <c r="CW512" s="235"/>
      <c r="CX512" s="235"/>
      <c r="CY512" s="235"/>
      <c r="CZ512" s="235"/>
      <c r="DA512" s="235"/>
      <c r="DB512" s="235"/>
      <c r="DC512" s="235"/>
      <c r="DD512" s="235"/>
      <c r="DE512" s="235"/>
      <c r="DF512" s="235"/>
      <c r="DG512" s="235"/>
      <c r="DH512" s="235"/>
      <c r="DI512" s="235"/>
      <c r="DJ512" s="235"/>
      <c r="DK512" s="235"/>
      <c r="DL512" s="235"/>
      <c r="DM512" s="235"/>
      <c r="DN512" s="235"/>
      <c r="DO512" s="235"/>
      <c r="DP512" s="235"/>
      <c r="DQ512" s="235"/>
      <c r="DR512" s="235"/>
      <c r="DS512" s="235"/>
      <c r="DT512" s="235"/>
      <c r="DU512" s="235"/>
      <c r="DV512" s="235"/>
      <c r="DW512" s="235"/>
      <c r="DX512" s="235"/>
      <c r="DY512" s="235"/>
      <c r="DZ512" s="235"/>
      <c r="EA512" s="235"/>
    </row>
    <row r="513" spans="3:131">
      <c r="C513" s="226"/>
      <c r="N513" s="235"/>
      <c r="O513" s="235"/>
      <c r="P513" s="235"/>
      <c r="Q513" s="235"/>
      <c r="R513" s="235"/>
      <c r="S513" s="235"/>
      <c r="T513" s="235"/>
      <c r="U513" s="235"/>
      <c r="V513" s="235"/>
      <c r="W513" s="235"/>
      <c r="X513" s="235"/>
      <c r="Y513" s="235"/>
      <c r="Z513" s="235"/>
      <c r="AA513" s="235"/>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59"/>
      <c r="AX513" s="259"/>
      <c r="AY513" s="259"/>
      <c r="AZ513" s="440" t="s">
        <v>1143</v>
      </c>
      <c r="BA513" s="440"/>
      <c r="BB513" s="440"/>
      <c r="BC513" s="440"/>
      <c r="BD513" s="259" t="s">
        <v>1136</v>
      </c>
      <c r="BE513" s="374"/>
      <c r="BF513" s="235"/>
      <c r="BG513" s="235"/>
      <c r="BH513" s="235"/>
      <c r="BI513" s="235"/>
      <c r="BJ513" s="235"/>
      <c r="BK513" s="235"/>
      <c r="BL513" s="235"/>
      <c r="BM513" s="235"/>
      <c r="BN513" s="235"/>
      <c r="BO513" s="235"/>
      <c r="BP513" s="235"/>
      <c r="BQ513" s="235"/>
      <c r="BR513" s="235"/>
      <c r="BS513" s="235"/>
      <c r="BT513" s="235"/>
      <c r="BU513" s="235"/>
      <c r="BV513" s="235"/>
      <c r="BW513" s="235"/>
      <c r="BX513" s="235"/>
      <c r="BY513" s="235"/>
      <c r="BZ513" s="235"/>
      <c r="CA513" s="235"/>
      <c r="CB513" s="235"/>
      <c r="CC513" s="235"/>
      <c r="CD513" s="235"/>
      <c r="CE513" s="235"/>
      <c r="CF513" s="235"/>
      <c r="CG513" s="235"/>
      <c r="CH513" s="235"/>
      <c r="CI513" s="235"/>
      <c r="CJ513" s="235"/>
      <c r="CK513" s="235"/>
      <c r="CL513" s="235"/>
      <c r="CM513" s="235"/>
      <c r="CN513" s="235"/>
      <c r="CO513" s="235"/>
      <c r="CP513" s="235"/>
      <c r="CQ513" s="235"/>
      <c r="CR513" s="235"/>
      <c r="CS513" s="235"/>
      <c r="CT513" s="235"/>
      <c r="CU513" s="235"/>
      <c r="CV513" s="235"/>
      <c r="CW513" s="235"/>
      <c r="CX513" s="235"/>
      <c r="CY513" s="235"/>
      <c r="CZ513" s="235"/>
      <c r="DA513" s="235"/>
      <c r="DB513" s="235"/>
      <c r="DC513" s="235"/>
      <c r="DD513" s="235"/>
      <c r="DE513" s="235"/>
      <c r="DF513" s="235"/>
      <c r="DG513" s="235"/>
      <c r="DH513" s="235"/>
      <c r="DI513" s="235"/>
      <c r="DJ513" s="235"/>
      <c r="DK513" s="235"/>
      <c r="DL513" s="235"/>
      <c r="DM513" s="235"/>
      <c r="DN513" s="235"/>
      <c r="DO513" s="235"/>
      <c r="DP513" s="235"/>
      <c r="DQ513" s="235"/>
      <c r="DR513" s="235"/>
      <c r="DS513" s="235"/>
      <c r="DT513" s="235"/>
      <c r="DU513" s="235"/>
      <c r="DV513" s="235"/>
      <c r="DW513" s="235"/>
      <c r="DX513" s="235"/>
      <c r="DY513" s="235"/>
      <c r="DZ513" s="235"/>
      <c r="EA513" s="235"/>
    </row>
    <row r="514" spans="3:131">
      <c r="C514" s="226"/>
      <c r="N514" s="235"/>
      <c r="O514" s="235"/>
      <c r="P514" s="235"/>
      <c r="Q514" s="235"/>
      <c r="R514" s="235"/>
      <c r="S514" s="235"/>
      <c r="T514" s="235"/>
      <c r="U514" s="235"/>
      <c r="V514" s="235"/>
      <c r="W514" s="235"/>
      <c r="X514" s="235"/>
      <c r="Y514" s="235"/>
      <c r="Z514" s="235"/>
      <c r="AA514" s="235"/>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59"/>
      <c r="AX514" s="259"/>
      <c r="AY514" s="259"/>
      <c r="AZ514" s="440" t="s">
        <v>1144</v>
      </c>
      <c r="BA514" s="440"/>
      <c r="BB514" s="440"/>
      <c r="BC514" s="440"/>
      <c r="BD514" s="259" t="s">
        <v>1469</v>
      </c>
      <c r="BE514" s="374"/>
      <c r="BF514" s="235"/>
      <c r="BG514" s="235"/>
      <c r="BH514" s="235"/>
      <c r="BI514" s="235"/>
      <c r="BJ514" s="235"/>
      <c r="BK514" s="235"/>
      <c r="BL514" s="235"/>
      <c r="BM514" s="235"/>
      <c r="BN514" s="235"/>
      <c r="BO514" s="235"/>
      <c r="BP514" s="235"/>
      <c r="BQ514" s="235"/>
      <c r="BR514" s="235"/>
      <c r="BS514" s="235"/>
      <c r="BT514" s="235"/>
      <c r="BU514" s="235"/>
      <c r="BV514" s="235"/>
      <c r="BW514" s="235"/>
      <c r="BX514" s="235"/>
      <c r="BY514" s="235"/>
      <c r="BZ514" s="235"/>
      <c r="CA514" s="235"/>
      <c r="CB514" s="235"/>
      <c r="CC514" s="235"/>
      <c r="CD514" s="235"/>
      <c r="CE514" s="235"/>
      <c r="CF514" s="235"/>
      <c r="CG514" s="235"/>
      <c r="CH514" s="235"/>
      <c r="CI514" s="235"/>
      <c r="CJ514" s="235"/>
      <c r="CK514" s="235"/>
      <c r="CL514" s="235"/>
      <c r="CM514" s="235"/>
      <c r="CN514" s="235"/>
      <c r="CO514" s="235"/>
      <c r="CP514" s="235"/>
      <c r="CQ514" s="235"/>
      <c r="CR514" s="235"/>
      <c r="CS514" s="235"/>
      <c r="CT514" s="235"/>
      <c r="CU514" s="235"/>
      <c r="CV514" s="235"/>
      <c r="CW514" s="235"/>
      <c r="CX514" s="235"/>
      <c r="CY514" s="235"/>
      <c r="CZ514" s="235"/>
      <c r="DA514" s="235"/>
      <c r="DB514" s="235"/>
      <c r="DC514" s="235"/>
      <c r="DD514" s="235"/>
      <c r="DE514" s="235"/>
      <c r="DF514" s="235"/>
      <c r="DG514" s="235"/>
      <c r="DH514" s="235"/>
      <c r="DI514" s="235"/>
      <c r="DJ514" s="235"/>
      <c r="DK514" s="235"/>
      <c r="DL514" s="235"/>
      <c r="DM514" s="235"/>
      <c r="DN514" s="235"/>
      <c r="DO514" s="235"/>
      <c r="DP514" s="235"/>
      <c r="DQ514" s="235"/>
      <c r="DR514" s="235"/>
      <c r="DS514" s="235"/>
      <c r="DT514" s="235"/>
      <c r="DU514" s="235"/>
      <c r="DV514" s="235"/>
      <c r="DW514" s="235"/>
      <c r="DX514" s="235"/>
      <c r="DY514" s="235"/>
      <c r="DZ514" s="235"/>
      <c r="EA514" s="235"/>
    </row>
    <row r="515" spans="3:131">
      <c r="C515" s="226"/>
      <c r="N515" s="235"/>
      <c r="O515" s="235"/>
      <c r="P515" s="235"/>
      <c r="Q515" s="235"/>
      <c r="R515" s="235"/>
      <c r="S515" s="235"/>
      <c r="T515" s="235"/>
      <c r="U515" s="235"/>
      <c r="V515" s="235"/>
      <c r="W515" s="235"/>
      <c r="X515" s="235"/>
      <c r="Y515" s="235"/>
      <c r="Z515" s="235"/>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59"/>
      <c r="AX515" s="259"/>
      <c r="AY515" s="259"/>
      <c r="AZ515" s="440" t="s">
        <v>1471</v>
      </c>
      <c r="BA515" s="440"/>
      <c r="BB515" s="440"/>
      <c r="BC515" s="440"/>
      <c r="BD515" s="259" t="s">
        <v>1138</v>
      </c>
      <c r="BE515" s="374"/>
      <c r="BF515" s="235"/>
      <c r="BG515" s="235"/>
      <c r="BH515" s="235"/>
      <c r="BI515" s="235"/>
      <c r="BJ515" s="235"/>
      <c r="BK515" s="235"/>
      <c r="BL515" s="235"/>
      <c r="BM515" s="235"/>
      <c r="BN515" s="235"/>
      <c r="BO515" s="235"/>
      <c r="BP515" s="235"/>
      <c r="BQ515" s="235"/>
      <c r="BR515" s="235"/>
      <c r="BS515" s="235"/>
      <c r="BT515" s="235"/>
      <c r="BU515" s="235"/>
      <c r="BV515" s="235"/>
      <c r="BW515" s="235"/>
      <c r="BX515" s="235"/>
      <c r="BY515" s="235"/>
      <c r="BZ515" s="235"/>
      <c r="CA515" s="235"/>
      <c r="CB515" s="235"/>
      <c r="CC515" s="235"/>
      <c r="CD515" s="235"/>
      <c r="CE515" s="235"/>
      <c r="CF515" s="235"/>
      <c r="CG515" s="235"/>
      <c r="CH515" s="235"/>
      <c r="CI515" s="235"/>
      <c r="CJ515" s="235"/>
      <c r="CK515" s="235"/>
      <c r="CL515" s="235"/>
      <c r="CM515" s="235"/>
      <c r="CN515" s="235"/>
      <c r="CO515" s="235"/>
      <c r="CP515" s="235"/>
      <c r="CQ515" s="235"/>
      <c r="CR515" s="235"/>
      <c r="CS515" s="235"/>
      <c r="CT515" s="235"/>
      <c r="CU515" s="235"/>
      <c r="CV515" s="235"/>
      <c r="CW515" s="235"/>
      <c r="CX515" s="235"/>
      <c r="CY515" s="235"/>
      <c r="CZ515" s="235"/>
      <c r="DA515" s="235"/>
      <c r="DB515" s="235"/>
      <c r="DC515" s="235"/>
      <c r="DD515" s="235"/>
      <c r="DE515" s="235"/>
      <c r="DF515" s="235"/>
      <c r="DG515" s="235"/>
      <c r="DH515" s="235"/>
      <c r="DI515" s="235"/>
      <c r="DJ515" s="235"/>
      <c r="DK515" s="235"/>
      <c r="DL515" s="235"/>
      <c r="DM515" s="235"/>
      <c r="DN515" s="235"/>
      <c r="DO515" s="235"/>
      <c r="DP515" s="235"/>
      <c r="DQ515" s="235"/>
      <c r="DR515" s="235"/>
      <c r="DS515" s="235"/>
      <c r="DT515" s="235"/>
      <c r="DU515" s="235"/>
      <c r="DV515" s="235"/>
      <c r="DW515" s="235"/>
      <c r="DX515" s="235"/>
      <c r="DY515" s="235"/>
      <c r="DZ515" s="235"/>
      <c r="EA515" s="235"/>
    </row>
    <row r="516" spans="3:131">
      <c r="C516" s="226"/>
      <c r="N516" s="235"/>
      <c r="O516" s="235"/>
      <c r="P516" s="235"/>
      <c r="Q516" s="235"/>
      <c r="R516" s="235"/>
      <c r="S516" s="235"/>
      <c r="T516" s="235"/>
      <c r="U516" s="235"/>
      <c r="V516" s="235"/>
      <c r="W516" s="235"/>
      <c r="X516" s="235"/>
      <c r="Y516" s="235"/>
      <c r="Z516" s="235"/>
      <c r="AA516" s="235"/>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59"/>
      <c r="AX516" s="259"/>
      <c r="AY516" s="259"/>
      <c r="AZ516" s="440" t="s">
        <v>1146</v>
      </c>
      <c r="BA516" s="440"/>
      <c r="BB516" s="440"/>
      <c r="BC516" s="440"/>
      <c r="BD516" s="259" t="s">
        <v>1139</v>
      </c>
      <c r="BE516" s="374"/>
      <c r="BF516" s="235"/>
      <c r="BG516" s="235"/>
      <c r="BH516" s="235"/>
      <c r="BI516" s="235"/>
      <c r="BJ516" s="235"/>
      <c r="BK516" s="235"/>
      <c r="BL516" s="235"/>
      <c r="BM516" s="235"/>
      <c r="BN516" s="235"/>
      <c r="BO516" s="235"/>
      <c r="BP516" s="235"/>
      <c r="BQ516" s="235"/>
      <c r="BR516" s="235"/>
      <c r="BS516" s="235"/>
      <c r="BT516" s="235"/>
      <c r="BU516" s="235"/>
      <c r="BV516" s="235"/>
      <c r="BW516" s="235"/>
      <c r="BX516" s="235"/>
      <c r="BY516" s="235"/>
      <c r="BZ516" s="235"/>
      <c r="CA516" s="235"/>
      <c r="CB516" s="235"/>
      <c r="CC516" s="235"/>
      <c r="CD516" s="235"/>
      <c r="CE516" s="235"/>
      <c r="CF516" s="235"/>
      <c r="CG516" s="235"/>
      <c r="CH516" s="235"/>
      <c r="CI516" s="235"/>
      <c r="CJ516" s="235"/>
      <c r="CK516" s="235"/>
      <c r="CL516" s="235"/>
      <c r="CM516" s="235"/>
      <c r="CN516" s="235"/>
      <c r="CO516" s="235"/>
      <c r="CP516" s="235"/>
      <c r="CQ516" s="235"/>
      <c r="CR516" s="235"/>
      <c r="CS516" s="235"/>
      <c r="CT516" s="235"/>
      <c r="CU516" s="235"/>
      <c r="CV516" s="235"/>
      <c r="CW516" s="235"/>
      <c r="CX516" s="235"/>
      <c r="CY516" s="235"/>
      <c r="CZ516" s="235"/>
      <c r="DA516" s="235"/>
      <c r="DB516" s="235"/>
      <c r="DC516" s="235"/>
      <c r="DD516" s="235"/>
      <c r="DE516" s="235"/>
      <c r="DF516" s="235"/>
      <c r="DG516" s="235"/>
      <c r="DH516" s="235"/>
      <c r="DI516" s="235"/>
      <c r="DJ516" s="235"/>
      <c r="DK516" s="235"/>
      <c r="DL516" s="235"/>
      <c r="DM516" s="235"/>
      <c r="DN516" s="235"/>
      <c r="DO516" s="235"/>
      <c r="DP516" s="235"/>
      <c r="DQ516" s="235"/>
      <c r="DR516" s="235"/>
      <c r="DS516" s="235"/>
      <c r="DT516" s="235"/>
      <c r="DU516" s="235"/>
      <c r="DV516" s="235"/>
      <c r="DW516" s="235"/>
      <c r="DX516" s="235"/>
      <c r="DY516" s="235"/>
      <c r="DZ516" s="235"/>
      <c r="EA516" s="235"/>
    </row>
    <row r="517" spans="3:131">
      <c r="C517" s="226"/>
      <c r="N517" s="235"/>
      <c r="O517" s="235"/>
      <c r="P517" s="235"/>
      <c r="Q517" s="235"/>
      <c r="R517" s="235"/>
      <c r="S517" s="235"/>
      <c r="T517" s="235"/>
      <c r="U517" s="235"/>
      <c r="V517" s="235"/>
      <c r="W517" s="235"/>
      <c r="X517" s="235"/>
      <c r="Y517" s="235"/>
      <c r="Z517" s="235"/>
      <c r="AA517" s="235"/>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59"/>
      <c r="AX517" s="259"/>
      <c r="AY517" s="259"/>
      <c r="AZ517" s="440" t="s">
        <v>1147</v>
      </c>
      <c r="BA517" s="440"/>
      <c r="BB517" s="440"/>
      <c r="BC517" s="440"/>
      <c r="BD517" s="259" t="s">
        <v>1140</v>
      </c>
      <c r="BE517" s="374"/>
      <c r="BF517" s="235"/>
      <c r="BG517" s="235"/>
      <c r="BH517" s="235"/>
      <c r="BI517" s="235"/>
      <c r="BJ517" s="235"/>
      <c r="BK517" s="235"/>
      <c r="BL517" s="235"/>
      <c r="BM517" s="235"/>
      <c r="BN517" s="235"/>
      <c r="BO517" s="235"/>
      <c r="BP517" s="235"/>
      <c r="BQ517" s="235"/>
      <c r="BR517" s="235"/>
      <c r="BS517" s="235"/>
      <c r="BT517" s="235"/>
      <c r="BU517" s="235"/>
      <c r="BV517" s="235"/>
      <c r="BW517" s="235"/>
      <c r="BX517" s="235"/>
      <c r="BY517" s="235"/>
      <c r="BZ517" s="235"/>
      <c r="CA517" s="235"/>
      <c r="CB517" s="235"/>
      <c r="CC517" s="235"/>
      <c r="CD517" s="235"/>
      <c r="CE517" s="235"/>
      <c r="CF517" s="235"/>
      <c r="CG517" s="235"/>
      <c r="CH517" s="235"/>
      <c r="CI517" s="235"/>
      <c r="CJ517" s="235"/>
      <c r="CK517" s="235"/>
      <c r="CL517" s="235"/>
      <c r="CM517" s="235"/>
      <c r="CN517" s="235"/>
      <c r="CO517" s="235"/>
      <c r="CP517" s="235"/>
      <c r="CQ517" s="235"/>
      <c r="CR517" s="235"/>
      <c r="CS517" s="235"/>
      <c r="CT517" s="235"/>
      <c r="CU517" s="235"/>
      <c r="CV517" s="235"/>
      <c r="CW517" s="235"/>
      <c r="CX517" s="235"/>
      <c r="CY517" s="235"/>
      <c r="CZ517" s="235"/>
      <c r="DA517" s="235"/>
      <c r="DB517" s="235"/>
      <c r="DC517" s="235"/>
      <c r="DD517" s="235"/>
      <c r="DE517" s="235"/>
      <c r="DF517" s="235"/>
      <c r="DG517" s="235"/>
      <c r="DH517" s="235"/>
      <c r="DI517" s="235"/>
      <c r="DJ517" s="235"/>
      <c r="DK517" s="235"/>
      <c r="DL517" s="235"/>
      <c r="DM517" s="235"/>
      <c r="DN517" s="235"/>
      <c r="DO517" s="235"/>
      <c r="DP517" s="235"/>
      <c r="DQ517" s="235"/>
      <c r="DR517" s="235"/>
      <c r="DS517" s="235"/>
      <c r="DT517" s="235"/>
      <c r="DU517" s="235"/>
      <c r="DV517" s="235"/>
      <c r="DW517" s="235"/>
      <c r="DX517" s="235"/>
      <c r="DY517" s="235"/>
      <c r="DZ517" s="235"/>
      <c r="EA517" s="235"/>
    </row>
    <row r="518" spans="3:131">
      <c r="C518" s="226"/>
      <c r="N518" s="235"/>
      <c r="O518" s="235"/>
      <c r="P518" s="235"/>
      <c r="Q518" s="235"/>
      <c r="R518" s="235"/>
      <c r="S518" s="235"/>
      <c r="T518" s="235"/>
      <c r="U518" s="235"/>
      <c r="V518" s="235"/>
      <c r="W518" s="235"/>
      <c r="X518" s="235"/>
      <c r="Y518" s="235"/>
      <c r="Z518" s="235"/>
      <c r="AA518" s="235"/>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59"/>
      <c r="AX518" s="259"/>
      <c r="AY518" s="259"/>
      <c r="AZ518" s="440" t="s">
        <v>1148</v>
      </c>
      <c r="BA518" s="440"/>
      <c r="BB518" s="440"/>
      <c r="BC518" s="440"/>
      <c r="BD518" s="259" t="s">
        <v>1470</v>
      </c>
      <c r="BE518" s="374"/>
      <c r="BF518" s="235"/>
      <c r="BG518" s="235"/>
      <c r="BH518" s="235"/>
      <c r="BI518" s="235"/>
      <c r="BJ518" s="235"/>
      <c r="BK518" s="235"/>
      <c r="BL518" s="235"/>
      <c r="BM518" s="235"/>
      <c r="BN518" s="235"/>
      <c r="BO518" s="235"/>
      <c r="BP518" s="235"/>
      <c r="BQ518" s="235"/>
      <c r="BR518" s="235"/>
      <c r="BS518" s="235"/>
      <c r="BT518" s="235"/>
      <c r="BU518" s="235"/>
      <c r="BV518" s="235"/>
      <c r="BW518" s="235"/>
      <c r="BX518" s="235"/>
      <c r="BY518" s="235"/>
      <c r="BZ518" s="235"/>
      <c r="CA518" s="235"/>
      <c r="CB518" s="235"/>
      <c r="CC518" s="235"/>
      <c r="CD518" s="235"/>
      <c r="CE518" s="235"/>
      <c r="CF518" s="235"/>
      <c r="CG518" s="235"/>
      <c r="CH518" s="235"/>
      <c r="CI518" s="235"/>
      <c r="CJ518" s="235"/>
      <c r="CK518" s="235"/>
      <c r="CL518" s="235"/>
      <c r="CM518" s="235"/>
      <c r="CN518" s="235"/>
      <c r="CO518" s="235"/>
      <c r="CP518" s="235"/>
      <c r="CQ518" s="235"/>
      <c r="CR518" s="235"/>
      <c r="CS518" s="235"/>
      <c r="CT518" s="235"/>
      <c r="CU518" s="235"/>
      <c r="CV518" s="235"/>
      <c r="CW518" s="235"/>
      <c r="CX518" s="235"/>
      <c r="CY518" s="235"/>
      <c r="CZ518" s="235"/>
      <c r="DA518" s="235"/>
      <c r="DB518" s="235"/>
      <c r="DC518" s="235"/>
      <c r="DD518" s="235"/>
      <c r="DE518" s="235"/>
      <c r="DF518" s="235"/>
      <c r="DG518" s="235"/>
      <c r="DH518" s="235"/>
      <c r="DI518" s="235"/>
      <c r="DJ518" s="235"/>
      <c r="DK518" s="235"/>
      <c r="DL518" s="235"/>
      <c r="DM518" s="235"/>
      <c r="DN518" s="235"/>
      <c r="DO518" s="235"/>
      <c r="DP518" s="235"/>
      <c r="DQ518" s="235"/>
      <c r="DR518" s="235"/>
      <c r="DS518" s="235"/>
      <c r="DT518" s="235"/>
      <c r="DU518" s="235"/>
      <c r="DV518" s="235"/>
      <c r="DW518" s="235"/>
      <c r="DX518" s="235"/>
      <c r="DY518" s="235"/>
      <c r="DZ518" s="235"/>
      <c r="EA518" s="235"/>
    </row>
    <row r="519" spans="3:131">
      <c r="C519" s="226"/>
      <c r="N519" s="235"/>
      <c r="O519" s="235"/>
      <c r="P519" s="235"/>
      <c r="Q519" s="235"/>
      <c r="R519" s="235"/>
      <c r="S519" s="235"/>
      <c r="T519" s="235"/>
      <c r="U519" s="235"/>
      <c r="V519" s="235"/>
      <c r="W519" s="235"/>
      <c r="X519" s="235"/>
      <c r="Y519" s="235"/>
      <c r="Z519" s="235"/>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59"/>
      <c r="AX519" s="259"/>
      <c r="AY519" s="259"/>
      <c r="AZ519" s="440" t="s">
        <v>1149</v>
      </c>
      <c r="BA519" s="440"/>
      <c r="BB519" s="440"/>
      <c r="BC519" s="440"/>
      <c r="BD519" s="259" t="s">
        <v>1142</v>
      </c>
      <c r="BE519" s="374"/>
      <c r="BF519" s="235"/>
      <c r="BG519" s="235"/>
      <c r="BH519" s="235"/>
      <c r="BI519" s="235"/>
      <c r="BJ519" s="235"/>
      <c r="BK519" s="235"/>
      <c r="BL519" s="235"/>
      <c r="BM519" s="235"/>
      <c r="BN519" s="235"/>
      <c r="BO519" s="235"/>
      <c r="BP519" s="235"/>
      <c r="BQ519" s="235"/>
      <c r="BR519" s="235"/>
      <c r="BS519" s="235"/>
      <c r="BT519" s="235"/>
      <c r="BU519" s="235"/>
      <c r="BV519" s="235"/>
      <c r="BW519" s="235"/>
      <c r="BX519" s="235"/>
      <c r="BY519" s="235"/>
      <c r="BZ519" s="235"/>
      <c r="CA519" s="235"/>
      <c r="CB519" s="235"/>
      <c r="CC519" s="235"/>
      <c r="CD519" s="235"/>
      <c r="CE519" s="235"/>
      <c r="CF519" s="235"/>
      <c r="CG519" s="235"/>
      <c r="CH519" s="235"/>
      <c r="CI519" s="235"/>
      <c r="CJ519" s="235"/>
      <c r="CK519" s="235"/>
      <c r="CL519" s="235"/>
      <c r="CM519" s="235"/>
      <c r="CN519" s="235"/>
      <c r="CO519" s="235"/>
      <c r="CP519" s="235"/>
      <c r="CQ519" s="235"/>
      <c r="CR519" s="235"/>
      <c r="CS519" s="235"/>
      <c r="CT519" s="235"/>
      <c r="CU519" s="235"/>
      <c r="CV519" s="235"/>
      <c r="CW519" s="235"/>
      <c r="CX519" s="235"/>
      <c r="CY519" s="235"/>
      <c r="CZ519" s="235"/>
      <c r="DA519" s="235"/>
      <c r="DB519" s="235"/>
      <c r="DC519" s="235"/>
      <c r="DD519" s="235"/>
      <c r="DE519" s="235"/>
      <c r="DF519" s="235"/>
      <c r="DG519" s="235"/>
      <c r="DH519" s="235"/>
      <c r="DI519" s="235"/>
      <c r="DJ519" s="235"/>
      <c r="DK519" s="235"/>
      <c r="DL519" s="235"/>
      <c r="DM519" s="235"/>
      <c r="DN519" s="235"/>
      <c r="DO519" s="235"/>
      <c r="DP519" s="235"/>
      <c r="DQ519" s="235"/>
      <c r="DR519" s="235"/>
      <c r="DS519" s="235"/>
      <c r="DT519" s="235"/>
      <c r="DU519" s="235"/>
      <c r="DV519" s="235"/>
      <c r="DW519" s="235"/>
      <c r="DX519" s="235"/>
      <c r="DY519" s="235"/>
      <c r="DZ519" s="235"/>
      <c r="EA519" s="235"/>
    </row>
    <row r="520" spans="3:131">
      <c r="C520" s="226"/>
      <c r="N520" s="235"/>
      <c r="O520" s="235"/>
      <c r="P520" s="235"/>
      <c r="Q520" s="235"/>
      <c r="R520" s="235"/>
      <c r="S520" s="235"/>
      <c r="T520" s="235"/>
      <c r="U520" s="235"/>
      <c r="V520" s="235"/>
      <c r="W520" s="235"/>
      <c r="X520" s="235"/>
      <c r="Y520" s="235"/>
      <c r="Z520" s="235"/>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59"/>
      <c r="AX520" s="259"/>
      <c r="AY520" s="259"/>
      <c r="AZ520" s="440" t="s">
        <v>1151</v>
      </c>
      <c r="BA520" s="440"/>
      <c r="BB520" s="440"/>
      <c r="BC520" s="440"/>
      <c r="BD520" s="259" t="s">
        <v>1143</v>
      </c>
      <c r="BE520" s="374"/>
      <c r="BF520" s="235"/>
      <c r="BG520" s="235"/>
      <c r="BH520" s="235"/>
      <c r="BI520" s="235"/>
      <c r="BJ520" s="235"/>
      <c r="BK520" s="235"/>
      <c r="BL520" s="235"/>
      <c r="BM520" s="235"/>
      <c r="BN520" s="235"/>
      <c r="BO520" s="235"/>
      <c r="BP520" s="235"/>
      <c r="BQ520" s="235"/>
      <c r="BR520" s="235"/>
      <c r="BS520" s="235"/>
      <c r="BT520" s="235"/>
      <c r="BU520" s="235"/>
      <c r="BV520" s="235"/>
      <c r="BW520" s="235"/>
      <c r="BX520" s="235"/>
      <c r="BY520" s="235"/>
      <c r="BZ520" s="235"/>
      <c r="CA520" s="235"/>
      <c r="CB520" s="235"/>
      <c r="CC520" s="235"/>
      <c r="CD520" s="235"/>
      <c r="CE520" s="235"/>
      <c r="CF520" s="235"/>
      <c r="CG520" s="235"/>
      <c r="CH520" s="235"/>
      <c r="CI520" s="235"/>
      <c r="CJ520" s="235"/>
      <c r="CK520" s="235"/>
      <c r="CL520" s="235"/>
      <c r="CM520" s="235"/>
      <c r="CN520" s="235"/>
      <c r="CO520" s="235"/>
      <c r="CP520" s="235"/>
      <c r="CQ520" s="235"/>
      <c r="CR520" s="235"/>
      <c r="CS520" s="235"/>
      <c r="CT520" s="235"/>
      <c r="CU520" s="235"/>
      <c r="CV520" s="235"/>
      <c r="CW520" s="235"/>
      <c r="CX520" s="235"/>
      <c r="CY520" s="235"/>
      <c r="CZ520" s="235"/>
      <c r="DA520" s="235"/>
      <c r="DB520" s="235"/>
      <c r="DC520" s="235"/>
      <c r="DD520" s="235"/>
      <c r="DE520" s="235"/>
      <c r="DF520" s="235"/>
      <c r="DG520" s="235"/>
      <c r="DH520" s="235"/>
      <c r="DI520" s="235"/>
      <c r="DJ520" s="235"/>
      <c r="DK520" s="235"/>
      <c r="DL520" s="235"/>
      <c r="DM520" s="235"/>
      <c r="DN520" s="235"/>
      <c r="DO520" s="235"/>
      <c r="DP520" s="235"/>
      <c r="DQ520" s="235"/>
      <c r="DR520" s="235"/>
      <c r="DS520" s="235"/>
      <c r="DT520" s="235"/>
      <c r="DU520" s="235"/>
      <c r="DV520" s="235"/>
      <c r="DW520" s="235"/>
      <c r="DX520" s="235"/>
      <c r="DY520" s="235"/>
      <c r="DZ520" s="235"/>
      <c r="EA520" s="235"/>
    </row>
    <row r="521" spans="3:131">
      <c r="C521" s="226"/>
      <c r="N521" s="235"/>
      <c r="O521" s="235"/>
      <c r="P521" s="235"/>
      <c r="Q521" s="235"/>
      <c r="R521" s="235"/>
      <c r="S521" s="235"/>
      <c r="T521" s="235"/>
      <c r="U521" s="235"/>
      <c r="V521" s="235"/>
      <c r="W521" s="235"/>
      <c r="X521" s="235"/>
      <c r="Y521" s="235"/>
      <c r="Z521" s="235"/>
      <c r="AA521" s="235"/>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59"/>
      <c r="AX521" s="259"/>
      <c r="AY521" s="259"/>
      <c r="AZ521" s="440" t="s">
        <v>1152</v>
      </c>
      <c r="BA521" s="440"/>
      <c r="BB521" s="440"/>
      <c r="BC521" s="440"/>
      <c r="BD521" s="259" t="s">
        <v>1144</v>
      </c>
      <c r="BE521" s="374"/>
      <c r="BF521" s="235"/>
      <c r="BG521" s="235"/>
      <c r="BH521" s="235"/>
      <c r="BI521" s="235"/>
      <c r="BJ521" s="235"/>
      <c r="BK521" s="235"/>
      <c r="BL521" s="235"/>
      <c r="BM521" s="235"/>
      <c r="BN521" s="235"/>
      <c r="BO521" s="235"/>
      <c r="BP521" s="235"/>
      <c r="BQ521" s="235"/>
      <c r="BR521" s="235"/>
      <c r="BS521" s="235"/>
      <c r="BT521" s="235"/>
      <c r="BU521" s="235"/>
      <c r="BV521" s="235"/>
      <c r="BW521" s="235"/>
      <c r="BX521" s="235"/>
      <c r="BY521" s="235"/>
      <c r="BZ521" s="235"/>
      <c r="CA521" s="235"/>
      <c r="CB521" s="235"/>
      <c r="CC521" s="235"/>
      <c r="CD521" s="235"/>
      <c r="CE521" s="235"/>
      <c r="CF521" s="235"/>
      <c r="CG521" s="235"/>
      <c r="CH521" s="235"/>
      <c r="CI521" s="235"/>
      <c r="CJ521" s="235"/>
      <c r="CK521" s="235"/>
      <c r="CL521" s="235"/>
      <c r="CM521" s="235"/>
      <c r="CN521" s="235"/>
      <c r="CO521" s="235"/>
      <c r="CP521" s="235"/>
      <c r="CQ521" s="235"/>
      <c r="CR521" s="235"/>
      <c r="CS521" s="235"/>
      <c r="CT521" s="235"/>
      <c r="CU521" s="235"/>
      <c r="CV521" s="235"/>
      <c r="CW521" s="235"/>
      <c r="CX521" s="235"/>
      <c r="CY521" s="235"/>
      <c r="CZ521" s="235"/>
      <c r="DA521" s="235"/>
      <c r="DB521" s="235"/>
      <c r="DC521" s="235"/>
      <c r="DD521" s="235"/>
      <c r="DE521" s="235"/>
      <c r="DF521" s="235"/>
      <c r="DG521" s="235"/>
      <c r="DH521" s="235"/>
      <c r="DI521" s="235"/>
      <c r="DJ521" s="235"/>
      <c r="DK521" s="235"/>
      <c r="DL521" s="235"/>
      <c r="DM521" s="235"/>
      <c r="DN521" s="235"/>
      <c r="DO521" s="235"/>
      <c r="DP521" s="235"/>
      <c r="DQ521" s="235"/>
      <c r="DR521" s="235"/>
      <c r="DS521" s="235"/>
      <c r="DT521" s="235"/>
      <c r="DU521" s="235"/>
      <c r="DV521" s="235"/>
      <c r="DW521" s="235"/>
      <c r="DX521" s="235"/>
      <c r="DY521" s="235"/>
      <c r="DZ521" s="235"/>
      <c r="EA521" s="235"/>
    </row>
    <row r="522" spans="3:131">
      <c r="C522" s="226"/>
      <c r="N522" s="235"/>
      <c r="O522" s="235"/>
      <c r="P522" s="235"/>
      <c r="Q522" s="235"/>
      <c r="R522" s="235"/>
      <c r="S522" s="235"/>
      <c r="T522" s="235"/>
      <c r="U522" s="235"/>
      <c r="V522" s="235"/>
      <c r="W522" s="235"/>
      <c r="X522" s="235"/>
      <c r="Y522" s="235"/>
      <c r="Z522" s="235"/>
      <c r="AA522" s="235"/>
      <c r="AB522" s="235"/>
      <c r="AC522" s="235"/>
      <c r="AD522" s="235"/>
      <c r="AE522" s="235"/>
      <c r="AF522" s="235"/>
      <c r="AG522" s="235"/>
      <c r="AH522" s="235"/>
      <c r="AI522" s="235"/>
      <c r="AJ522" s="235"/>
      <c r="AK522" s="235"/>
      <c r="AL522" s="235"/>
      <c r="AM522" s="235"/>
      <c r="AN522" s="235"/>
      <c r="AO522" s="235"/>
      <c r="AP522" s="235"/>
      <c r="AQ522" s="235"/>
      <c r="AR522" s="235"/>
      <c r="AS522" s="235"/>
      <c r="AT522" s="235"/>
      <c r="AU522" s="235"/>
      <c r="AV522" s="235"/>
      <c r="AW522" s="259"/>
      <c r="AX522" s="259"/>
      <c r="AY522" s="259"/>
      <c r="AZ522" s="440" t="s">
        <v>1154</v>
      </c>
      <c r="BA522" s="440"/>
      <c r="BB522" s="440"/>
      <c r="BC522" s="440"/>
      <c r="BD522" s="259" t="s">
        <v>1471</v>
      </c>
      <c r="BE522" s="374"/>
      <c r="BF522" s="235"/>
      <c r="BG522" s="235"/>
      <c r="BH522" s="235"/>
      <c r="BI522" s="235"/>
      <c r="BJ522" s="235"/>
      <c r="BK522" s="235"/>
      <c r="BL522" s="235"/>
      <c r="BM522" s="235"/>
      <c r="BN522" s="235"/>
      <c r="BO522" s="235"/>
      <c r="BP522" s="235"/>
      <c r="BQ522" s="235"/>
      <c r="BR522" s="235"/>
      <c r="BS522" s="235"/>
      <c r="BT522" s="235"/>
      <c r="BU522" s="235"/>
      <c r="BV522" s="235"/>
      <c r="BW522" s="235"/>
      <c r="BX522" s="235"/>
      <c r="BY522" s="235"/>
      <c r="BZ522" s="235"/>
      <c r="CA522" s="235"/>
      <c r="CB522" s="235"/>
      <c r="CC522" s="235"/>
      <c r="CD522" s="235"/>
      <c r="CE522" s="235"/>
      <c r="CF522" s="235"/>
      <c r="CG522" s="235"/>
      <c r="CH522" s="235"/>
      <c r="CI522" s="235"/>
      <c r="CJ522" s="235"/>
      <c r="CK522" s="235"/>
      <c r="CL522" s="235"/>
      <c r="CM522" s="235"/>
      <c r="CN522" s="235"/>
      <c r="CO522" s="235"/>
      <c r="CP522" s="235"/>
      <c r="CQ522" s="235"/>
      <c r="CR522" s="235"/>
      <c r="CS522" s="235"/>
      <c r="CT522" s="235"/>
      <c r="CU522" s="235"/>
      <c r="CV522" s="235"/>
      <c r="CW522" s="235"/>
      <c r="CX522" s="235"/>
      <c r="CY522" s="235"/>
      <c r="CZ522" s="235"/>
      <c r="DA522" s="235"/>
      <c r="DB522" s="235"/>
      <c r="DC522" s="235"/>
      <c r="DD522" s="235"/>
      <c r="DE522" s="235"/>
      <c r="DF522" s="235"/>
      <c r="DG522" s="235"/>
      <c r="DH522" s="235"/>
      <c r="DI522" s="235"/>
      <c r="DJ522" s="235"/>
      <c r="DK522" s="235"/>
      <c r="DL522" s="235"/>
      <c r="DM522" s="235"/>
      <c r="DN522" s="235"/>
      <c r="DO522" s="235"/>
      <c r="DP522" s="235"/>
      <c r="DQ522" s="235"/>
      <c r="DR522" s="235"/>
      <c r="DS522" s="235"/>
      <c r="DT522" s="235"/>
      <c r="DU522" s="235"/>
      <c r="DV522" s="235"/>
      <c r="DW522" s="235"/>
      <c r="DX522" s="235"/>
      <c r="DY522" s="235"/>
      <c r="DZ522" s="235"/>
      <c r="EA522" s="235"/>
    </row>
    <row r="523" spans="3:131">
      <c r="C523" s="226"/>
      <c r="N523" s="235"/>
      <c r="O523" s="235"/>
      <c r="P523" s="235"/>
      <c r="Q523" s="235"/>
      <c r="R523" s="235"/>
      <c r="S523" s="235"/>
      <c r="T523" s="235"/>
      <c r="U523" s="235"/>
      <c r="V523" s="235"/>
      <c r="W523" s="235"/>
      <c r="X523" s="235"/>
      <c r="Y523" s="235"/>
      <c r="Z523" s="235"/>
      <c r="AA523" s="235"/>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59"/>
      <c r="AX523" s="259"/>
      <c r="AY523" s="259"/>
      <c r="AZ523" s="440" t="s">
        <v>1156</v>
      </c>
      <c r="BA523" s="440"/>
      <c r="BB523" s="440"/>
      <c r="BC523" s="440"/>
      <c r="BD523" s="259" t="s">
        <v>1146</v>
      </c>
      <c r="BE523" s="374"/>
      <c r="BF523" s="235"/>
      <c r="BG523" s="235"/>
      <c r="BH523" s="235"/>
      <c r="BI523" s="235"/>
      <c r="BJ523" s="235"/>
      <c r="BK523" s="235"/>
      <c r="BL523" s="235"/>
      <c r="BM523" s="235"/>
      <c r="BN523" s="235"/>
      <c r="BO523" s="235"/>
      <c r="BP523" s="235"/>
      <c r="BQ523" s="235"/>
      <c r="BR523" s="235"/>
      <c r="BS523" s="235"/>
      <c r="BT523" s="235"/>
      <c r="BU523" s="235"/>
      <c r="BV523" s="235"/>
      <c r="BW523" s="235"/>
      <c r="BX523" s="235"/>
      <c r="BY523" s="235"/>
      <c r="BZ523" s="235"/>
      <c r="CA523" s="235"/>
      <c r="CB523" s="235"/>
      <c r="CC523" s="235"/>
      <c r="CD523" s="235"/>
      <c r="CE523" s="235"/>
      <c r="CF523" s="235"/>
      <c r="CG523" s="235"/>
      <c r="CH523" s="235"/>
      <c r="CI523" s="235"/>
      <c r="CJ523" s="235"/>
      <c r="CK523" s="235"/>
      <c r="CL523" s="235"/>
      <c r="CM523" s="235"/>
      <c r="CN523" s="235"/>
      <c r="CO523" s="235"/>
      <c r="CP523" s="235"/>
      <c r="CQ523" s="235"/>
      <c r="CR523" s="235"/>
      <c r="CS523" s="235"/>
      <c r="CT523" s="235"/>
      <c r="CU523" s="235"/>
      <c r="CV523" s="235"/>
      <c r="CW523" s="235"/>
      <c r="CX523" s="235"/>
      <c r="CY523" s="235"/>
      <c r="CZ523" s="235"/>
      <c r="DA523" s="235"/>
      <c r="DB523" s="235"/>
      <c r="DC523" s="235"/>
      <c r="DD523" s="235"/>
      <c r="DE523" s="235"/>
      <c r="DF523" s="235"/>
      <c r="DG523" s="235"/>
      <c r="DH523" s="235"/>
      <c r="DI523" s="235"/>
      <c r="DJ523" s="235"/>
      <c r="DK523" s="235"/>
      <c r="DL523" s="235"/>
      <c r="DM523" s="235"/>
      <c r="DN523" s="235"/>
      <c r="DO523" s="235"/>
      <c r="DP523" s="235"/>
      <c r="DQ523" s="235"/>
      <c r="DR523" s="235"/>
      <c r="DS523" s="235"/>
      <c r="DT523" s="235"/>
      <c r="DU523" s="235"/>
      <c r="DV523" s="235"/>
      <c r="DW523" s="235"/>
      <c r="DX523" s="235"/>
      <c r="DY523" s="235"/>
      <c r="DZ523" s="235"/>
      <c r="EA523" s="235"/>
    </row>
    <row r="524" spans="3:131">
      <c r="C524" s="226"/>
      <c r="N524" s="235"/>
      <c r="O524" s="235"/>
      <c r="P524" s="235"/>
      <c r="Q524" s="235"/>
      <c r="R524" s="235"/>
      <c r="S524" s="235"/>
      <c r="T524" s="235"/>
      <c r="U524" s="235"/>
      <c r="V524" s="235"/>
      <c r="W524" s="235"/>
      <c r="X524" s="235"/>
      <c r="Y524" s="235"/>
      <c r="Z524" s="235"/>
      <c r="AA524" s="235"/>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59"/>
      <c r="AX524" s="259"/>
      <c r="AY524" s="259"/>
      <c r="AZ524" s="440" t="s">
        <v>1159</v>
      </c>
      <c r="BA524" s="440"/>
      <c r="BB524" s="440"/>
      <c r="BC524" s="440"/>
      <c r="BD524" s="259" t="s">
        <v>1147</v>
      </c>
      <c r="BE524" s="374"/>
      <c r="BF524" s="235"/>
      <c r="BG524" s="235"/>
      <c r="BH524" s="235"/>
      <c r="BI524" s="235"/>
      <c r="BJ524" s="235"/>
      <c r="BK524" s="235"/>
      <c r="BL524" s="235"/>
      <c r="BM524" s="235"/>
      <c r="BN524" s="235"/>
      <c r="BO524" s="235"/>
      <c r="BP524" s="235"/>
      <c r="BQ524" s="235"/>
      <c r="BR524" s="235"/>
      <c r="BS524" s="235"/>
      <c r="BT524" s="235"/>
      <c r="BU524" s="235"/>
      <c r="BV524" s="235"/>
      <c r="BW524" s="235"/>
      <c r="BX524" s="235"/>
      <c r="BY524" s="235"/>
      <c r="BZ524" s="235"/>
      <c r="CA524" s="235"/>
      <c r="CB524" s="235"/>
      <c r="CC524" s="235"/>
      <c r="CD524" s="235"/>
      <c r="CE524" s="235"/>
      <c r="CF524" s="235"/>
      <c r="CG524" s="235"/>
      <c r="CH524" s="235"/>
      <c r="CI524" s="235"/>
      <c r="CJ524" s="235"/>
      <c r="CK524" s="235"/>
      <c r="CL524" s="235"/>
      <c r="CM524" s="235"/>
      <c r="CN524" s="235"/>
      <c r="CO524" s="235"/>
      <c r="CP524" s="235"/>
      <c r="CQ524" s="235"/>
      <c r="CR524" s="235"/>
      <c r="CS524" s="235"/>
      <c r="CT524" s="235"/>
      <c r="CU524" s="235"/>
      <c r="CV524" s="235"/>
      <c r="CW524" s="235"/>
      <c r="CX524" s="235"/>
      <c r="CY524" s="235"/>
      <c r="CZ524" s="235"/>
      <c r="DA524" s="235"/>
      <c r="DB524" s="235"/>
      <c r="DC524" s="235"/>
      <c r="DD524" s="235"/>
      <c r="DE524" s="235"/>
      <c r="DF524" s="235"/>
      <c r="DG524" s="235"/>
      <c r="DH524" s="235"/>
      <c r="DI524" s="235"/>
      <c r="DJ524" s="235"/>
      <c r="DK524" s="235"/>
      <c r="DL524" s="235"/>
      <c r="DM524" s="235"/>
      <c r="DN524" s="235"/>
      <c r="DO524" s="235"/>
      <c r="DP524" s="235"/>
      <c r="DQ524" s="235"/>
      <c r="DR524" s="235"/>
      <c r="DS524" s="235"/>
      <c r="DT524" s="235"/>
      <c r="DU524" s="235"/>
      <c r="DV524" s="235"/>
      <c r="DW524" s="235"/>
      <c r="DX524" s="235"/>
      <c r="DY524" s="235"/>
      <c r="DZ524" s="235"/>
      <c r="EA524" s="235"/>
    </row>
    <row r="525" spans="3:131">
      <c r="C525" s="226"/>
      <c r="N525" s="235"/>
      <c r="O525" s="235"/>
      <c r="P525" s="235"/>
      <c r="Q525" s="235"/>
      <c r="R525" s="235"/>
      <c r="S525" s="235"/>
      <c r="T525" s="235"/>
      <c r="U525" s="235"/>
      <c r="V525" s="235"/>
      <c r="W525" s="235"/>
      <c r="X525" s="235"/>
      <c r="Y525" s="235"/>
      <c r="Z525" s="235"/>
      <c r="AA525" s="235"/>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59"/>
      <c r="AX525" s="259"/>
      <c r="AY525" s="259"/>
      <c r="AZ525" s="440" t="s">
        <v>1160</v>
      </c>
      <c r="BA525" s="440"/>
      <c r="BB525" s="440"/>
      <c r="BC525" s="440"/>
      <c r="BD525" s="259" t="s">
        <v>1148</v>
      </c>
      <c r="BE525" s="374"/>
      <c r="BF525" s="235"/>
      <c r="BG525" s="235"/>
      <c r="BH525" s="235"/>
      <c r="BI525" s="235"/>
      <c r="BJ525" s="235"/>
      <c r="BK525" s="235"/>
      <c r="BL525" s="235"/>
      <c r="BM525" s="235"/>
      <c r="BN525" s="235"/>
      <c r="BO525" s="235"/>
      <c r="BP525" s="235"/>
      <c r="BQ525" s="235"/>
      <c r="BR525" s="235"/>
      <c r="BS525" s="235"/>
      <c r="BT525" s="235"/>
      <c r="BU525" s="235"/>
      <c r="BV525" s="235"/>
      <c r="BW525" s="235"/>
      <c r="BX525" s="235"/>
      <c r="BY525" s="235"/>
      <c r="BZ525" s="235"/>
      <c r="CA525" s="235"/>
      <c r="CB525" s="235"/>
      <c r="CC525" s="235"/>
      <c r="CD525" s="235"/>
      <c r="CE525" s="235"/>
      <c r="CF525" s="235"/>
      <c r="CG525" s="235"/>
      <c r="CH525" s="235"/>
      <c r="CI525" s="235"/>
      <c r="CJ525" s="235"/>
      <c r="CK525" s="235"/>
      <c r="CL525" s="235"/>
      <c r="CM525" s="235"/>
      <c r="CN525" s="235"/>
      <c r="CO525" s="235"/>
      <c r="CP525" s="235"/>
      <c r="CQ525" s="235"/>
      <c r="CR525" s="235"/>
      <c r="CS525" s="235"/>
      <c r="CT525" s="235"/>
      <c r="CU525" s="235"/>
      <c r="CV525" s="235"/>
      <c r="CW525" s="235"/>
      <c r="CX525" s="235"/>
      <c r="CY525" s="235"/>
      <c r="CZ525" s="235"/>
      <c r="DA525" s="235"/>
      <c r="DB525" s="235"/>
      <c r="DC525" s="235"/>
      <c r="DD525" s="235"/>
      <c r="DE525" s="235"/>
      <c r="DF525" s="235"/>
      <c r="DG525" s="235"/>
      <c r="DH525" s="235"/>
      <c r="DI525" s="235"/>
      <c r="DJ525" s="235"/>
      <c r="DK525" s="235"/>
      <c r="DL525" s="235"/>
      <c r="DM525" s="235"/>
      <c r="DN525" s="235"/>
      <c r="DO525" s="235"/>
      <c r="DP525" s="235"/>
      <c r="DQ525" s="235"/>
      <c r="DR525" s="235"/>
      <c r="DS525" s="235"/>
      <c r="DT525" s="235"/>
      <c r="DU525" s="235"/>
      <c r="DV525" s="235"/>
      <c r="DW525" s="235"/>
      <c r="DX525" s="235"/>
      <c r="DY525" s="235"/>
      <c r="DZ525" s="235"/>
      <c r="EA525" s="235"/>
    </row>
    <row r="526" spans="3:131">
      <c r="C526" s="226"/>
      <c r="N526" s="235"/>
      <c r="O526" s="235"/>
      <c r="P526" s="235"/>
      <c r="Q526" s="235"/>
      <c r="R526" s="235"/>
      <c r="S526" s="235"/>
      <c r="T526" s="235"/>
      <c r="U526" s="235"/>
      <c r="V526" s="235"/>
      <c r="W526" s="235"/>
      <c r="X526" s="235"/>
      <c r="Y526" s="235"/>
      <c r="Z526" s="235"/>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59"/>
      <c r="AX526" s="259"/>
      <c r="AY526" s="259"/>
      <c r="AZ526" s="440" t="s">
        <v>1161</v>
      </c>
      <c r="BA526" s="440"/>
      <c r="BB526" s="440"/>
      <c r="BC526" s="440"/>
      <c r="BD526" s="259" t="s">
        <v>1149</v>
      </c>
      <c r="BE526" s="374"/>
      <c r="BF526" s="235"/>
      <c r="BG526" s="235"/>
      <c r="BH526" s="235"/>
      <c r="BI526" s="235"/>
      <c r="BJ526" s="235"/>
      <c r="BK526" s="235"/>
      <c r="BL526" s="235"/>
      <c r="BM526" s="235"/>
      <c r="BN526" s="235"/>
      <c r="BO526" s="235"/>
      <c r="BP526" s="235"/>
      <c r="BQ526" s="235"/>
      <c r="BR526" s="235"/>
      <c r="BS526" s="235"/>
      <c r="BT526" s="235"/>
      <c r="BU526" s="235"/>
      <c r="BV526" s="235"/>
      <c r="BW526" s="235"/>
      <c r="BX526" s="235"/>
      <c r="BY526" s="235"/>
      <c r="BZ526" s="235"/>
      <c r="CA526" s="235"/>
      <c r="CB526" s="235"/>
      <c r="CC526" s="235"/>
      <c r="CD526" s="235"/>
      <c r="CE526" s="235"/>
      <c r="CF526" s="235"/>
      <c r="CG526" s="235"/>
      <c r="CH526" s="235"/>
      <c r="CI526" s="235"/>
      <c r="CJ526" s="235"/>
      <c r="CK526" s="235"/>
      <c r="CL526" s="235"/>
      <c r="CM526" s="235"/>
      <c r="CN526" s="235"/>
      <c r="CO526" s="235"/>
      <c r="CP526" s="235"/>
      <c r="CQ526" s="235"/>
      <c r="CR526" s="235"/>
      <c r="CS526" s="235"/>
      <c r="CT526" s="235"/>
      <c r="CU526" s="235"/>
      <c r="CV526" s="235"/>
      <c r="CW526" s="235"/>
      <c r="CX526" s="235"/>
      <c r="CY526" s="235"/>
      <c r="CZ526" s="235"/>
      <c r="DA526" s="235"/>
      <c r="DB526" s="235"/>
      <c r="DC526" s="235"/>
      <c r="DD526" s="235"/>
      <c r="DE526" s="235"/>
      <c r="DF526" s="235"/>
      <c r="DG526" s="235"/>
      <c r="DH526" s="235"/>
      <c r="DI526" s="235"/>
      <c r="DJ526" s="235"/>
      <c r="DK526" s="235"/>
      <c r="DL526" s="235"/>
      <c r="DM526" s="235"/>
      <c r="DN526" s="235"/>
      <c r="DO526" s="235"/>
      <c r="DP526" s="235"/>
      <c r="DQ526" s="235"/>
      <c r="DR526" s="235"/>
      <c r="DS526" s="235"/>
      <c r="DT526" s="235"/>
      <c r="DU526" s="235"/>
      <c r="DV526" s="235"/>
      <c r="DW526" s="235"/>
      <c r="DX526" s="235"/>
      <c r="DY526" s="235"/>
      <c r="DZ526" s="235"/>
      <c r="EA526" s="235"/>
    </row>
    <row r="527" spans="3:131">
      <c r="C527" s="226"/>
      <c r="N527" s="235"/>
      <c r="O527" s="235"/>
      <c r="P527" s="235"/>
      <c r="Q527" s="235"/>
      <c r="R527" s="235"/>
      <c r="S527" s="235"/>
      <c r="T527" s="235"/>
      <c r="U527" s="235"/>
      <c r="V527" s="235"/>
      <c r="W527" s="235"/>
      <c r="X527" s="235"/>
      <c r="Y527" s="235"/>
      <c r="Z527" s="235"/>
      <c r="AA527" s="235"/>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59"/>
      <c r="AX527" s="259"/>
      <c r="AY527" s="259"/>
      <c r="AZ527" s="440" t="s">
        <v>1163</v>
      </c>
      <c r="BA527" s="440"/>
      <c r="BB527" s="440"/>
      <c r="BC527" s="440"/>
      <c r="BD527" s="259" t="s">
        <v>1151</v>
      </c>
      <c r="BE527" s="374"/>
      <c r="BF527" s="235"/>
      <c r="BG527" s="235"/>
      <c r="BH527" s="235"/>
      <c r="BI527" s="235"/>
      <c r="BJ527" s="235"/>
      <c r="BK527" s="235"/>
      <c r="BL527" s="235"/>
      <c r="BM527" s="235"/>
      <c r="BN527" s="235"/>
      <c r="BO527" s="235"/>
      <c r="BP527" s="235"/>
      <c r="BQ527" s="235"/>
      <c r="BR527" s="235"/>
      <c r="BS527" s="235"/>
      <c r="BT527" s="235"/>
      <c r="BU527" s="235"/>
      <c r="BV527" s="235"/>
      <c r="BW527" s="235"/>
      <c r="BX527" s="235"/>
      <c r="BY527" s="235"/>
      <c r="BZ527" s="235"/>
      <c r="CA527" s="235"/>
      <c r="CB527" s="235"/>
      <c r="CC527" s="235"/>
      <c r="CD527" s="235"/>
      <c r="CE527" s="235"/>
      <c r="CF527" s="235"/>
      <c r="CG527" s="235"/>
      <c r="CH527" s="235"/>
      <c r="CI527" s="235"/>
      <c r="CJ527" s="235"/>
      <c r="CK527" s="235"/>
      <c r="CL527" s="235"/>
      <c r="CM527" s="235"/>
      <c r="CN527" s="235"/>
      <c r="CO527" s="235"/>
      <c r="CP527" s="235"/>
      <c r="CQ527" s="235"/>
      <c r="CR527" s="235"/>
      <c r="CS527" s="235"/>
      <c r="CT527" s="235"/>
      <c r="CU527" s="235"/>
      <c r="CV527" s="235"/>
      <c r="CW527" s="235"/>
      <c r="CX527" s="235"/>
      <c r="CY527" s="235"/>
      <c r="CZ527" s="235"/>
      <c r="DA527" s="235"/>
      <c r="DB527" s="235"/>
      <c r="DC527" s="235"/>
      <c r="DD527" s="235"/>
      <c r="DE527" s="235"/>
      <c r="DF527" s="235"/>
      <c r="DG527" s="235"/>
      <c r="DH527" s="235"/>
      <c r="DI527" s="235"/>
      <c r="DJ527" s="235"/>
      <c r="DK527" s="235"/>
      <c r="DL527" s="235"/>
      <c r="DM527" s="235"/>
      <c r="DN527" s="235"/>
      <c r="DO527" s="235"/>
      <c r="DP527" s="235"/>
      <c r="DQ527" s="235"/>
      <c r="DR527" s="235"/>
      <c r="DS527" s="235"/>
      <c r="DT527" s="235"/>
      <c r="DU527" s="235"/>
      <c r="DV527" s="235"/>
      <c r="DW527" s="235"/>
      <c r="DX527" s="235"/>
      <c r="DY527" s="235"/>
      <c r="DZ527" s="235"/>
      <c r="EA527" s="235"/>
    </row>
    <row r="528" spans="3:131">
      <c r="C528" s="226"/>
      <c r="N528" s="235"/>
      <c r="O528" s="235"/>
      <c r="P528" s="235"/>
      <c r="Q528" s="235"/>
      <c r="R528" s="235"/>
      <c r="S528" s="235"/>
      <c r="T528" s="235"/>
      <c r="U528" s="235"/>
      <c r="V528" s="235"/>
      <c r="W528" s="235"/>
      <c r="X528" s="235"/>
      <c r="Y528" s="235"/>
      <c r="Z528" s="235"/>
      <c r="AA528" s="235"/>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59"/>
      <c r="AX528" s="259"/>
      <c r="AY528" s="259"/>
      <c r="AZ528" s="440" t="s">
        <v>1164</v>
      </c>
      <c r="BA528" s="440"/>
      <c r="BB528" s="440"/>
      <c r="BC528" s="440"/>
      <c r="BD528" s="259" t="s">
        <v>1152</v>
      </c>
      <c r="BE528" s="374"/>
      <c r="BF528" s="235"/>
      <c r="BG528" s="235"/>
      <c r="BH528" s="235"/>
      <c r="BI528" s="235"/>
      <c r="BJ528" s="235"/>
      <c r="BK528" s="235"/>
      <c r="BL528" s="235"/>
      <c r="BM528" s="235"/>
      <c r="BN528" s="235"/>
      <c r="BO528" s="235"/>
      <c r="BP528" s="235"/>
      <c r="BQ528" s="235"/>
      <c r="BR528" s="235"/>
      <c r="BS528" s="235"/>
      <c r="BT528" s="235"/>
      <c r="BU528" s="235"/>
      <c r="BV528" s="235"/>
      <c r="BW528" s="235"/>
      <c r="BX528" s="235"/>
      <c r="BY528" s="235"/>
      <c r="BZ528" s="235"/>
      <c r="CA528" s="235"/>
      <c r="CB528" s="235"/>
      <c r="CC528" s="235"/>
      <c r="CD528" s="235"/>
      <c r="CE528" s="235"/>
      <c r="CF528" s="235"/>
      <c r="CG528" s="235"/>
      <c r="CH528" s="235"/>
      <c r="CI528" s="235"/>
      <c r="CJ528" s="235"/>
      <c r="CK528" s="235"/>
      <c r="CL528" s="235"/>
      <c r="CM528" s="235"/>
      <c r="CN528" s="235"/>
      <c r="CO528" s="235"/>
      <c r="CP528" s="235"/>
      <c r="CQ528" s="235"/>
      <c r="CR528" s="235"/>
      <c r="CS528" s="235"/>
      <c r="CT528" s="235"/>
      <c r="CU528" s="235"/>
      <c r="CV528" s="235"/>
      <c r="CW528" s="235"/>
      <c r="CX528" s="235"/>
      <c r="CY528" s="235"/>
      <c r="CZ528" s="235"/>
      <c r="DA528" s="235"/>
      <c r="DB528" s="235"/>
      <c r="DC528" s="235"/>
      <c r="DD528" s="235"/>
      <c r="DE528" s="235"/>
      <c r="DF528" s="235"/>
      <c r="DG528" s="235"/>
      <c r="DH528" s="235"/>
      <c r="DI528" s="235"/>
      <c r="DJ528" s="235"/>
      <c r="DK528" s="235"/>
      <c r="DL528" s="235"/>
      <c r="DM528" s="235"/>
      <c r="DN528" s="235"/>
      <c r="DO528" s="235"/>
      <c r="DP528" s="235"/>
      <c r="DQ528" s="235"/>
      <c r="DR528" s="235"/>
      <c r="DS528" s="235"/>
      <c r="DT528" s="235"/>
      <c r="DU528" s="235"/>
      <c r="DV528" s="235"/>
      <c r="DW528" s="235"/>
      <c r="DX528" s="235"/>
      <c r="DY528" s="235"/>
      <c r="DZ528" s="235"/>
      <c r="EA528" s="235"/>
    </row>
    <row r="529" spans="3:131">
      <c r="C529" s="226"/>
      <c r="N529" s="235"/>
      <c r="O529" s="235"/>
      <c r="P529" s="235"/>
      <c r="Q529" s="235"/>
      <c r="R529" s="235"/>
      <c r="S529" s="235"/>
      <c r="T529" s="235"/>
      <c r="U529" s="235"/>
      <c r="V529" s="235"/>
      <c r="W529" s="235"/>
      <c r="X529" s="235"/>
      <c r="Y529" s="235"/>
      <c r="Z529" s="235"/>
      <c r="AA529" s="235"/>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59"/>
      <c r="AX529" s="259"/>
      <c r="AY529" s="259"/>
      <c r="AZ529" s="440" t="s">
        <v>1165</v>
      </c>
      <c r="BA529" s="440"/>
      <c r="BB529" s="440"/>
      <c r="BC529" s="440"/>
      <c r="BD529" s="259" t="s">
        <v>1154</v>
      </c>
      <c r="BE529" s="374"/>
      <c r="BF529" s="235"/>
      <c r="BG529" s="235"/>
      <c r="BH529" s="235"/>
      <c r="BI529" s="235"/>
      <c r="BJ529" s="235"/>
      <c r="BK529" s="235"/>
      <c r="BL529" s="235"/>
      <c r="BM529" s="235"/>
      <c r="BN529" s="235"/>
      <c r="BO529" s="235"/>
      <c r="BP529" s="235"/>
      <c r="BQ529" s="235"/>
      <c r="BR529" s="235"/>
      <c r="BS529" s="235"/>
      <c r="BT529" s="235"/>
      <c r="BU529" s="235"/>
      <c r="BV529" s="235"/>
      <c r="BW529" s="235"/>
      <c r="BX529" s="235"/>
      <c r="BY529" s="235"/>
      <c r="BZ529" s="235"/>
      <c r="CA529" s="235"/>
      <c r="CB529" s="235"/>
      <c r="CC529" s="235"/>
      <c r="CD529" s="235"/>
      <c r="CE529" s="235"/>
      <c r="CF529" s="235"/>
      <c r="CG529" s="235"/>
      <c r="CH529" s="235"/>
      <c r="CI529" s="235"/>
      <c r="CJ529" s="235"/>
      <c r="CK529" s="235"/>
      <c r="CL529" s="235"/>
      <c r="CM529" s="235"/>
      <c r="CN529" s="235"/>
      <c r="CO529" s="235"/>
      <c r="CP529" s="235"/>
      <c r="CQ529" s="235"/>
      <c r="CR529" s="235"/>
      <c r="CS529" s="235"/>
      <c r="CT529" s="235"/>
      <c r="CU529" s="235"/>
      <c r="CV529" s="235"/>
      <c r="CW529" s="235"/>
      <c r="CX529" s="235"/>
      <c r="CY529" s="235"/>
      <c r="CZ529" s="235"/>
      <c r="DA529" s="235"/>
      <c r="DB529" s="235"/>
      <c r="DC529" s="235"/>
      <c r="DD529" s="235"/>
      <c r="DE529" s="235"/>
      <c r="DF529" s="235"/>
      <c r="DG529" s="235"/>
      <c r="DH529" s="235"/>
      <c r="DI529" s="235"/>
      <c r="DJ529" s="235"/>
      <c r="DK529" s="235"/>
      <c r="DL529" s="235"/>
      <c r="DM529" s="235"/>
      <c r="DN529" s="235"/>
      <c r="DO529" s="235"/>
      <c r="DP529" s="235"/>
      <c r="DQ529" s="235"/>
      <c r="DR529" s="235"/>
      <c r="DS529" s="235"/>
      <c r="DT529" s="235"/>
      <c r="DU529" s="235"/>
      <c r="DV529" s="235"/>
      <c r="DW529" s="235"/>
      <c r="DX529" s="235"/>
      <c r="DY529" s="235"/>
      <c r="DZ529" s="235"/>
      <c r="EA529" s="235"/>
    </row>
    <row r="530" spans="3:131">
      <c r="C530" s="226"/>
      <c r="N530" s="235"/>
      <c r="O530" s="235"/>
      <c r="P530" s="235"/>
      <c r="Q530" s="235"/>
      <c r="R530" s="235"/>
      <c r="S530" s="235"/>
      <c r="T530" s="235"/>
      <c r="U530" s="235"/>
      <c r="V530" s="235"/>
      <c r="W530" s="235"/>
      <c r="X530" s="235"/>
      <c r="Y530" s="235"/>
      <c r="Z530" s="235"/>
      <c r="AA530" s="235"/>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59"/>
      <c r="AX530" s="259"/>
      <c r="AY530" s="259"/>
      <c r="AZ530" s="440" t="s">
        <v>1167</v>
      </c>
      <c r="BA530" s="440"/>
      <c r="BB530" s="440"/>
      <c r="BC530" s="440"/>
      <c r="BD530" s="259" t="s">
        <v>1156</v>
      </c>
      <c r="BE530" s="374"/>
      <c r="BF530" s="235"/>
      <c r="BG530" s="235"/>
      <c r="BH530" s="235"/>
      <c r="BI530" s="235"/>
      <c r="BJ530" s="235"/>
      <c r="BK530" s="235"/>
      <c r="BL530" s="235"/>
      <c r="BM530" s="235"/>
      <c r="BN530" s="235"/>
      <c r="BO530" s="235"/>
      <c r="BP530" s="235"/>
      <c r="BQ530" s="235"/>
      <c r="BR530" s="235"/>
      <c r="BS530" s="235"/>
      <c r="BT530" s="235"/>
      <c r="BU530" s="235"/>
      <c r="BV530" s="235"/>
      <c r="BW530" s="235"/>
      <c r="BX530" s="235"/>
      <c r="BY530" s="235"/>
      <c r="BZ530" s="235"/>
      <c r="CA530" s="235"/>
      <c r="CB530" s="235"/>
      <c r="CC530" s="235"/>
      <c r="CD530" s="235"/>
      <c r="CE530" s="235"/>
      <c r="CF530" s="235"/>
      <c r="CG530" s="235"/>
      <c r="CH530" s="235"/>
      <c r="CI530" s="235"/>
      <c r="CJ530" s="235"/>
      <c r="CK530" s="235"/>
      <c r="CL530" s="235"/>
      <c r="CM530" s="235"/>
      <c r="CN530" s="235"/>
      <c r="CO530" s="235"/>
      <c r="CP530" s="235"/>
      <c r="CQ530" s="235"/>
      <c r="CR530" s="235"/>
      <c r="CS530" s="235"/>
      <c r="CT530" s="235"/>
      <c r="CU530" s="235"/>
      <c r="CV530" s="235"/>
      <c r="CW530" s="235"/>
      <c r="CX530" s="235"/>
      <c r="CY530" s="235"/>
      <c r="CZ530" s="235"/>
      <c r="DA530" s="235"/>
      <c r="DB530" s="235"/>
      <c r="DC530" s="235"/>
      <c r="DD530" s="235"/>
      <c r="DE530" s="235"/>
      <c r="DF530" s="235"/>
      <c r="DG530" s="235"/>
      <c r="DH530" s="235"/>
      <c r="DI530" s="235"/>
      <c r="DJ530" s="235"/>
      <c r="DK530" s="235"/>
      <c r="DL530" s="235"/>
      <c r="DM530" s="235"/>
      <c r="DN530" s="235"/>
      <c r="DO530" s="235"/>
      <c r="DP530" s="235"/>
      <c r="DQ530" s="235"/>
      <c r="DR530" s="235"/>
      <c r="DS530" s="235"/>
      <c r="DT530" s="235"/>
      <c r="DU530" s="235"/>
      <c r="DV530" s="235"/>
      <c r="DW530" s="235"/>
      <c r="DX530" s="235"/>
      <c r="DY530" s="235"/>
      <c r="DZ530" s="235"/>
      <c r="EA530" s="235"/>
    </row>
    <row r="531" spans="3:131">
      <c r="C531" s="226"/>
      <c r="N531" s="235"/>
      <c r="O531" s="235"/>
      <c r="P531" s="235"/>
      <c r="Q531" s="235"/>
      <c r="R531" s="235"/>
      <c r="S531" s="235"/>
      <c r="T531" s="235"/>
      <c r="U531" s="235"/>
      <c r="V531" s="235"/>
      <c r="W531" s="235"/>
      <c r="X531" s="235"/>
      <c r="Y531" s="235"/>
      <c r="Z531" s="235"/>
      <c r="AA531" s="235"/>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59"/>
      <c r="AX531" s="259"/>
      <c r="AY531" s="259"/>
      <c r="AZ531" s="440" t="s">
        <v>1168</v>
      </c>
      <c r="BA531" s="440"/>
      <c r="BB531" s="440"/>
      <c r="BC531" s="440"/>
      <c r="BD531" s="259" t="s">
        <v>1159</v>
      </c>
      <c r="BE531" s="374"/>
      <c r="BF531" s="235"/>
      <c r="BG531" s="235"/>
      <c r="BH531" s="235"/>
      <c r="BI531" s="235"/>
      <c r="BJ531" s="235"/>
      <c r="BK531" s="235"/>
      <c r="BL531" s="235"/>
      <c r="BM531" s="235"/>
      <c r="BN531" s="235"/>
      <c r="BO531" s="235"/>
      <c r="BP531" s="235"/>
      <c r="BQ531" s="235"/>
      <c r="BR531" s="235"/>
      <c r="BS531" s="235"/>
      <c r="BT531" s="235"/>
      <c r="BU531" s="235"/>
      <c r="BV531" s="235"/>
      <c r="BW531" s="235"/>
      <c r="BX531" s="235"/>
      <c r="BY531" s="235"/>
      <c r="BZ531" s="235"/>
      <c r="CA531" s="235"/>
      <c r="CB531" s="235"/>
      <c r="CC531" s="235"/>
      <c r="CD531" s="235"/>
      <c r="CE531" s="235"/>
      <c r="CF531" s="235"/>
      <c r="CG531" s="235"/>
      <c r="CH531" s="235"/>
      <c r="CI531" s="235"/>
      <c r="CJ531" s="235"/>
      <c r="CK531" s="235"/>
      <c r="CL531" s="235"/>
      <c r="CM531" s="235"/>
      <c r="CN531" s="235"/>
      <c r="CO531" s="235"/>
      <c r="CP531" s="235"/>
      <c r="CQ531" s="235"/>
      <c r="CR531" s="235"/>
      <c r="CS531" s="235"/>
      <c r="CT531" s="235"/>
      <c r="CU531" s="235"/>
      <c r="CV531" s="235"/>
      <c r="CW531" s="235"/>
      <c r="CX531" s="235"/>
      <c r="CY531" s="235"/>
      <c r="CZ531" s="235"/>
      <c r="DA531" s="235"/>
      <c r="DB531" s="235"/>
      <c r="DC531" s="235"/>
      <c r="DD531" s="235"/>
      <c r="DE531" s="235"/>
      <c r="DF531" s="235"/>
      <c r="DG531" s="235"/>
      <c r="DH531" s="235"/>
      <c r="DI531" s="235"/>
      <c r="DJ531" s="235"/>
      <c r="DK531" s="235"/>
      <c r="DL531" s="235"/>
      <c r="DM531" s="235"/>
      <c r="DN531" s="235"/>
      <c r="DO531" s="235"/>
      <c r="DP531" s="235"/>
      <c r="DQ531" s="235"/>
      <c r="DR531" s="235"/>
      <c r="DS531" s="235"/>
      <c r="DT531" s="235"/>
      <c r="DU531" s="235"/>
      <c r="DV531" s="235"/>
      <c r="DW531" s="235"/>
      <c r="DX531" s="235"/>
      <c r="DY531" s="235"/>
      <c r="DZ531" s="235"/>
      <c r="EA531" s="235"/>
    </row>
    <row r="532" spans="3:131">
      <c r="C532" s="226"/>
      <c r="N532" s="235"/>
      <c r="O532" s="235"/>
      <c r="P532" s="235"/>
      <c r="Q532" s="235"/>
      <c r="R532" s="235"/>
      <c r="S532" s="235"/>
      <c r="T532" s="235"/>
      <c r="U532" s="235"/>
      <c r="V532" s="235"/>
      <c r="W532" s="235"/>
      <c r="X532" s="235"/>
      <c r="Y532" s="235"/>
      <c r="Z532" s="235"/>
      <c r="AA532" s="235"/>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59"/>
      <c r="AX532" s="259"/>
      <c r="AY532" s="259"/>
      <c r="AZ532" s="440" t="s">
        <v>1172</v>
      </c>
      <c r="BA532" s="440"/>
      <c r="BB532" s="440"/>
      <c r="BC532" s="440"/>
      <c r="BD532" s="259" t="s">
        <v>1160</v>
      </c>
      <c r="BE532" s="374"/>
      <c r="BF532" s="235"/>
      <c r="BG532" s="235"/>
      <c r="BH532" s="235"/>
      <c r="BI532" s="235"/>
      <c r="BJ532" s="235"/>
      <c r="BK532" s="235"/>
      <c r="BL532" s="235"/>
      <c r="BM532" s="235"/>
      <c r="BN532" s="235"/>
      <c r="BO532" s="235"/>
      <c r="BP532" s="235"/>
      <c r="BQ532" s="235"/>
      <c r="BR532" s="235"/>
      <c r="BS532" s="235"/>
      <c r="BT532" s="235"/>
      <c r="BU532" s="235"/>
      <c r="BV532" s="235"/>
      <c r="BW532" s="235"/>
      <c r="BX532" s="235"/>
      <c r="BY532" s="235"/>
      <c r="BZ532" s="235"/>
      <c r="CA532" s="235"/>
      <c r="CB532" s="235"/>
      <c r="CC532" s="235"/>
      <c r="CD532" s="235"/>
      <c r="CE532" s="235"/>
      <c r="CF532" s="235"/>
      <c r="CG532" s="235"/>
      <c r="CH532" s="235"/>
      <c r="CI532" s="235"/>
      <c r="CJ532" s="235"/>
      <c r="CK532" s="235"/>
      <c r="CL532" s="235"/>
      <c r="CM532" s="235"/>
      <c r="CN532" s="235"/>
      <c r="CO532" s="235"/>
      <c r="CP532" s="235"/>
      <c r="CQ532" s="235"/>
      <c r="CR532" s="235"/>
      <c r="CS532" s="235"/>
      <c r="CT532" s="235"/>
      <c r="CU532" s="235"/>
      <c r="CV532" s="235"/>
      <c r="CW532" s="235"/>
      <c r="CX532" s="235"/>
      <c r="CY532" s="235"/>
      <c r="CZ532" s="235"/>
      <c r="DA532" s="235"/>
      <c r="DB532" s="235"/>
      <c r="DC532" s="235"/>
      <c r="DD532" s="235"/>
      <c r="DE532" s="235"/>
      <c r="DF532" s="235"/>
      <c r="DG532" s="235"/>
      <c r="DH532" s="235"/>
      <c r="DI532" s="235"/>
      <c r="DJ532" s="235"/>
      <c r="DK532" s="235"/>
      <c r="DL532" s="235"/>
      <c r="DM532" s="235"/>
      <c r="DN532" s="235"/>
      <c r="DO532" s="235"/>
      <c r="DP532" s="235"/>
      <c r="DQ532" s="235"/>
      <c r="DR532" s="235"/>
      <c r="DS532" s="235"/>
      <c r="DT532" s="235"/>
      <c r="DU532" s="235"/>
      <c r="DV532" s="235"/>
      <c r="DW532" s="235"/>
      <c r="DX532" s="235"/>
      <c r="DY532" s="235"/>
      <c r="DZ532" s="235"/>
      <c r="EA532" s="235"/>
    </row>
    <row r="533" spans="3:131">
      <c r="C533" s="226"/>
      <c r="N533" s="235"/>
      <c r="O533" s="235"/>
      <c r="P533" s="235"/>
      <c r="Q533" s="235"/>
      <c r="R533" s="235"/>
      <c r="S533" s="235"/>
      <c r="T533" s="235"/>
      <c r="U533" s="235"/>
      <c r="V533" s="235"/>
      <c r="W533" s="235"/>
      <c r="X533" s="235"/>
      <c r="Y533" s="235"/>
      <c r="Z533" s="235"/>
      <c r="AA533" s="235"/>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59"/>
      <c r="AX533" s="259"/>
      <c r="AY533" s="259"/>
      <c r="AZ533" s="440" t="s">
        <v>1178</v>
      </c>
      <c r="BA533" s="440"/>
      <c r="BB533" s="440"/>
      <c r="BC533" s="440"/>
      <c r="BD533" s="259" t="s">
        <v>1161</v>
      </c>
      <c r="BE533" s="374"/>
      <c r="BF533" s="235"/>
      <c r="BG533" s="235"/>
      <c r="BH533" s="235"/>
      <c r="BI533" s="235"/>
      <c r="BJ533" s="235"/>
      <c r="BK533" s="235"/>
      <c r="BL533" s="235"/>
      <c r="BM533" s="235"/>
      <c r="BN533" s="235"/>
      <c r="BO533" s="235"/>
      <c r="BP533" s="235"/>
      <c r="BQ533" s="235"/>
      <c r="BR533" s="235"/>
      <c r="BS533" s="235"/>
      <c r="BT533" s="235"/>
      <c r="BU533" s="235"/>
      <c r="BV533" s="235"/>
      <c r="BW533" s="235"/>
      <c r="BX533" s="235"/>
      <c r="BY533" s="235"/>
      <c r="BZ533" s="235"/>
      <c r="CA533" s="235"/>
      <c r="CB533" s="235"/>
      <c r="CC533" s="235"/>
      <c r="CD533" s="235"/>
      <c r="CE533" s="235"/>
      <c r="CF533" s="235"/>
      <c r="CG533" s="235"/>
      <c r="CH533" s="235"/>
      <c r="CI533" s="235"/>
      <c r="CJ533" s="235"/>
      <c r="CK533" s="235"/>
      <c r="CL533" s="235"/>
      <c r="CM533" s="235"/>
      <c r="CN533" s="235"/>
      <c r="CO533" s="235"/>
      <c r="CP533" s="235"/>
      <c r="CQ533" s="235"/>
      <c r="CR533" s="235"/>
      <c r="CS533" s="235"/>
      <c r="CT533" s="235"/>
      <c r="CU533" s="235"/>
      <c r="CV533" s="235"/>
      <c r="CW533" s="235"/>
      <c r="CX533" s="235"/>
      <c r="CY533" s="235"/>
      <c r="CZ533" s="235"/>
      <c r="DA533" s="235"/>
      <c r="DB533" s="235"/>
      <c r="DC533" s="235"/>
      <c r="DD533" s="235"/>
      <c r="DE533" s="235"/>
      <c r="DF533" s="235"/>
      <c r="DG533" s="235"/>
      <c r="DH533" s="235"/>
      <c r="DI533" s="235"/>
      <c r="DJ533" s="235"/>
      <c r="DK533" s="235"/>
      <c r="DL533" s="235"/>
      <c r="DM533" s="235"/>
      <c r="DN533" s="235"/>
      <c r="DO533" s="235"/>
      <c r="DP533" s="235"/>
      <c r="DQ533" s="235"/>
      <c r="DR533" s="235"/>
      <c r="DS533" s="235"/>
      <c r="DT533" s="235"/>
      <c r="DU533" s="235"/>
      <c r="DV533" s="235"/>
      <c r="DW533" s="235"/>
      <c r="DX533" s="235"/>
      <c r="DY533" s="235"/>
      <c r="DZ533" s="235"/>
      <c r="EA533" s="235"/>
    </row>
    <row r="534" spans="3:131">
      <c r="C534" s="226"/>
      <c r="N534" s="235"/>
      <c r="O534" s="235"/>
      <c r="P534" s="235"/>
      <c r="Q534" s="235"/>
      <c r="R534" s="235"/>
      <c r="S534" s="235"/>
      <c r="T534" s="235"/>
      <c r="U534" s="235"/>
      <c r="V534" s="235"/>
      <c r="W534" s="235"/>
      <c r="X534" s="235"/>
      <c r="Y534" s="235"/>
      <c r="Z534" s="235"/>
      <c r="AA534" s="235"/>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59"/>
      <c r="AX534" s="259"/>
      <c r="AY534" s="259"/>
      <c r="AZ534" s="440" t="s">
        <v>1180</v>
      </c>
      <c r="BA534" s="440"/>
      <c r="BB534" s="440"/>
      <c r="BC534" s="440"/>
      <c r="BD534" s="259" t="s">
        <v>1163</v>
      </c>
      <c r="BE534" s="374"/>
      <c r="BF534" s="235"/>
      <c r="BG534" s="235"/>
      <c r="BH534" s="235"/>
      <c r="BI534" s="235"/>
      <c r="BJ534" s="235"/>
      <c r="BK534" s="235"/>
      <c r="BL534" s="235"/>
      <c r="BM534" s="235"/>
      <c r="BN534" s="235"/>
      <c r="BO534" s="235"/>
      <c r="BP534" s="235"/>
      <c r="BQ534" s="235"/>
      <c r="BR534" s="235"/>
      <c r="BS534" s="235"/>
      <c r="BT534" s="235"/>
      <c r="BU534" s="235"/>
      <c r="BV534" s="235"/>
      <c r="BW534" s="235"/>
      <c r="BX534" s="235"/>
      <c r="BY534" s="235"/>
      <c r="BZ534" s="235"/>
      <c r="CA534" s="235"/>
      <c r="CB534" s="235"/>
      <c r="CC534" s="235"/>
      <c r="CD534" s="235"/>
      <c r="CE534" s="235"/>
      <c r="CF534" s="235"/>
      <c r="CG534" s="235"/>
      <c r="CH534" s="235"/>
      <c r="CI534" s="235"/>
      <c r="CJ534" s="235"/>
      <c r="CK534" s="235"/>
      <c r="CL534" s="235"/>
      <c r="CM534" s="235"/>
      <c r="CN534" s="235"/>
      <c r="CO534" s="235"/>
      <c r="CP534" s="235"/>
      <c r="CQ534" s="235"/>
      <c r="CR534" s="235"/>
      <c r="CS534" s="235"/>
      <c r="CT534" s="235"/>
      <c r="CU534" s="235"/>
      <c r="CV534" s="235"/>
      <c r="CW534" s="235"/>
      <c r="CX534" s="235"/>
      <c r="CY534" s="235"/>
      <c r="CZ534" s="235"/>
      <c r="DA534" s="235"/>
      <c r="DB534" s="235"/>
      <c r="DC534" s="235"/>
      <c r="DD534" s="235"/>
      <c r="DE534" s="235"/>
      <c r="DF534" s="235"/>
      <c r="DG534" s="235"/>
      <c r="DH534" s="235"/>
      <c r="DI534" s="235"/>
      <c r="DJ534" s="235"/>
      <c r="DK534" s="235"/>
      <c r="DL534" s="235"/>
      <c r="DM534" s="235"/>
      <c r="DN534" s="235"/>
      <c r="DO534" s="235"/>
      <c r="DP534" s="235"/>
      <c r="DQ534" s="235"/>
      <c r="DR534" s="235"/>
      <c r="DS534" s="235"/>
      <c r="DT534" s="235"/>
      <c r="DU534" s="235"/>
      <c r="DV534" s="235"/>
      <c r="DW534" s="235"/>
      <c r="DX534" s="235"/>
      <c r="DY534" s="235"/>
      <c r="DZ534" s="235"/>
      <c r="EA534" s="235"/>
    </row>
    <row r="535" spans="3:131">
      <c r="C535" s="226"/>
      <c r="N535" s="235"/>
      <c r="O535" s="235"/>
      <c r="P535" s="235"/>
      <c r="Q535" s="235"/>
      <c r="R535" s="235"/>
      <c r="S535" s="235"/>
      <c r="T535" s="235"/>
      <c r="U535" s="235"/>
      <c r="V535" s="235"/>
      <c r="W535" s="235"/>
      <c r="X535" s="235"/>
      <c r="Y535" s="235"/>
      <c r="Z535" s="235"/>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59"/>
      <c r="AX535" s="259"/>
      <c r="AY535" s="259"/>
      <c r="AZ535" s="440" t="s">
        <v>1181</v>
      </c>
      <c r="BA535" s="440"/>
      <c r="BB535" s="440"/>
      <c r="BC535" s="440"/>
      <c r="BD535" s="259" t="s">
        <v>1164</v>
      </c>
      <c r="BE535" s="374"/>
      <c r="BF535" s="235"/>
      <c r="BG535" s="235"/>
      <c r="BH535" s="235"/>
      <c r="BI535" s="235"/>
      <c r="BJ535" s="235"/>
      <c r="BK535" s="235"/>
      <c r="BL535" s="235"/>
      <c r="BM535" s="235"/>
      <c r="BN535" s="235"/>
      <c r="BO535" s="235"/>
      <c r="BP535" s="235"/>
      <c r="BQ535" s="235"/>
      <c r="BR535" s="235"/>
      <c r="BS535" s="235"/>
      <c r="BT535" s="235"/>
      <c r="BU535" s="235"/>
      <c r="BV535" s="235"/>
      <c r="BW535" s="235"/>
      <c r="BX535" s="235"/>
      <c r="BY535" s="235"/>
      <c r="BZ535" s="235"/>
      <c r="CA535" s="235"/>
      <c r="CB535" s="235"/>
      <c r="CC535" s="235"/>
      <c r="CD535" s="235"/>
      <c r="CE535" s="235"/>
      <c r="CF535" s="235"/>
      <c r="CG535" s="235"/>
      <c r="CH535" s="235"/>
      <c r="CI535" s="235"/>
      <c r="CJ535" s="235"/>
      <c r="CK535" s="235"/>
      <c r="CL535" s="235"/>
      <c r="CM535" s="235"/>
      <c r="CN535" s="235"/>
      <c r="CO535" s="235"/>
      <c r="CP535" s="235"/>
      <c r="CQ535" s="235"/>
      <c r="CR535" s="235"/>
      <c r="CS535" s="235"/>
      <c r="CT535" s="235"/>
      <c r="CU535" s="235"/>
      <c r="CV535" s="235"/>
      <c r="CW535" s="235"/>
      <c r="CX535" s="235"/>
      <c r="CY535" s="235"/>
      <c r="CZ535" s="235"/>
      <c r="DA535" s="235"/>
      <c r="DB535" s="235"/>
      <c r="DC535" s="235"/>
      <c r="DD535" s="235"/>
      <c r="DE535" s="235"/>
      <c r="DF535" s="235"/>
      <c r="DG535" s="235"/>
      <c r="DH535" s="235"/>
      <c r="DI535" s="235"/>
      <c r="DJ535" s="235"/>
      <c r="DK535" s="235"/>
      <c r="DL535" s="235"/>
      <c r="DM535" s="235"/>
      <c r="DN535" s="235"/>
      <c r="DO535" s="235"/>
      <c r="DP535" s="235"/>
      <c r="DQ535" s="235"/>
      <c r="DR535" s="235"/>
      <c r="DS535" s="235"/>
      <c r="DT535" s="235"/>
      <c r="DU535" s="235"/>
      <c r="DV535" s="235"/>
      <c r="DW535" s="235"/>
      <c r="DX535" s="235"/>
      <c r="DY535" s="235"/>
      <c r="DZ535" s="235"/>
      <c r="EA535" s="235"/>
    </row>
    <row r="536" spans="3:131">
      <c r="C536" s="226"/>
      <c r="N536" s="235"/>
      <c r="O536" s="235"/>
      <c r="P536" s="235"/>
      <c r="Q536" s="235"/>
      <c r="R536" s="235"/>
      <c r="S536" s="235"/>
      <c r="T536" s="235"/>
      <c r="U536" s="235"/>
      <c r="V536" s="235"/>
      <c r="W536" s="235"/>
      <c r="X536" s="235"/>
      <c r="Y536" s="235"/>
      <c r="Z536" s="235"/>
      <c r="AA536" s="235"/>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59"/>
      <c r="AX536" s="259"/>
      <c r="AY536" s="259"/>
      <c r="AZ536" s="440" t="s">
        <v>1187</v>
      </c>
      <c r="BA536" s="440"/>
      <c r="BB536" s="440"/>
      <c r="BC536" s="440"/>
      <c r="BD536" s="259" t="s">
        <v>1165</v>
      </c>
      <c r="BE536" s="374"/>
      <c r="BF536" s="235"/>
      <c r="BG536" s="235"/>
      <c r="BH536" s="235"/>
      <c r="BI536" s="235"/>
      <c r="BJ536" s="235"/>
      <c r="BK536" s="235"/>
      <c r="BL536" s="235"/>
      <c r="BM536" s="235"/>
      <c r="BN536" s="235"/>
      <c r="BO536" s="235"/>
      <c r="BP536" s="235"/>
      <c r="BQ536" s="235"/>
      <c r="BR536" s="235"/>
      <c r="BS536" s="235"/>
      <c r="BT536" s="235"/>
      <c r="BU536" s="235"/>
      <c r="BV536" s="235"/>
      <c r="BW536" s="235"/>
      <c r="BX536" s="235"/>
      <c r="BY536" s="235"/>
      <c r="BZ536" s="235"/>
      <c r="CA536" s="235"/>
      <c r="CB536" s="235"/>
      <c r="CC536" s="235"/>
      <c r="CD536" s="235"/>
      <c r="CE536" s="235"/>
      <c r="CF536" s="235"/>
      <c r="CG536" s="235"/>
      <c r="CH536" s="235"/>
      <c r="CI536" s="235"/>
      <c r="CJ536" s="235"/>
      <c r="CK536" s="235"/>
      <c r="CL536" s="235"/>
      <c r="CM536" s="235"/>
      <c r="CN536" s="235"/>
      <c r="CO536" s="235"/>
      <c r="CP536" s="235"/>
      <c r="CQ536" s="235"/>
      <c r="CR536" s="235"/>
      <c r="CS536" s="235"/>
      <c r="CT536" s="235"/>
      <c r="CU536" s="235"/>
      <c r="CV536" s="235"/>
      <c r="CW536" s="235"/>
      <c r="CX536" s="235"/>
      <c r="CY536" s="235"/>
      <c r="CZ536" s="235"/>
      <c r="DA536" s="235"/>
      <c r="DB536" s="235"/>
      <c r="DC536" s="235"/>
      <c r="DD536" s="235"/>
      <c r="DE536" s="235"/>
      <c r="DF536" s="235"/>
      <c r="DG536" s="235"/>
      <c r="DH536" s="235"/>
      <c r="DI536" s="235"/>
      <c r="DJ536" s="235"/>
      <c r="DK536" s="235"/>
      <c r="DL536" s="235"/>
      <c r="DM536" s="235"/>
      <c r="DN536" s="235"/>
      <c r="DO536" s="235"/>
      <c r="DP536" s="235"/>
      <c r="DQ536" s="235"/>
      <c r="DR536" s="235"/>
      <c r="DS536" s="235"/>
      <c r="DT536" s="235"/>
      <c r="DU536" s="235"/>
      <c r="DV536" s="235"/>
      <c r="DW536" s="235"/>
      <c r="DX536" s="235"/>
      <c r="DY536" s="235"/>
      <c r="DZ536" s="235"/>
      <c r="EA536" s="235"/>
    </row>
    <row r="537" spans="3:131">
      <c r="C537" s="226"/>
      <c r="N537" s="235"/>
      <c r="O537" s="235"/>
      <c r="P537" s="235"/>
      <c r="Q537" s="235"/>
      <c r="R537" s="235"/>
      <c r="S537" s="235"/>
      <c r="T537" s="235"/>
      <c r="U537" s="235"/>
      <c r="V537" s="235"/>
      <c r="W537" s="235"/>
      <c r="X537" s="235"/>
      <c r="Y537" s="235"/>
      <c r="Z537" s="235"/>
      <c r="AA537" s="235"/>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59"/>
      <c r="AX537" s="259"/>
      <c r="AY537" s="259"/>
      <c r="AZ537" s="440" t="s">
        <v>1191</v>
      </c>
      <c r="BA537" s="440"/>
      <c r="BB537" s="440"/>
      <c r="BC537" s="440"/>
      <c r="BD537" s="259" t="s">
        <v>1167</v>
      </c>
      <c r="BE537" s="374"/>
      <c r="BF537" s="235"/>
      <c r="BG537" s="235"/>
      <c r="BH537" s="235"/>
      <c r="BI537" s="235"/>
      <c r="BJ537" s="235"/>
      <c r="BK537" s="235"/>
      <c r="BL537" s="235"/>
      <c r="BM537" s="235"/>
      <c r="BN537" s="235"/>
      <c r="BO537" s="235"/>
      <c r="BP537" s="235"/>
      <c r="BQ537" s="235"/>
      <c r="BR537" s="235"/>
      <c r="BS537" s="235"/>
      <c r="BT537" s="235"/>
      <c r="BU537" s="235"/>
      <c r="BV537" s="235"/>
      <c r="BW537" s="235"/>
      <c r="BX537" s="235"/>
      <c r="BY537" s="235"/>
      <c r="BZ537" s="235"/>
      <c r="CA537" s="235"/>
      <c r="CB537" s="235"/>
      <c r="CC537" s="235"/>
      <c r="CD537" s="235"/>
      <c r="CE537" s="235"/>
      <c r="CF537" s="235"/>
      <c r="CG537" s="235"/>
      <c r="CH537" s="235"/>
      <c r="CI537" s="235"/>
      <c r="CJ537" s="235"/>
      <c r="CK537" s="235"/>
      <c r="CL537" s="235"/>
      <c r="CM537" s="235"/>
      <c r="CN537" s="235"/>
      <c r="CO537" s="235"/>
      <c r="CP537" s="235"/>
      <c r="CQ537" s="235"/>
      <c r="CR537" s="235"/>
      <c r="CS537" s="235"/>
      <c r="CT537" s="235"/>
      <c r="CU537" s="235"/>
      <c r="CV537" s="235"/>
      <c r="CW537" s="235"/>
      <c r="CX537" s="235"/>
      <c r="CY537" s="235"/>
      <c r="CZ537" s="235"/>
      <c r="DA537" s="235"/>
      <c r="DB537" s="235"/>
      <c r="DC537" s="235"/>
      <c r="DD537" s="235"/>
      <c r="DE537" s="235"/>
      <c r="DF537" s="235"/>
      <c r="DG537" s="235"/>
      <c r="DH537" s="235"/>
      <c r="DI537" s="235"/>
      <c r="DJ537" s="235"/>
      <c r="DK537" s="235"/>
      <c r="DL537" s="235"/>
      <c r="DM537" s="235"/>
      <c r="DN537" s="235"/>
      <c r="DO537" s="235"/>
      <c r="DP537" s="235"/>
      <c r="DQ537" s="235"/>
      <c r="DR537" s="235"/>
      <c r="DS537" s="235"/>
      <c r="DT537" s="235"/>
      <c r="DU537" s="235"/>
      <c r="DV537" s="235"/>
      <c r="DW537" s="235"/>
      <c r="DX537" s="235"/>
      <c r="DY537" s="235"/>
      <c r="DZ537" s="235"/>
      <c r="EA537" s="235"/>
    </row>
    <row r="538" spans="3:131">
      <c r="C538" s="226"/>
      <c r="N538" s="235"/>
      <c r="O538" s="235"/>
      <c r="P538" s="235"/>
      <c r="Q538" s="235"/>
      <c r="R538" s="235"/>
      <c r="S538" s="235"/>
      <c r="T538" s="235"/>
      <c r="U538" s="235"/>
      <c r="V538" s="235"/>
      <c r="W538" s="235"/>
      <c r="X538" s="235"/>
      <c r="Y538" s="235"/>
      <c r="Z538" s="235"/>
      <c r="AA538" s="235"/>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59"/>
      <c r="AX538" s="259"/>
      <c r="AY538" s="259"/>
      <c r="AZ538" s="440" t="s">
        <v>1193</v>
      </c>
      <c r="BA538" s="440"/>
      <c r="BB538" s="440"/>
      <c r="BC538" s="440"/>
      <c r="BD538" s="259" t="s">
        <v>1168</v>
      </c>
      <c r="BE538" s="374"/>
      <c r="BF538" s="235"/>
      <c r="BG538" s="235"/>
      <c r="BH538" s="235"/>
      <c r="BI538" s="235"/>
      <c r="BJ538" s="235"/>
      <c r="BK538" s="235"/>
      <c r="BL538" s="235"/>
      <c r="BM538" s="235"/>
      <c r="BN538" s="235"/>
      <c r="BO538" s="235"/>
      <c r="BP538" s="235"/>
      <c r="BQ538" s="235"/>
      <c r="BR538" s="235"/>
      <c r="BS538" s="235"/>
      <c r="BT538" s="235"/>
      <c r="BU538" s="235"/>
      <c r="BV538" s="235"/>
      <c r="BW538" s="235"/>
      <c r="BX538" s="235"/>
      <c r="BY538" s="235"/>
      <c r="BZ538" s="235"/>
      <c r="CA538" s="235"/>
      <c r="CB538" s="235"/>
      <c r="CC538" s="235"/>
      <c r="CD538" s="235"/>
      <c r="CE538" s="235"/>
      <c r="CF538" s="235"/>
      <c r="CG538" s="235"/>
      <c r="CH538" s="235"/>
      <c r="CI538" s="235"/>
      <c r="CJ538" s="235"/>
      <c r="CK538" s="235"/>
      <c r="CL538" s="235"/>
      <c r="CM538" s="235"/>
      <c r="CN538" s="235"/>
      <c r="CO538" s="235"/>
      <c r="CP538" s="235"/>
      <c r="CQ538" s="235"/>
      <c r="CR538" s="235"/>
      <c r="CS538" s="235"/>
      <c r="CT538" s="235"/>
      <c r="CU538" s="235"/>
      <c r="CV538" s="235"/>
      <c r="CW538" s="235"/>
      <c r="CX538" s="235"/>
      <c r="CY538" s="235"/>
      <c r="CZ538" s="235"/>
      <c r="DA538" s="235"/>
      <c r="DB538" s="235"/>
      <c r="DC538" s="235"/>
      <c r="DD538" s="235"/>
      <c r="DE538" s="235"/>
      <c r="DF538" s="235"/>
      <c r="DG538" s="235"/>
      <c r="DH538" s="235"/>
      <c r="DI538" s="235"/>
      <c r="DJ538" s="235"/>
      <c r="DK538" s="235"/>
      <c r="DL538" s="235"/>
      <c r="DM538" s="235"/>
      <c r="DN538" s="235"/>
      <c r="DO538" s="235"/>
      <c r="DP538" s="235"/>
      <c r="DQ538" s="235"/>
      <c r="DR538" s="235"/>
      <c r="DS538" s="235"/>
      <c r="DT538" s="235"/>
      <c r="DU538" s="235"/>
      <c r="DV538" s="235"/>
      <c r="DW538" s="235"/>
      <c r="DX538" s="235"/>
      <c r="DY538" s="235"/>
      <c r="DZ538" s="235"/>
      <c r="EA538" s="235"/>
    </row>
    <row r="539" spans="3:131">
      <c r="C539" s="226"/>
      <c r="N539" s="235"/>
      <c r="O539" s="235"/>
      <c r="P539" s="235"/>
      <c r="Q539" s="235"/>
      <c r="R539" s="235"/>
      <c r="S539" s="235"/>
      <c r="T539" s="235"/>
      <c r="U539" s="235"/>
      <c r="V539" s="235"/>
      <c r="W539" s="235"/>
      <c r="X539" s="235"/>
      <c r="Y539" s="235"/>
      <c r="Z539" s="235"/>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59"/>
      <c r="AX539" s="259"/>
      <c r="AY539" s="259"/>
      <c r="AZ539" s="440"/>
      <c r="BA539" s="440"/>
      <c r="BB539" s="440"/>
      <c r="BC539" s="440"/>
      <c r="BD539" s="259" t="s">
        <v>1172</v>
      </c>
      <c r="BE539" s="374"/>
      <c r="BF539" s="235"/>
      <c r="BG539" s="235"/>
      <c r="BH539" s="235"/>
      <c r="BI539" s="235"/>
      <c r="BJ539" s="235"/>
      <c r="BK539" s="235"/>
      <c r="BL539" s="235"/>
      <c r="BM539" s="235"/>
      <c r="BN539" s="235"/>
      <c r="BO539" s="235"/>
      <c r="BP539" s="235"/>
      <c r="BQ539" s="235"/>
      <c r="BR539" s="235"/>
      <c r="BS539" s="235"/>
      <c r="BT539" s="235"/>
      <c r="BU539" s="235"/>
      <c r="BV539" s="235"/>
      <c r="BW539" s="235"/>
      <c r="BX539" s="235"/>
      <c r="BY539" s="235"/>
      <c r="BZ539" s="235"/>
      <c r="CA539" s="235"/>
      <c r="CB539" s="235"/>
      <c r="CC539" s="235"/>
      <c r="CD539" s="235"/>
      <c r="CE539" s="235"/>
      <c r="CF539" s="235"/>
      <c r="CG539" s="235"/>
      <c r="CH539" s="235"/>
      <c r="CI539" s="235"/>
      <c r="CJ539" s="235"/>
      <c r="CK539" s="235"/>
      <c r="CL539" s="235"/>
      <c r="CM539" s="235"/>
      <c r="CN539" s="235"/>
      <c r="CO539" s="235"/>
      <c r="CP539" s="235"/>
      <c r="CQ539" s="235"/>
      <c r="CR539" s="235"/>
      <c r="CS539" s="235"/>
      <c r="CT539" s="235"/>
      <c r="CU539" s="235"/>
      <c r="CV539" s="235"/>
      <c r="CW539" s="235"/>
      <c r="CX539" s="235"/>
      <c r="CY539" s="235"/>
      <c r="CZ539" s="235"/>
      <c r="DA539" s="235"/>
      <c r="DB539" s="235"/>
      <c r="DC539" s="235"/>
      <c r="DD539" s="235"/>
      <c r="DE539" s="235"/>
      <c r="DF539" s="235"/>
      <c r="DG539" s="235"/>
      <c r="DH539" s="235"/>
      <c r="DI539" s="235"/>
      <c r="DJ539" s="235"/>
      <c r="DK539" s="235"/>
      <c r="DL539" s="235"/>
      <c r="DM539" s="235"/>
      <c r="DN539" s="235"/>
      <c r="DO539" s="235"/>
      <c r="DP539" s="235"/>
      <c r="DQ539" s="235"/>
      <c r="DR539" s="235"/>
      <c r="DS539" s="235"/>
      <c r="DT539" s="235"/>
      <c r="DU539" s="235"/>
      <c r="DV539" s="235"/>
      <c r="DW539" s="235"/>
      <c r="DX539" s="235"/>
      <c r="DY539" s="235"/>
      <c r="DZ539" s="235"/>
      <c r="EA539" s="235"/>
    </row>
    <row r="540" spans="3:131">
      <c r="C540" s="226"/>
      <c r="N540" s="235"/>
      <c r="O540" s="235"/>
      <c r="P540" s="235"/>
      <c r="Q540" s="235"/>
      <c r="R540" s="235"/>
      <c r="S540" s="235"/>
      <c r="T540" s="235"/>
      <c r="U540" s="235"/>
      <c r="V540" s="235"/>
      <c r="W540" s="235"/>
      <c r="X540" s="235"/>
      <c r="Y540" s="235"/>
      <c r="Z540" s="235"/>
      <c r="AA540" s="235"/>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59"/>
      <c r="AX540" s="259"/>
      <c r="AY540" s="259"/>
      <c r="AZ540" s="440"/>
      <c r="BA540" s="440"/>
      <c r="BB540" s="440"/>
      <c r="BC540" s="440"/>
      <c r="BD540" s="259" t="s">
        <v>1178</v>
      </c>
      <c r="BE540" s="374"/>
      <c r="BF540" s="235"/>
      <c r="BG540" s="235"/>
      <c r="BH540" s="235"/>
      <c r="BI540" s="235"/>
      <c r="BJ540" s="235"/>
      <c r="BK540" s="235"/>
      <c r="BL540" s="235"/>
      <c r="BM540" s="235"/>
      <c r="BN540" s="235"/>
      <c r="BO540" s="235"/>
      <c r="BP540" s="235"/>
      <c r="BQ540" s="235"/>
      <c r="BR540" s="235"/>
      <c r="BS540" s="235"/>
      <c r="BT540" s="235"/>
      <c r="BU540" s="235"/>
      <c r="BV540" s="235"/>
      <c r="BW540" s="235"/>
      <c r="BX540" s="235"/>
      <c r="BY540" s="235"/>
      <c r="BZ540" s="235"/>
      <c r="CA540" s="235"/>
      <c r="CB540" s="235"/>
      <c r="CC540" s="235"/>
      <c r="CD540" s="235"/>
      <c r="CE540" s="235"/>
      <c r="CF540" s="235"/>
      <c r="CG540" s="235"/>
      <c r="CH540" s="235"/>
      <c r="CI540" s="235"/>
      <c r="CJ540" s="235"/>
      <c r="CK540" s="235"/>
      <c r="CL540" s="235"/>
      <c r="CM540" s="235"/>
      <c r="CN540" s="235"/>
      <c r="CO540" s="235"/>
      <c r="CP540" s="235"/>
      <c r="CQ540" s="235"/>
      <c r="CR540" s="235"/>
      <c r="CS540" s="235"/>
      <c r="CT540" s="235"/>
      <c r="CU540" s="235"/>
      <c r="CV540" s="235"/>
      <c r="CW540" s="235"/>
      <c r="CX540" s="235"/>
      <c r="CY540" s="235"/>
      <c r="CZ540" s="235"/>
      <c r="DA540" s="235"/>
      <c r="DB540" s="235"/>
      <c r="DC540" s="235"/>
      <c r="DD540" s="235"/>
      <c r="DE540" s="235"/>
      <c r="DF540" s="235"/>
      <c r="DG540" s="235"/>
      <c r="DH540" s="235"/>
      <c r="DI540" s="235"/>
      <c r="DJ540" s="235"/>
      <c r="DK540" s="235"/>
      <c r="DL540" s="235"/>
      <c r="DM540" s="235"/>
      <c r="DN540" s="235"/>
      <c r="DO540" s="235"/>
      <c r="DP540" s="235"/>
      <c r="DQ540" s="235"/>
      <c r="DR540" s="235"/>
      <c r="DS540" s="235"/>
      <c r="DT540" s="235"/>
      <c r="DU540" s="235"/>
      <c r="DV540" s="235"/>
      <c r="DW540" s="235"/>
      <c r="DX540" s="235"/>
      <c r="DY540" s="235"/>
      <c r="DZ540" s="235"/>
      <c r="EA540" s="235"/>
    </row>
    <row r="541" spans="3:131">
      <c r="C541" s="226"/>
      <c r="N541" s="235"/>
      <c r="O541" s="235"/>
      <c r="P541" s="235"/>
      <c r="Q541" s="235"/>
      <c r="R541" s="235"/>
      <c r="S541" s="235"/>
      <c r="T541" s="235"/>
      <c r="U541" s="235"/>
      <c r="V541" s="235"/>
      <c r="W541" s="235"/>
      <c r="X541" s="235"/>
      <c r="Y541" s="235"/>
      <c r="Z541" s="235"/>
      <c r="AA541" s="235"/>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59"/>
      <c r="AX541" s="259"/>
      <c r="AY541" s="259"/>
      <c r="AZ541" s="440"/>
      <c r="BA541" s="440"/>
      <c r="BB541" s="440"/>
      <c r="BC541" s="440"/>
      <c r="BD541" s="259" t="s">
        <v>1180</v>
      </c>
      <c r="BE541" s="374"/>
      <c r="BF541" s="235"/>
      <c r="BG541" s="235"/>
      <c r="BH541" s="235"/>
      <c r="BI541" s="235"/>
      <c r="BJ541" s="235"/>
      <c r="BK541" s="235"/>
      <c r="BL541" s="235"/>
      <c r="BM541" s="235"/>
      <c r="BN541" s="235"/>
      <c r="BO541" s="235"/>
      <c r="BP541" s="235"/>
      <c r="BQ541" s="235"/>
      <c r="BR541" s="235"/>
      <c r="BS541" s="235"/>
      <c r="BT541" s="235"/>
      <c r="BU541" s="235"/>
      <c r="BV541" s="235"/>
      <c r="BW541" s="235"/>
      <c r="BX541" s="235"/>
      <c r="BY541" s="235"/>
      <c r="BZ541" s="235"/>
      <c r="CA541" s="235"/>
      <c r="CB541" s="235"/>
      <c r="CC541" s="235"/>
      <c r="CD541" s="235"/>
      <c r="CE541" s="235"/>
      <c r="CF541" s="235"/>
      <c r="CG541" s="235"/>
      <c r="CH541" s="235"/>
      <c r="CI541" s="235"/>
      <c r="CJ541" s="235"/>
      <c r="CK541" s="235"/>
      <c r="CL541" s="235"/>
      <c r="CM541" s="235"/>
      <c r="CN541" s="235"/>
      <c r="CO541" s="235"/>
      <c r="CP541" s="235"/>
      <c r="CQ541" s="235"/>
      <c r="CR541" s="235"/>
      <c r="CS541" s="235"/>
      <c r="CT541" s="235"/>
      <c r="CU541" s="235"/>
      <c r="CV541" s="235"/>
      <c r="CW541" s="235"/>
      <c r="CX541" s="235"/>
      <c r="CY541" s="235"/>
      <c r="CZ541" s="235"/>
      <c r="DA541" s="235"/>
      <c r="DB541" s="235"/>
      <c r="DC541" s="235"/>
      <c r="DD541" s="235"/>
      <c r="DE541" s="235"/>
      <c r="DF541" s="235"/>
      <c r="DG541" s="235"/>
      <c r="DH541" s="235"/>
      <c r="DI541" s="235"/>
      <c r="DJ541" s="235"/>
      <c r="DK541" s="235"/>
      <c r="DL541" s="235"/>
      <c r="DM541" s="235"/>
      <c r="DN541" s="235"/>
      <c r="DO541" s="235"/>
      <c r="DP541" s="235"/>
      <c r="DQ541" s="235"/>
      <c r="DR541" s="235"/>
      <c r="DS541" s="235"/>
      <c r="DT541" s="235"/>
      <c r="DU541" s="235"/>
      <c r="DV541" s="235"/>
      <c r="DW541" s="235"/>
      <c r="DX541" s="235"/>
      <c r="DY541" s="235"/>
      <c r="DZ541" s="235"/>
      <c r="EA541" s="235"/>
    </row>
    <row r="542" spans="3:131">
      <c r="C542" s="226"/>
      <c r="N542" s="235"/>
      <c r="O542" s="235"/>
      <c r="P542" s="235"/>
      <c r="Q542" s="235"/>
      <c r="R542" s="235"/>
      <c r="S542" s="235"/>
      <c r="T542" s="235"/>
      <c r="U542" s="235"/>
      <c r="V542" s="235"/>
      <c r="W542" s="235"/>
      <c r="X542" s="235"/>
      <c r="Y542" s="235"/>
      <c r="Z542" s="235"/>
      <c r="AA542" s="235"/>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59"/>
      <c r="AX542" s="259"/>
      <c r="AY542" s="259"/>
      <c r="AZ542" s="440"/>
      <c r="BA542" s="440"/>
      <c r="BB542" s="440"/>
      <c r="BC542" s="440"/>
      <c r="BD542" s="259" t="s">
        <v>1181</v>
      </c>
      <c r="BE542" s="374"/>
      <c r="BF542" s="235"/>
      <c r="BG542" s="235"/>
      <c r="BH542" s="235"/>
      <c r="BI542" s="235"/>
      <c r="BJ542" s="235"/>
      <c r="BK542" s="235"/>
      <c r="BL542" s="235"/>
      <c r="BM542" s="235"/>
      <c r="BN542" s="235"/>
      <c r="BO542" s="235"/>
      <c r="BP542" s="235"/>
      <c r="BQ542" s="235"/>
      <c r="BR542" s="235"/>
      <c r="BS542" s="235"/>
      <c r="BT542" s="235"/>
      <c r="BU542" s="235"/>
      <c r="BV542" s="235"/>
      <c r="BW542" s="235"/>
      <c r="BX542" s="235"/>
      <c r="BY542" s="235"/>
      <c r="BZ542" s="235"/>
      <c r="CA542" s="235"/>
      <c r="CB542" s="235"/>
      <c r="CC542" s="235"/>
      <c r="CD542" s="235"/>
      <c r="CE542" s="235"/>
      <c r="CF542" s="235"/>
      <c r="CG542" s="235"/>
      <c r="CH542" s="235"/>
      <c r="CI542" s="235"/>
      <c r="CJ542" s="235"/>
      <c r="CK542" s="235"/>
      <c r="CL542" s="235"/>
      <c r="CM542" s="235"/>
      <c r="CN542" s="235"/>
      <c r="CO542" s="235"/>
      <c r="CP542" s="235"/>
      <c r="CQ542" s="235"/>
      <c r="CR542" s="235"/>
      <c r="CS542" s="235"/>
      <c r="CT542" s="235"/>
      <c r="CU542" s="235"/>
      <c r="CV542" s="235"/>
      <c r="CW542" s="235"/>
      <c r="CX542" s="235"/>
      <c r="CY542" s="235"/>
      <c r="CZ542" s="235"/>
      <c r="DA542" s="235"/>
      <c r="DB542" s="235"/>
      <c r="DC542" s="235"/>
      <c r="DD542" s="235"/>
      <c r="DE542" s="235"/>
      <c r="DF542" s="235"/>
      <c r="DG542" s="235"/>
      <c r="DH542" s="235"/>
      <c r="DI542" s="235"/>
      <c r="DJ542" s="235"/>
      <c r="DK542" s="235"/>
      <c r="DL542" s="235"/>
      <c r="DM542" s="235"/>
      <c r="DN542" s="235"/>
      <c r="DO542" s="235"/>
      <c r="DP542" s="235"/>
      <c r="DQ542" s="235"/>
      <c r="DR542" s="235"/>
      <c r="DS542" s="235"/>
      <c r="DT542" s="235"/>
      <c r="DU542" s="235"/>
      <c r="DV542" s="235"/>
      <c r="DW542" s="235"/>
      <c r="DX542" s="235"/>
      <c r="DY542" s="235"/>
      <c r="DZ542" s="235"/>
      <c r="EA542" s="235"/>
    </row>
    <row r="543" spans="3:131">
      <c r="C543" s="226"/>
      <c r="N543" s="235"/>
      <c r="O543" s="235"/>
      <c r="P543" s="235"/>
      <c r="Q543" s="235"/>
      <c r="R543" s="235"/>
      <c r="S543" s="235"/>
      <c r="T543" s="235"/>
      <c r="U543" s="235"/>
      <c r="V543" s="235"/>
      <c r="W543" s="235"/>
      <c r="X543" s="235"/>
      <c r="Y543" s="235"/>
      <c r="Z543" s="235"/>
      <c r="AA543" s="235"/>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59"/>
      <c r="AX543" s="259"/>
      <c r="AY543" s="259"/>
      <c r="AZ543" s="440"/>
      <c r="BA543" s="440"/>
      <c r="BB543" s="440"/>
      <c r="BC543" s="440"/>
      <c r="BD543" s="259" t="s">
        <v>1187</v>
      </c>
      <c r="BE543" s="374"/>
      <c r="BF543" s="235"/>
      <c r="BG543" s="235"/>
      <c r="BH543" s="235"/>
      <c r="BI543" s="235"/>
      <c r="BJ543" s="235"/>
      <c r="BK543" s="235"/>
      <c r="BL543" s="235"/>
      <c r="BM543" s="235"/>
      <c r="BN543" s="235"/>
      <c r="BO543" s="235"/>
      <c r="BP543" s="235"/>
      <c r="BQ543" s="235"/>
      <c r="BR543" s="235"/>
      <c r="BS543" s="235"/>
      <c r="BT543" s="235"/>
      <c r="BU543" s="235"/>
      <c r="BV543" s="235"/>
      <c r="BW543" s="235"/>
      <c r="BX543" s="235"/>
      <c r="BY543" s="235"/>
      <c r="BZ543" s="235"/>
      <c r="CA543" s="235"/>
      <c r="CB543" s="235"/>
      <c r="CC543" s="235"/>
      <c r="CD543" s="235"/>
      <c r="CE543" s="235"/>
      <c r="CF543" s="235"/>
      <c r="CG543" s="235"/>
      <c r="CH543" s="235"/>
      <c r="CI543" s="235"/>
      <c r="CJ543" s="235"/>
      <c r="CK543" s="235"/>
      <c r="CL543" s="235"/>
      <c r="CM543" s="235"/>
      <c r="CN543" s="235"/>
      <c r="CO543" s="235"/>
      <c r="CP543" s="235"/>
      <c r="CQ543" s="235"/>
      <c r="CR543" s="235"/>
      <c r="CS543" s="235"/>
      <c r="CT543" s="235"/>
      <c r="CU543" s="235"/>
      <c r="CV543" s="235"/>
      <c r="CW543" s="235"/>
      <c r="CX543" s="235"/>
      <c r="CY543" s="235"/>
      <c r="CZ543" s="235"/>
      <c r="DA543" s="235"/>
      <c r="DB543" s="235"/>
      <c r="DC543" s="235"/>
      <c r="DD543" s="235"/>
      <c r="DE543" s="235"/>
      <c r="DF543" s="235"/>
      <c r="DG543" s="235"/>
      <c r="DH543" s="235"/>
      <c r="DI543" s="235"/>
      <c r="DJ543" s="235"/>
      <c r="DK543" s="235"/>
      <c r="DL543" s="235"/>
      <c r="DM543" s="235"/>
      <c r="DN543" s="235"/>
      <c r="DO543" s="235"/>
      <c r="DP543" s="235"/>
      <c r="DQ543" s="235"/>
      <c r="DR543" s="235"/>
      <c r="DS543" s="235"/>
      <c r="DT543" s="235"/>
      <c r="DU543" s="235"/>
      <c r="DV543" s="235"/>
      <c r="DW543" s="235"/>
      <c r="DX543" s="235"/>
      <c r="DY543" s="235"/>
      <c r="DZ543" s="235"/>
      <c r="EA543" s="235"/>
    </row>
    <row r="544" spans="3:131">
      <c r="C544" s="226"/>
      <c r="N544" s="235"/>
      <c r="O544" s="235"/>
      <c r="P544" s="235"/>
      <c r="Q544" s="235"/>
      <c r="R544" s="235"/>
      <c r="S544" s="235"/>
      <c r="T544" s="235"/>
      <c r="U544" s="235"/>
      <c r="V544" s="235"/>
      <c r="W544" s="235"/>
      <c r="X544" s="235"/>
      <c r="Y544" s="235"/>
      <c r="Z544" s="235"/>
      <c r="AA544" s="235"/>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59"/>
      <c r="AX544" s="259"/>
      <c r="AY544" s="259"/>
      <c r="AZ544" s="486"/>
      <c r="BA544" s="486"/>
      <c r="BB544" s="486"/>
      <c r="BC544" s="486"/>
      <c r="BD544" s="259" t="s">
        <v>1191</v>
      </c>
      <c r="BE544" s="374"/>
      <c r="BF544" s="235"/>
      <c r="BG544" s="235"/>
      <c r="BH544" s="235"/>
      <c r="BI544" s="235"/>
      <c r="BJ544" s="235"/>
      <c r="BK544" s="235"/>
      <c r="BL544" s="235"/>
      <c r="BM544" s="235"/>
      <c r="BN544" s="235"/>
      <c r="BO544" s="235"/>
      <c r="BP544" s="235"/>
      <c r="BQ544" s="235"/>
      <c r="BR544" s="235"/>
      <c r="BS544" s="235"/>
      <c r="BT544" s="235"/>
      <c r="BU544" s="235"/>
      <c r="BV544" s="235"/>
      <c r="BW544" s="235"/>
      <c r="BX544" s="235"/>
      <c r="BY544" s="235"/>
      <c r="BZ544" s="235"/>
      <c r="CA544" s="235"/>
      <c r="CB544" s="235"/>
      <c r="CC544" s="235"/>
      <c r="CD544" s="235"/>
      <c r="CE544" s="235"/>
      <c r="CF544" s="235"/>
      <c r="CG544" s="235"/>
      <c r="CH544" s="235"/>
      <c r="CI544" s="235"/>
      <c r="CJ544" s="235"/>
      <c r="CK544" s="235"/>
      <c r="CL544" s="235"/>
      <c r="CM544" s="235"/>
      <c r="CN544" s="235"/>
      <c r="CO544" s="235"/>
      <c r="CP544" s="235"/>
      <c r="CQ544" s="235"/>
      <c r="CR544" s="235"/>
      <c r="CS544" s="235"/>
      <c r="CT544" s="235"/>
      <c r="CU544" s="235"/>
      <c r="CV544" s="235"/>
      <c r="CW544" s="235"/>
      <c r="CX544" s="235"/>
      <c r="CY544" s="235"/>
      <c r="CZ544" s="235"/>
      <c r="DA544" s="235"/>
      <c r="DB544" s="235"/>
      <c r="DC544" s="235"/>
      <c r="DD544" s="235"/>
      <c r="DE544" s="235"/>
      <c r="DF544" s="235"/>
      <c r="DG544" s="235"/>
      <c r="DH544" s="235"/>
      <c r="DI544" s="235"/>
      <c r="DJ544" s="235"/>
      <c r="DK544" s="235"/>
      <c r="DL544" s="235"/>
      <c r="DM544" s="235"/>
      <c r="DN544" s="235"/>
      <c r="DO544" s="235"/>
      <c r="DP544" s="235"/>
      <c r="DQ544" s="235"/>
      <c r="DR544" s="235"/>
      <c r="DS544" s="235"/>
      <c r="DT544" s="235"/>
      <c r="DU544" s="235"/>
      <c r="DV544" s="235"/>
      <c r="DW544" s="235"/>
      <c r="DX544" s="235"/>
      <c r="DY544" s="235"/>
      <c r="DZ544" s="235"/>
      <c r="EA544" s="235"/>
    </row>
    <row r="545" spans="3:131">
      <c r="C545" s="226"/>
      <c r="N545" s="235"/>
      <c r="O545" s="235"/>
      <c r="P545" s="235"/>
      <c r="Q545" s="235"/>
      <c r="R545" s="235"/>
      <c r="S545" s="235"/>
      <c r="T545" s="235"/>
      <c r="U545" s="235"/>
      <c r="V545" s="235"/>
      <c r="W545" s="235"/>
      <c r="X545" s="235"/>
      <c r="Y545" s="235"/>
      <c r="Z545" s="235"/>
      <c r="AA545" s="235"/>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59"/>
      <c r="AX545" s="259"/>
      <c r="AY545" s="259"/>
      <c r="AZ545" s="486"/>
      <c r="BA545" s="486"/>
      <c r="BB545" s="486"/>
      <c r="BC545" s="486"/>
      <c r="BD545" s="259" t="s">
        <v>1193</v>
      </c>
      <c r="BE545" s="374"/>
      <c r="BF545" s="235"/>
      <c r="BG545" s="235"/>
      <c r="BH545" s="235"/>
      <c r="BI545" s="235"/>
      <c r="BJ545" s="235"/>
      <c r="BK545" s="235"/>
      <c r="BL545" s="235"/>
      <c r="BM545" s="235"/>
      <c r="BN545" s="235"/>
      <c r="BO545" s="235"/>
      <c r="BP545" s="235"/>
      <c r="BQ545" s="235"/>
      <c r="BR545" s="235"/>
      <c r="BS545" s="235"/>
      <c r="BT545" s="235"/>
      <c r="BU545" s="235"/>
      <c r="BV545" s="235"/>
      <c r="BW545" s="235"/>
      <c r="BX545" s="235"/>
      <c r="BY545" s="235"/>
      <c r="BZ545" s="235"/>
      <c r="CA545" s="235"/>
      <c r="CB545" s="235"/>
      <c r="CC545" s="235"/>
      <c r="CD545" s="235"/>
      <c r="CE545" s="235"/>
      <c r="CF545" s="235"/>
      <c r="CG545" s="235"/>
      <c r="CH545" s="235"/>
      <c r="CI545" s="235"/>
      <c r="CJ545" s="235"/>
      <c r="CK545" s="235"/>
      <c r="CL545" s="235"/>
      <c r="CM545" s="235"/>
      <c r="CN545" s="235"/>
      <c r="CO545" s="235"/>
      <c r="CP545" s="235"/>
      <c r="CQ545" s="235"/>
      <c r="CR545" s="235"/>
      <c r="CS545" s="235"/>
      <c r="CT545" s="235"/>
      <c r="CU545" s="235"/>
      <c r="CV545" s="235"/>
      <c r="CW545" s="235"/>
      <c r="CX545" s="235"/>
      <c r="CY545" s="235"/>
      <c r="CZ545" s="235"/>
      <c r="DA545" s="235"/>
      <c r="DB545" s="235"/>
      <c r="DC545" s="235"/>
      <c r="DD545" s="235"/>
      <c r="DE545" s="235"/>
      <c r="DF545" s="235"/>
      <c r="DG545" s="235"/>
      <c r="DH545" s="235"/>
      <c r="DI545" s="235"/>
      <c r="DJ545" s="235"/>
      <c r="DK545" s="235"/>
      <c r="DL545" s="235"/>
      <c r="DM545" s="235"/>
      <c r="DN545" s="235"/>
      <c r="DO545" s="235"/>
      <c r="DP545" s="235"/>
      <c r="DQ545" s="235"/>
      <c r="DR545" s="235"/>
      <c r="DS545" s="235"/>
      <c r="DT545" s="235"/>
      <c r="DU545" s="235"/>
      <c r="DV545" s="235"/>
      <c r="DW545" s="235"/>
      <c r="DX545" s="235"/>
      <c r="DY545" s="235"/>
      <c r="DZ545" s="235"/>
      <c r="EA545" s="235"/>
    </row>
    <row r="546" spans="3:131">
      <c r="C546" s="226"/>
      <c r="N546" s="235"/>
      <c r="O546" s="235"/>
      <c r="P546" s="235"/>
      <c r="Q546" s="235"/>
      <c r="R546" s="235"/>
      <c r="S546" s="235"/>
      <c r="T546" s="235"/>
      <c r="U546" s="235"/>
      <c r="V546" s="235"/>
      <c r="W546" s="235"/>
      <c r="X546" s="235"/>
      <c r="Y546" s="235"/>
      <c r="Z546" s="235"/>
      <c r="AA546" s="235"/>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59"/>
      <c r="AX546" s="259"/>
      <c r="AY546" s="259"/>
      <c r="AZ546" s="486"/>
      <c r="BA546" s="486"/>
      <c r="BB546" s="486"/>
      <c r="BC546" s="486"/>
      <c r="BD546" s="259"/>
      <c r="BE546" s="374"/>
      <c r="BF546" s="235"/>
      <c r="BG546" s="235"/>
      <c r="BH546" s="235"/>
      <c r="BI546" s="235"/>
      <c r="BJ546" s="235"/>
      <c r="BK546" s="235"/>
      <c r="BL546" s="235"/>
      <c r="BM546" s="235"/>
      <c r="BN546" s="235"/>
      <c r="BO546" s="235"/>
      <c r="BP546" s="235"/>
      <c r="BQ546" s="235"/>
      <c r="BR546" s="235"/>
      <c r="BS546" s="235"/>
      <c r="BT546" s="235"/>
      <c r="BU546" s="235"/>
      <c r="BV546" s="235"/>
      <c r="BW546" s="235"/>
      <c r="BX546" s="235"/>
      <c r="BY546" s="235"/>
      <c r="BZ546" s="235"/>
      <c r="CA546" s="235"/>
      <c r="CB546" s="235"/>
      <c r="CC546" s="235"/>
      <c r="CD546" s="235"/>
      <c r="CE546" s="235"/>
      <c r="CF546" s="235"/>
      <c r="CG546" s="235"/>
      <c r="CH546" s="235"/>
      <c r="CI546" s="235"/>
      <c r="CJ546" s="235"/>
      <c r="CK546" s="235"/>
      <c r="CL546" s="235"/>
      <c r="CM546" s="235"/>
      <c r="CN546" s="235"/>
      <c r="CO546" s="235"/>
      <c r="CP546" s="235"/>
      <c r="CQ546" s="235"/>
      <c r="CR546" s="235"/>
      <c r="CS546" s="235"/>
      <c r="CT546" s="235"/>
      <c r="CU546" s="235"/>
      <c r="CV546" s="235"/>
      <c r="CW546" s="235"/>
      <c r="CX546" s="235"/>
      <c r="CY546" s="235"/>
      <c r="CZ546" s="235"/>
      <c r="DA546" s="235"/>
      <c r="DB546" s="235"/>
      <c r="DC546" s="235"/>
      <c r="DD546" s="235"/>
      <c r="DE546" s="235"/>
      <c r="DF546" s="235"/>
      <c r="DG546" s="235"/>
      <c r="DH546" s="235"/>
      <c r="DI546" s="235"/>
      <c r="DJ546" s="235"/>
      <c r="DK546" s="235"/>
      <c r="DL546" s="235"/>
      <c r="DM546" s="235"/>
      <c r="DN546" s="235"/>
      <c r="DO546" s="235"/>
      <c r="DP546" s="235"/>
      <c r="DQ546" s="235"/>
      <c r="DR546" s="235"/>
      <c r="DS546" s="235"/>
      <c r="DT546" s="235"/>
      <c r="DU546" s="235"/>
      <c r="DV546" s="235"/>
      <c r="DW546" s="235"/>
      <c r="DX546" s="235"/>
      <c r="DY546" s="235"/>
      <c r="DZ546" s="235"/>
      <c r="EA546" s="235"/>
    </row>
    <row r="547" spans="3:131">
      <c r="C547" s="226"/>
      <c r="N547" s="235"/>
      <c r="O547" s="235"/>
      <c r="P547" s="235"/>
      <c r="Q547" s="235"/>
      <c r="R547" s="235"/>
      <c r="S547" s="235"/>
      <c r="T547" s="235"/>
      <c r="U547" s="235"/>
      <c r="V547" s="235"/>
      <c r="W547" s="235"/>
      <c r="X547" s="235"/>
      <c r="Y547" s="235"/>
      <c r="Z547" s="235"/>
      <c r="AA547" s="235"/>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59"/>
      <c r="AX547" s="259"/>
      <c r="AY547" s="259"/>
      <c r="AZ547" s="486"/>
      <c r="BA547" s="486"/>
      <c r="BB547" s="486"/>
      <c r="BC547" s="486"/>
      <c r="BD547" s="260"/>
      <c r="BE547" s="374"/>
      <c r="BF547" s="235"/>
      <c r="BG547" s="235"/>
      <c r="BH547" s="235"/>
      <c r="BI547" s="235"/>
      <c r="BJ547" s="235"/>
      <c r="BK547" s="235"/>
      <c r="BL547" s="235"/>
      <c r="BM547" s="235"/>
      <c r="BN547" s="235"/>
      <c r="BO547" s="235"/>
      <c r="BP547" s="235"/>
      <c r="BQ547" s="235"/>
      <c r="BR547" s="235"/>
      <c r="BS547" s="235"/>
      <c r="BT547" s="235"/>
      <c r="BU547" s="235"/>
      <c r="BV547" s="235"/>
      <c r="BW547" s="235"/>
      <c r="BX547" s="235"/>
      <c r="BY547" s="235"/>
      <c r="BZ547" s="235"/>
      <c r="CA547" s="235"/>
      <c r="CB547" s="235"/>
      <c r="CC547" s="235"/>
      <c r="CD547" s="235"/>
      <c r="CE547" s="235"/>
      <c r="CF547" s="235"/>
      <c r="CG547" s="235"/>
      <c r="CH547" s="235"/>
      <c r="CI547" s="235"/>
      <c r="CJ547" s="235"/>
      <c r="CK547" s="235"/>
      <c r="CL547" s="235"/>
      <c r="CM547" s="235"/>
      <c r="CN547" s="235"/>
      <c r="CO547" s="235"/>
      <c r="CP547" s="235"/>
      <c r="CQ547" s="235"/>
      <c r="CR547" s="235"/>
      <c r="CS547" s="235"/>
      <c r="CT547" s="235"/>
      <c r="CU547" s="235"/>
      <c r="CV547" s="235"/>
      <c r="CW547" s="235"/>
      <c r="CX547" s="235"/>
      <c r="CY547" s="235"/>
      <c r="CZ547" s="235"/>
      <c r="DA547" s="235"/>
      <c r="DB547" s="235"/>
      <c r="DC547" s="235"/>
      <c r="DD547" s="235"/>
      <c r="DE547" s="235"/>
      <c r="DF547" s="235"/>
      <c r="DG547" s="235"/>
      <c r="DH547" s="235"/>
      <c r="DI547" s="235"/>
      <c r="DJ547" s="235"/>
      <c r="DK547" s="235"/>
      <c r="DL547" s="235"/>
      <c r="DM547" s="235"/>
      <c r="DN547" s="235"/>
      <c r="DO547" s="235"/>
      <c r="DP547" s="235"/>
      <c r="DQ547" s="235"/>
      <c r="DR547" s="235"/>
      <c r="DS547" s="235"/>
      <c r="DT547" s="235"/>
      <c r="DU547" s="235"/>
      <c r="DV547" s="235"/>
      <c r="DW547" s="235"/>
      <c r="DX547" s="235"/>
      <c r="DY547" s="235"/>
      <c r="DZ547" s="235"/>
      <c r="EA547" s="235"/>
    </row>
    <row r="548" spans="3:131">
      <c r="C548" s="226"/>
      <c r="N548" s="235"/>
      <c r="O548" s="235"/>
      <c r="P548" s="235"/>
      <c r="Q548" s="235"/>
      <c r="R548" s="235"/>
      <c r="S548" s="235"/>
      <c r="T548" s="235"/>
      <c r="U548" s="235"/>
      <c r="V548" s="235"/>
      <c r="W548" s="235"/>
      <c r="X548" s="235"/>
      <c r="Y548" s="235"/>
      <c r="Z548" s="235"/>
      <c r="AA548" s="235"/>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59"/>
      <c r="AX548" s="259"/>
      <c r="AY548" s="259"/>
      <c r="AZ548" s="259"/>
      <c r="BA548" s="259"/>
      <c r="BB548" s="259"/>
      <c r="BC548" s="259"/>
      <c r="BD548" s="260"/>
      <c r="BE548" s="374"/>
      <c r="BF548" s="235"/>
      <c r="BG548" s="235"/>
      <c r="BH548" s="235"/>
      <c r="BI548" s="235"/>
      <c r="BJ548" s="235"/>
      <c r="BK548" s="235"/>
      <c r="BL548" s="235"/>
      <c r="BM548" s="235"/>
      <c r="BN548" s="235"/>
      <c r="BO548" s="235"/>
      <c r="BP548" s="235"/>
      <c r="BQ548" s="235"/>
      <c r="BR548" s="235"/>
      <c r="BS548" s="235"/>
      <c r="BT548" s="235"/>
      <c r="BU548" s="235"/>
      <c r="BV548" s="235"/>
      <c r="BW548" s="235"/>
      <c r="BX548" s="235"/>
      <c r="BY548" s="235"/>
      <c r="BZ548" s="235"/>
      <c r="CA548" s="235"/>
      <c r="CB548" s="235"/>
      <c r="CC548" s="235"/>
      <c r="CD548" s="235"/>
      <c r="CE548" s="235"/>
      <c r="CF548" s="235"/>
      <c r="CG548" s="235"/>
      <c r="CH548" s="235"/>
      <c r="CI548" s="235"/>
      <c r="CJ548" s="235"/>
      <c r="CK548" s="235"/>
      <c r="CL548" s="235"/>
      <c r="CM548" s="235"/>
      <c r="CN548" s="235"/>
      <c r="CO548" s="235"/>
      <c r="CP548" s="235"/>
      <c r="CQ548" s="235"/>
      <c r="CR548" s="235"/>
      <c r="CS548" s="235"/>
      <c r="CT548" s="235"/>
      <c r="CU548" s="235"/>
      <c r="CV548" s="235"/>
      <c r="CW548" s="235"/>
      <c r="CX548" s="235"/>
      <c r="CY548" s="235"/>
      <c r="CZ548" s="235"/>
      <c r="DA548" s="235"/>
      <c r="DB548" s="235"/>
      <c r="DC548" s="235"/>
      <c r="DD548" s="235"/>
      <c r="DE548" s="235"/>
      <c r="DF548" s="235"/>
      <c r="DG548" s="235"/>
      <c r="DH548" s="235"/>
      <c r="DI548" s="235"/>
      <c r="DJ548" s="235"/>
      <c r="DK548" s="235"/>
      <c r="DL548" s="235"/>
      <c r="DM548" s="235"/>
      <c r="DN548" s="235"/>
      <c r="DO548" s="235"/>
      <c r="DP548" s="235"/>
      <c r="DQ548" s="235"/>
      <c r="DR548" s="235"/>
      <c r="DS548" s="235"/>
      <c r="DT548" s="235"/>
      <c r="DU548" s="235"/>
      <c r="DV548" s="235"/>
      <c r="DW548" s="235"/>
      <c r="DX548" s="235"/>
      <c r="DY548" s="235"/>
      <c r="DZ548" s="235"/>
      <c r="EA548" s="235"/>
    </row>
    <row r="549" spans="3:131">
      <c r="C549" s="226"/>
      <c r="N549" s="235"/>
      <c r="O549" s="235"/>
      <c r="P549" s="235"/>
      <c r="Q549" s="235"/>
      <c r="R549" s="235"/>
      <c r="S549" s="235"/>
      <c r="T549" s="235"/>
      <c r="U549" s="235"/>
      <c r="V549" s="235"/>
      <c r="W549" s="235"/>
      <c r="X549" s="235"/>
      <c r="Y549" s="235"/>
      <c r="Z549" s="235"/>
      <c r="AA549" s="235"/>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59"/>
      <c r="AX549" s="259"/>
      <c r="AY549" s="259"/>
      <c r="AZ549" s="259"/>
      <c r="BA549" s="259"/>
      <c r="BB549" s="259"/>
      <c r="BC549" s="259"/>
      <c r="BD549" s="260"/>
      <c r="BE549" s="374"/>
      <c r="BF549" s="235"/>
      <c r="BG549" s="235"/>
      <c r="BH549" s="235"/>
      <c r="BI549" s="235"/>
      <c r="BJ549" s="235"/>
      <c r="BK549" s="235"/>
      <c r="BL549" s="235"/>
      <c r="BM549" s="235"/>
      <c r="BN549" s="235"/>
      <c r="BO549" s="235"/>
      <c r="BP549" s="235"/>
      <c r="BQ549" s="235"/>
      <c r="BR549" s="235"/>
      <c r="BS549" s="235"/>
      <c r="BT549" s="235"/>
      <c r="BU549" s="235"/>
      <c r="BV549" s="235"/>
      <c r="BW549" s="235"/>
      <c r="BX549" s="235"/>
      <c r="BY549" s="235"/>
      <c r="BZ549" s="235"/>
      <c r="CA549" s="235"/>
      <c r="CB549" s="235"/>
      <c r="CC549" s="235"/>
      <c r="CD549" s="235"/>
      <c r="CE549" s="235"/>
      <c r="CF549" s="235"/>
      <c r="CG549" s="235"/>
      <c r="CH549" s="235"/>
      <c r="CI549" s="235"/>
      <c r="CJ549" s="235"/>
      <c r="CK549" s="235"/>
      <c r="CL549" s="235"/>
      <c r="CM549" s="235"/>
      <c r="CN549" s="235"/>
      <c r="CO549" s="235"/>
      <c r="CP549" s="235"/>
      <c r="CQ549" s="235"/>
      <c r="CR549" s="235"/>
      <c r="CS549" s="235"/>
      <c r="CT549" s="235"/>
      <c r="CU549" s="235"/>
      <c r="CV549" s="235"/>
      <c r="CW549" s="235"/>
      <c r="CX549" s="235"/>
      <c r="CY549" s="235"/>
      <c r="CZ549" s="235"/>
      <c r="DA549" s="235"/>
      <c r="DB549" s="235"/>
      <c r="DC549" s="235"/>
      <c r="DD549" s="235"/>
      <c r="DE549" s="235"/>
      <c r="DF549" s="235"/>
      <c r="DG549" s="235"/>
      <c r="DH549" s="235"/>
      <c r="DI549" s="235"/>
      <c r="DJ549" s="235"/>
      <c r="DK549" s="235"/>
      <c r="DL549" s="235"/>
      <c r="DM549" s="235"/>
      <c r="DN549" s="235"/>
      <c r="DO549" s="235"/>
      <c r="DP549" s="235"/>
      <c r="DQ549" s="235"/>
      <c r="DR549" s="235"/>
      <c r="DS549" s="235"/>
      <c r="DT549" s="235"/>
      <c r="DU549" s="235"/>
      <c r="DV549" s="235"/>
      <c r="DW549" s="235"/>
      <c r="DX549" s="235"/>
      <c r="DY549" s="235"/>
      <c r="DZ549" s="235"/>
      <c r="EA549" s="235"/>
    </row>
    <row r="550" spans="3:131">
      <c r="C550" s="226"/>
      <c r="N550" s="235"/>
      <c r="O550" s="235"/>
      <c r="P550" s="235"/>
      <c r="Q550" s="235"/>
      <c r="R550" s="235"/>
      <c r="S550" s="235"/>
      <c r="T550" s="235"/>
      <c r="U550" s="235"/>
      <c r="V550" s="235"/>
      <c r="W550" s="235"/>
      <c r="X550" s="235"/>
      <c r="Y550" s="235"/>
      <c r="Z550" s="235"/>
      <c r="AA550" s="235"/>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59"/>
      <c r="AX550" s="259"/>
      <c r="AY550" s="259"/>
      <c r="AZ550" s="259"/>
      <c r="BA550" s="259"/>
      <c r="BB550" s="259"/>
      <c r="BC550" s="259"/>
      <c r="BD550" s="260"/>
      <c r="BE550" s="374"/>
      <c r="BF550" s="235"/>
      <c r="BG550" s="235"/>
      <c r="BH550" s="235"/>
      <c r="BI550" s="235"/>
      <c r="BJ550" s="235"/>
      <c r="BK550" s="235"/>
      <c r="BL550" s="235"/>
      <c r="BM550" s="235"/>
      <c r="BN550" s="235"/>
      <c r="BO550" s="235"/>
      <c r="BP550" s="235"/>
      <c r="BQ550" s="235"/>
      <c r="BR550" s="235"/>
      <c r="BS550" s="235"/>
      <c r="BT550" s="235"/>
      <c r="BU550" s="235"/>
      <c r="BV550" s="235"/>
      <c r="BW550" s="235"/>
      <c r="BX550" s="235"/>
      <c r="BY550" s="235"/>
      <c r="BZ550" s="235"/>
      <c r="CA550" s="235"/>
      <c r="CB550" s="235"/>
      <c r="CC550" s="235"/>
      <c r="CD550" s="235"/>
      <c r="CE550" s="235"/>
      <c r="CF550" s="235"/>
      <c r="CG550" s="235"/>
      <c r="CH550" s="235"/>
      <c r="CI550" s="235"/>
      <c r="CJ550" s="235"/>
      <c r="CK550" s="235"/>
      <c r="CL550" s="235"/>
      <c r="CM550" s="235"/>
      <c r="CN550" s="235"/>
      <c r="CO550" s="235"/>
      <c r="CP550" s="235"/>
      <c r="CQ550" s="235"/>
      <c r="CR550" s="235"/>
      <c r="CS550" s="235"/>
      <c r="CT550" s="235"/>
      <c r="CU550" s="235"/>
      <c r="CV550" s="235"/>
      <c r="CW550" s="235"/>
      <c r="CX550" s="235"/>
      <c r="CY550" s="235"/>
      <c r="CZ550" s="235"/>
      <c r="DA550" s="235"/>
      <c r="DB550" s="235"/>
      <c r="DC550" s="235"/>
      <c r="DD550" s="235"/>
      <c r="DE550" s="235"/>
      <c r="DF550" s="235"/>
      <c r="DG550" s="235"/>
      <c r="DH550" s="235"/>
      <c r="DI550" s="235"/>
      <c r="DJ550" s="235"/>
      <c r="DK550" s="235"/>
      <c r="DL550" s="235"/>
      <c r="DM550" s="235"/>
      <c r="DN550" s="235"/>
      <c r="DO550" s="235"/>
      <c r="DP550" s="235"/>
      <c r="DQ550" s="235"/>
      <c r="DR550" s="235"/>
      <c r="DS550" s="235"/>
      <c r="DT550" s="235"/>
      <c r="DU550" s="235"/>
      <c r="DV550" s="235"/>
      <c r="DW550" s="235"/>
      <c r="DX550" s="235"/>
      <c r="DY550" s="235"/>
      <c r="DZ550" s="235"/>
      <c r="EA550" s="235"/>
    </row>
    <row r="551" spans="3:131">
      <c r="C551" s="226"/>
      <c r="N551" s="235"/>
      <c r="O551" s="235"/>
      <c r="P551" s="235"/>
      <c r="Q551" s="235"/>
      <c r="R551" s="235"/>
      <c r="S551" s="235"/>
      <c r="T551" s="235"/>
      <c r="U551" s="235"/>
      <c r="V551" s="235"/>
      <c r="W551" s="235"/>
      <c r="X551" s="235"/>
      <c r="Y551" s="235"/>
      <c r="Z551" s="235"/>
      <c r="AA551" s="235"/>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59"/>
      <c r="AX551" s="259"/>
      <c r="AY551" s="259"/>
      <c r="AZ551" s="259"/>
      <c r="BA551" s="259"/>
      <c r="BB551" s="259"/>
      <c r="BC551" s="259"/>
      <c r="BD551" s="260"/>
      <c r="BE551" s="374"/>
      <c r="BF551" s="235"/>
      <c r="BG551" s="235"/>
      <c r="BH551" s="235"/>
      <c r="BI551" s="235"/>
      <c r="BJ551" s="235"/>
      <c r="BK551" s="235"/>
      <c r="BL551" s="235"/>
      <c r="BM551" s="235"/>
      <c r="BN551" s="235"/>
      <c r="BO551" s="235"/>
      <c r="BP551" s="235"/>
      <c r="BQ551" s="235"/>
      <c r="BR551" s="235"/>
      <c r="BS551" s="235"/>
      <c r="BT551" s="235"/>
      <c r="BU551" s="235"/>
      <c r="BV551" s="235"/>
      <c r="BW551" s="235"/>
      <c r="BX551" s="235"/>
      <c r="BY551" s="235"/>
      <c r="BZ551" s="235"/>
      <c r="CA551" s="235"/>
      <c r="CB551" s="235"/>
      <c r="CC551" s="235"/>
      <c r="CD551" s="235"/>
      <c r="CE551" s="235"/>
      <c r="CF551" s="235"/>
      <c r="CG551" s="235"/>
      <c r="CH551" s="235"/>
      <c r="CI551" s="235"/>
      <c r="CJ551" s="235"/>
      <c r="CK551" s="235"/>
      <c r="CL551" s="235"/>
      <c r="CM551" s="235"/>
      <c r="CN551" s="235"/>
      <c r="CO551" s="235"/>
      <c r="CP551" s="235"/>
      <c r="CQ551" s="235"/>
      <c r="CR551" s="235"/>
      <c r="CS551" s="235"/>
      <c r="CT551" s="235"/>
      <c r="CU551" s="235"/>
      <c r="CV551" s="235"/>
      <c r="CW551" s="235"/>
      <c r="CX551" s="235"/>
      <c r="CY551" s="235"/>
      <c r="CZ551" s="235"/>
      <c r="DA551" s="235"/>
      <c r="DB551" s="235"/>
      <c r="DC551" s="235"/>
      <c r="DD551" s="235"/>
      <c r="DE551" s="235"/>
      <c r="DF551" s="235"/>
      <c r="DG551" s="235"/>
      <c r="DH551" s="235"/>
      <c r="DI551" s="235"/>
      <c r="DJ551" s="235"/>
      <c r="DK551" s="235"/>
      <c r="DL551" s="235"/>
      <c r="DM551" s="235"/>
      <c r="DN551" s="235"/>
      <c r="DO551" s="235"/>
      <c r="DP551" s="235"/>
      <c r="DQ551" s="235"/>
      <c r="DR551" s="235"/>
      <c r="DS551" s="235"/>
      <c r="DT551" s="235"/>
      <c r="DU551" s="235"/>
      <c r="DV551" s="235"/>
      <c r="DW551" s="235"/>
      <c r="DX551" s="235"/>
      <c r="DY551" s="235"/>
      <c r="DZ551" s="235"/>
      <c r="EA551" s="235"/>
    </row>
    <row r="552" spans="3:131">
      <c r="C552" s="226"/>
      <c r="N552" s="235"/>
      <c r="O552" s="235"/>
      <c r="P552" s="235"/>
      <c r="Q552" s="235"/>
      <c r="R552" s="235"/>
      <c r="S552" s="235"/>
      <c r="T552" s="235"/>
      <c r="U552" s="235"/>
      <c r="V552" s="235"/>
      <c r="W552" s="235"/>
      <c r="X552" s="235"/>
      <c r="Y552" s="235"/>
      <c r="Z552" s="235"/>
      <c r="AA552" s="235"/>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59"/>
      <c r="AX552" s="259"/>
      <c r="AY552" s="259"/>
      <c r="AZ552" s="259"/>
      <c r="BA552" s="259"/>
      <c r="BB552" s="259"/>
      <c r="BC552" s="259"/>
      <c r="BD552" s="260"/>
      <c r="BE552" s="374"/>
      <c r="BF552" s="235"/>
      <c r="BG552" s="235"/>
      <c r="BH552" s="235"/>
      <c r="BI552" s="235"/>
      <c r="BJ552" s="235"/>
      <c r="BK552" s="235"/>
      <c r="BL552" s="235"/>
      <c r="BM552" s="235"/>
      <c r="BN552" s="235"/>
      <c r="BO552" s="235"/>
      <c r="BP552" s="235"/>
      <c r="BQ552" s="235"/>
      <c r="BR552" s="235"/>
      <c r="BS552" s="235"/>
      <c r="BT552" s="235"/>
      <c r="BU552" s="235"/>
      <c r="BV552" s="235"/>
      <c r="BW552" s="235"/>
      <c r="BX552" s="235"/>
      <c r="BY552" s="235"/>
      <c r="BZ552" s="235"/>
      <c r="CA552" s="235"/>
      <c r="CB552" s="235"/>
      <c r="CC552" s="235"/>
      <c r="CD552" s="235"/>
      <c r="CE552" s="235"/>
      <c r="CF552" s="235"/>
      <c r="CG552" s="235"/>
      <c r="CH552" s="235"/>
      <c r="CI552" s="235"/>
      <c r="CJ552" s="235"/>
      <c r="CK552" s="235"/>
      <c r="CL552" s="235"/>
      <c r="CM552" s="235"/>
      <c r="CN552" s="235"/>
      <c r="CO552" s="235"/>
      <c r="CP552" s="235"/>
      <c r="CQ552" s="235"/>
      <c r="CR552" s="235"/>
      <c r="CS552" s="235"/>
      <c r="CT552" s="235"/>
      <c r="CU552" s="235"/>
      <c r="CV552" s="235"/>
      <c r="CW552" s="235"/>
      <c r="CX552" s="235"/>
      <c r="CY552" s="235"/>
      <c r="CZ552" s="235"/>
      <c r="DA552" s="235"/>
      <c r="DB552" s="235"/>
      <c r="DC552" s="235"/>
      <c r="DD552" s="235"/>
      <c r="DE552" s="235"/>
      <c r="DF552" s="235"/>
      <c r="DG552" s="235"/>
      <c r="DH552" s="235"/>
      <c r="DI552" s="235"/>
      <c r="DJ552" s="235"/>
      <c r="DK552" s="235"/>
      <c r="DL552" s="235"/>
      <c r="DM552" s="235"/>
      <c r="DN552" s="235"/>
      <c r="DO552" s="235"/>
      <c r="DP552" s="235"/>
      <c r="DQ552" s="235"/>
      <c r="DR552" s="235"/>
      <c r="DS552" s="235"/>
      <c r="DT552" s="235"/>
      <c r="DU552" s="235"/>
      <c r="DV552" s="235"/>
      <c r="DW552" s="235"/>
      <c r="DX552" s="235"/>
      <c r="DY552" s="235"/>
      <c r="DZ552" s="235"/>
      <c r="EA552" s="235"/>
    </row>
    <row r="553" spans="3:131">
      <c r="C553" s="226"/>
      <c r="N553" s="235"/>
      <c r="O553" s="235"/>
      <c r="P553" s="235"/>
      <c r="Q553" s="235"/>
      <c r="R553" s="235"/>
      <c r="S553" s="235"/>
      <c r="T553" s="235"/>
      <c r="U553" s="235"/>
      <c r="V553" s="235"/>
      <c r="W553" s="235"/>
      <c r="X553" s="235"/>
      <c r="Y553" s="235"/>
      <c r="Z553" s="235"/>
      <c r="AA553" s="235"/>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59"/>
      <c r="AX553" s="259"/>
      <c r="AY553" s="259"/>
      <c r="AZ553" s="259"/>
      <c r="BA553" s="259"/>
      <c r="BB553" s="259"/>
      <c r="BC553" s="259"/>
      <c r="BD553" s="260"/>
      <c r="BE553" s="374"/>
      <c r="BF553" s="235"/>
      <c r="BG553" s="235"/>
      <c r="BH553" s="235"/>
      <c r="BI553" s="235"/>
      <c r="BJ553" s="235"/>
      <c r="BK553" s="235"/>
      <c r="BL553" s="235"/>
      <c r="BM553" s="235"/>
      <c r="BN553" s="235"/>
      <c r="BO553" s="235"/>
      <c r="BP553" s="235"/>
      <c r="BQ553" s="235"/>
      <c r="BR553" s="235"/>
      <c r="BS553" s="235"/>
      <c r="BT553" s="235"/>
      <c r="BU553" s="235"/>
      <c r="BV553" s="235"/>
      <c r="BW553" s="235"/>
      <c r="BX553" s="235"/>
      <c r="BY553" s="235"/>
      <c r="BZ553" s="235"/>
      <c r="CA553" s="235"/>
      <c r="CB553" s="235"/>
      <c r="CC553" s="235"/>
      <c r="CD553" s="235"/>
      <c r="CE553" s="235"/>
      <c r="CF553" s="235"/>
      <c r="CG553" s="235"/>
      <c r="CH553" s="235"/>
      <c r="CI553" s="235"/>
      <c r="CJ553" s="235"/>
      <c r="CK553" s="235"/>
      <c r="CL553" s="235"/>
      <c r="CM553" s="235"/>
      <c r="CN553" s="235"/>
      <c r="CO553" s="235"/>
      <c r="CP553" s="235"/>
      <c r="CQ553" s="235"/>
      <c r="CR553" s="235"/>
      <c r="CS553" s="235"/>
      <c r="CT553" s="235"/>
      <c r="CU553" s="235"/>
      <c r="CV553" s="235"/>
      <c r="CW553" s="235"/>
      <c r="CX553" s="235"/>
      <c r="CY553" s="235"/>
      <c r="CZ553" s="235"/>
      <c r="DA553" s="235"/>
      <c r="DB553" s="235"/>
      <c r="DC553" s="235"/>
      <c r="DD553" s="235"/>
      <c r="DE553" s="235"/>
      <c r="DF553" s="235"/>
      <c r="DG553" s="235"/>
      <c r="DH553" s="235"/>
      <c r="DI553" s="235"/>
      <c r="DJ553" s="235"/>
      <c r="DK553" s="235"/>
      <c r="DL553" s="235"/>
      <c r="DM553" s="235"/>
      <c r="DN553" s="235"/>
      <c r="DO553" s="235"/>
      <c r="DP553" s="235"/>
      <c r="DQ553" s="235"/>
      <c r="DR553" s="235"/>
      <c r="DS553" s="235"/>
      <c r="DT553" s="235"/>
      <c r="DU553" s="235"/>
      <c r="DV553" s="235"/>
      <c r="DW553" s="235"/>
      <c r="DX553" s="235"/>
      <c r="DY553" s="235"/>
      <c r="DZ553" s="235"/>
      <c r="EA553" s="235"/>
    </row>
    <row r="554" spans="3:131">
      <c r="C554" s="226"/>
      <c r="N554" s="235"/>
      <c r="O554" s="235"/>
      <c r="P554" s="235"/>
      <c r="Q554" s="235"/>
      <c r="R554" s="235"/>
      <c r="S554" s="235"/>
      <c r="T554" s="235"/>
      <c r="U554" s="235"/>
      <c r="V554" s="235"/>
      <c r="W554" s="235"/>
      <c r="X554" s="235"/>
      <c r="Y554" s="235"/>
      <c r="Z554" s="235"/>
      <c r="AA554" s="235"/>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59"/>
      <c r="AX554" s="259"/>
      <c r="AY554" s="259"/>
      <c r="AZ554" s="259"/>
      <c r="BA554" s="259"/>
      <c r="BB554" s="259"/>
      <c r="BC554" s="259"/>
      <c r="BD554" s="260"/>
      <c r="BE554" s="374"/>
      <c r="BF554" s="235"/>
      <c r="BG554" s="235"/>
      <c r="BH554" s="235"/>
      <c r="BI554" s="235"/>
      <c r="BJ554" s="235"/>
      <c r="BK554" s="235"/>
      <c r="BL554" s="235"/>
      <c r="BM554" s="235"/>
      <c r="BN554" s="235"/>
      <c r="BO554" s="235"/>
      <c r="BP554" s="235"/>
      <c r="BQ554" s="235"/>
      <c r="BR554" s="235"/>
      <c r="BS554" s="235"/>
      <c r="BT554" s="235"/>
      <c r="BU554" s="235"/>
      <c r="BV554" s="235"/>
      <c r="BW554" s="235"/>
      <c r="BX554" s="235"/>
      <c r="BY554" s="235"/>
      <c r="BZ554" s="235"/>
      <c r="CA554" s="235"/>
      <c r="CB554" s="235"/>
      <c r="CC554" s="235"/>
      <c r="CD554" s="235"/>
      <c r="CE554" s="235"/>
      <c r="CF554" s="235"/>
      <c r="CG554" s="235"/>
      <c r="CH554" s="235"/>
      <c r="CI554" s="235"/>
      <c r="CJ554" s="235"/>
      <c r="CK554" s="235"/>
      <c r="CL554" s="235"/>
      <c r="CM554" s="235"/>
      <c r="CN554" s="235"/>
      <c r="CO554" s="235"/>
      <c r="CP554" s="235"/>
      <c r="CQ554" s="235"/>
      <c r="CR554" s="235"/>
      <c r="CS554" s="235"/>
      <c r="CT554" s="235"/>
      <c r="CU554" s="235"/>
      <c r="CV554" s="235"/>
      <c r="CW554" s="235"/>
      <c r="CX554" s="235"/>
      <c r="CY554" s="235"/>
      <c r="CZ554" s="235"/>
      <c r="DA554" s="235"/>
      <c r="DB554" s="235"/>
      <c r="DC554" s="235"/>
      <c r="DD554" s="235"/>
      <c r="DE554" s="235"/>
      <c r="DF554" s="235"/>
      <c r="DG554" s="235"/>
      <c r="DH554" s="235"/>
      <c r="DI554" s="235"/>
      <c r="DJ554" s="235"/>
      <c r="DK554" s="235"/>
      <c r="DL554" s="235"/>
      <c r="DM554" s="235"/>
      <c r="DN554" s="235"/>
      <c r="DO554" s="235"/>
      <c r="DP554" s="235"/>
      <c r="DQ554" s="235"/>
      <c r="DR554" s="235"/>
      <c r="DS554" s="235"/>
      <c r="DT554" s="235"/>
      <c r="DU554" s="235"/>
      <c r="DV554" s="235"/>
      <c r="DW554" s="235"/>
      <c r="DX554" s="235"/>
      <c r="DY554" s="235"/>
      <c r="DZ554" s="235"/>
      <c r="EA554" s="235"/>
    </row>
    <row r="555" spans="3:131">
      <c r="C555" s="226"/>
      <c r="N555" s="235"/>
      <c r="O555" s="235"/>
      <c r="P555" s="235"/>
      <c r="Q555" s="235"/>
      <c r="R555" s="235"/>
      <c r="S555" s="235"/>
      <c r="T555" s="235"/>
      <c r="U555" s="235"/>
      <c r="V555" s="235"/>
      <c r="W555" s="235"/>
      <c r="X555" s="235"/>
      <c r="Y555" s="235"/>
      <c r="Z555" s="235"/>
      <c r="AA555" s="235"/>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59"/>
      <c r="AX555" s="259"/>
      <c r="AY555" s="259"/>
      <c r="AZ555" s="259"/>
      <c r="BA555" s="259"/>
      <c r="BB555" s="259"/>
      <c r="BC555" s="259"/>
      <c r="BD555" s="260"/>
      <c r="BE555" s="374"/>
      <c r="BF555" s="235"/>
      <c r="BG555" s="235"/>
      <c r="BH555" s="235"/>
      <c r="BI555" s="235"/>
      <c r="BJ555" s="235"/>
      <c r="BK555" s="235"/>
      <c r="BL555" s="235"/>
      <c r="BM555" s="235"/>
      <c r="BN555" s="235"/>
      <c r="BO555" s="235"/>
      <c r="BP555" s="235"/>
      <c r="BQ555" s="235"/>
      <c r="BR555" s="235"/>
      <c r="BS555" s="235"/>
      <c r="BT555" s="235"/>
      <c r="BU555" s="235"/>
      <c r="BV555" s="235"/>
      <c r="BW555" s="235"/>
      <c r="BX555" s="235"/>
      <c r="BY555" s="235"/>
      <c r="BZ555" s="235"/>
      <c r="CA555" s="235"/>
      <c r="CB555" s="235"/>
      <c r="CC555" s="235"/>
      <c r="CD555" s="235"/>
      <c r="CE555" s="235"/>
      <c r="CF555" s="235"/>
      <c r="CG555" s="235"/>
      <c r="CH555" s="235"/>
      <c r="CI555" s="235"/>
      <c r="CJ555" s="235"/>
      <c r="CK555" s="235"/>
      <c r="CL555" s="235"/>
      <c r="CM555" s="235"/>
      <c r="CN555" s="235"/>
      <c r="CO555" s="235"/>
      <c r="CP555" s="235"/>
      <c r="CQ555" s="235"/>
      <c r="CR555" s="235"/>
      <c r="CS555" s="235"/>
      <c r="CT555" s="235"/>
      <c r="CU555" s="235"/>
      <c r="CV555" s="235"/>
      <c r="CW555" s="235"/>
      <c r="CX555" s="235"/>
      <c r="CY555" s="235"/>
      <c r="CZ555" s="235"/>
      <c r="DA555" s="235"/>
      <c r="DB555" s="235"/>
      <c r="DC555" s="235"/>
      <c r="DD555" s="235"/>
      <c r="DE555" s="235"/>
      <c r="DF555" s="235"/>
      <c r="DG555" s="235"/>
      <c r="DH555" s="235"/>
      <c r="DI555" s="235"/>
      <c r="DJ555" s="235"/>
      <c r="DK555" s="235"/>
      <c r="DL555" s="235"/>
      <c r="DM555" s="235"/>
      <c r="DN555" s="235"/>
      <c r="DO555" s="235"/>
      <c r="DP555" s="235"/>
      <c r="DQ555" s="235"/>
      <c r="DR555" s="235"/>
      <c r="DS555" s="235"/>
      <c r="DT555" s="235"/>
      <c r="DU555" s="235"/>
      <c r="DV555" s="235"/>
      <c r="DW555" s="235"/>
      <c r="DX555" s="235"/>
      <c r="DY555" s="235"/>
      <c r="DZ555" s="235"/>
      <c r="EA555" s="235"/>
    </row>
    <row r="556" spans="3:131">
      <c r="C556" s="226"/>
      <c r="N556" s="235"/>
      <c r="O556" s="235"/>
      <c r="P556" s="235"/>
      <c r="Q556" s="235"/>
      <c r="R556" s="235"/>
      <c r="S556" s="235"/>
      <c r="T556" s="235"/>
      <c r="U556" s="235"/>
      <c r="V556" s="235"/>
      <c r="W556" s="235"/>
      <c r="X556" s="235"/>
      <c r="Y556" s="235"/>
      <c r="Z556" s="235"/>
      <c r="AA556" s="235"/>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59"/>
      <c r="AX556" s="259"/>
      <c r="AY556" s="259"/>
      <c r="AZ556" s="259"/>
      <c r="BA556" s="259"/>
      <c r="BB556" s="259"/>
      <c r="BC556" s="259"/>
      <c r="BD556" s="260"/>
      <c r="BE556" s="374"/>
      <c r="BF556" s="235"/>
      <c r="BG556" s="235"/>
      <c r="BH556" s="235"/>
      <c r="BI556" s="235"/>
      <c r="BJ556" s="235"/>
      <c r="BK556" s="235"/>
      <c r="BL556" s="235"/>
      <c r="BM556" s="235"/>
      <c r="BN556" s="235"/>
      <c r="BO556" s="235"/>
      <c r="BP556" s="235"/>
      <c r="BQ556" s="235"/>
      <c r="BR556" s="235"/>
      <c r="BS556" s="235"/>
      <c r="BT556" s="235"/>
      <c r="BU556" s="235"/>
      <c r="BV556" s="235"/>
      <c r="BW556" s="235"/>
      <c r="BX556" s="235"/>
      <c r="BY556" s="235"/>
      <c r="BZ556" s="235"/>
      <c r="CA556" s="235"/>
      <c r="CB556" s="235"/>
      <c r="CC556" s="235"/>
      <c r="CD556" s="235"/>
      <c r="CE556" s="235"/>
      <c r="CF556" s="235"/>
      <c r="CG556" s="235"/>
      <c r="CH556" s="235"/>
      <c r="CI556" s="235"/>
      <c r="CJ556" s="235"/>
      <c r="CK556" s="235"/>
      <c r="CL556" s="235"/>
      <c r="CM556" s="235"/>
      <c r="CN556" s="235"/>
      <c r="CO556" s="235"/>
      <c r="CP556" s="235"/>
      <c r="CQ556" s="235"/>
      <c r="CR556" s="235"/>
      <c r="CS556" s="235"/>
      <c r="CT556" s="235"/>
      <c r="CU556" s="235"/>
      <c r="CV556" s="235"/>
      <c r="CW556" s="235"/>
      <c r="CX556" s="235"/>
      <c r="CY556" s="235"/>
      <c r="CZ556" s="235"/>
      <c r="DA556" s="235"/>
      <c r="DB556" s="235"/>
      <c r="DC556" s="235"/>
      <c r="DD556" s="235"/>
      <c r="DE556" s="235"/>
      <c r="DF556" s="235"/>
      <c r="DG556" s="235"/>
      <c r="DH556" s="235"/>
      <c r="DI556" s="235"/>
      <c r="DJ556" s="235"/>
      <c r="DK556" s="235"/>
      <c r="DL556" s="235"/>
      <c r="DM556" s="235"/>
      <c r="DN556" s="235"/>
      <c r="DO556" s="235"/>
      <c r="DP556" s="235"/>
      <c r="DQ556" s="235"/>
      <c r="DR556" s="235"/>
      <c r="DS556" s="235"/>
      <c r="DT556" s="235"/>
      <c r="DU556" s="235"/>
      <c r="DV556" s="235"/>
      <c r="DW556" s="235"/>
      <c r="DX556" s="235"/>
      <c r="DY556" s="235"/>
      <c r="DZ556" s="235"/>
      <c r="EA556" s="235"/>
    </row>
    <row r="557" spans="3:131">
      <c r="C557" s="226"/>
      <c r="N557" s="235"/>
      <c r="O557" s="235"/>
      <c r="P557" s="235"/>
      <c r="Q557" s="235"/>
      <c r="R557" s="235"/>
      <c r="S557" s="235"/>
      <c r="T557" s="235"/>
      <c r="U557" s="235"/>
      <c r="V557" s="235"/>
      <c r="W557" s="235"/>
      <c r="X557" s="235"/>
      <c r="Y557" s="235"/>
      <c r="Z557" s="235"/>
      <c r="AA557" s="235"/>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59"/>
      <c r="AX557" s="259"/>
      <c r="AY557" s="259"/>
      <c r="AZ557" s="259"/>
      <c r="BA557" s="259"/>
      <c r="BB557" s="259"/>
      <c r="BC557" s="259"/>
      <c r="BD557" s="260"/>
      <c r="BE557" s="374"/>
      <c r="BF557" s="235"/>
      <c r="BG557" s="235"/>
      <c r="BH557" s="235"/>
      <c r="BI557" s="235"/>
      <c r="BJ557" s="235"/>
      <c r="BK557" s="235"/>
      <c r="BL557" s="235"/>
      <c r="BM557" s="235"/>
      <c r="BN557" s="235"/>
      <c r="BO557" s="235"/>
      <c r="BP557" s="235"/>
      <c r="BQ557" s="235"/>
      <c r="BR557" s="235"/>
      <c r="BS557" s="235"/>
      <c r="BT557" s="235"/>
      <c r="BU557" s="235"/>
      <c r="BV557" s="235"/>
      <c r="BW557" s="235"/>
      <c r="BX557" s="235"/>
      <c r="BY557" s="235"/>
      <c r="BZ557" s="235"/>
      <c r="CA557" s="235"/>
      <c r="CB557" s="235"/>
      <c r="CC557" s="235"/>
      <c r="CD557" s="235"/>
      <c r="CE557" s="235"/>
      <c r="CF557" s="235"/>
      <c r="CG557" s="235"/>
      <c r="CH557" s="235"/>
      <c r="CI557" s="235"/>
      <c r="CJ557" s="235"/>
      <c r="CK557" s="235"/>
      <c r="CL557" s="235"/>
      <c r="CM557" s="235"/>
      <c r="CN557" s="235"/>
      <c r="CO557" s="235"/>
      <c r="CP557" s="235"/>
      <c r="CQ557" s="235"/>
      <c r="CR557" s="235"/>
      <c r="CS557" s="235"/>
      <c r="CT557" s="235"/>
      <c r="CU557" s="235"/>
      <c r="CV557" s="235"/>
      <c r="CW557" s="235"/>
      <c r="CX557" s="235"/>
      <c r="CY557" s="235"/>
      <c r="CZ557" s="235"/>
      <c r="DA557" s="235"/>
      <c r="DB557" s="235"/>
      <c r="DC557" s="235"/>
      <c r="DD557" s="235"/>
      <c r="DE557" s="235"/>
      <c r="DF557" s="235"/>
      <c r="DG557" s="235"/>
      <c r="DH557" s="235"/>
      <c r="DI557" s="235"/>
      <c r="DJ557" s="235"/>
      <c r="DK557" s="235"/>
      <c r="DL557" s="235"/>
      <c r="DM557" s="235"/>
      <c r="DN557" s="235"/>
      <c r="DO557" s="235"/>
      <c r="DP557" s="235"/>
      <c r="DQ557" s="235"/>
      <c r="DR557" s="235"/>
      <c r="DS557" s="235"/>
      <c r="DT557" s="235"/>
      <c r="DU557" s="235"/>
      <c r="DV557" s="235"/>
      <c r="DW557" s="235"/>
      <c r="DX557" s="235"/>
      <c r="DY557" s="235"/>
      <c r="DZ557" s="235"/>
      <c r="EA557" s="235"/>
    </row>
    <row r="558" spans="3:131">
      <c r="C558" s="226"/>
      <c r="N558" s="235"/>
      <c r="O558" s="235"/>
      <c r="P558" s="235"/>
      <c r="Q558" s="235"/>
      <c r="R558" s="235"/>
      <c r="S558" s="235"/>
      <c r="T558" s="235"/>
      <c r="U558" s="235"/>
      <c r="V558" s="235"/>
      <c r="W558" s="235"/>
      <c r="X558" s="235"/>
      <c r="Y558" s="235"/>
      <c r="Z558" s="235"/>
      <c r="AA558" s="235"/>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59"/>
      <c r="AX558" s="259"/>
      <c r="AY558" s="259"/>
      <c r="AZ558" s="259"/>
      <c r="BA558" s="259"/>
      <c r="BB558" s="259"/>
      <c r="BC558" s="259"/>
      <c r="BD558" s="260"/>
      <c r="BE558" s="374"/>
      <c r="BF558" s="235"/>
      <c r="BG558" s="235"/>
      <c r="BH558" s="235"/>
      <c r="BI558" s="235"/>
      <c r="BJ558" s="235"/>
      <c r="BK558" s="235"/>
      <c r="BL558" s="235"/>
      <c r="BM558" s="235"/>
      <c r="BN558" s="235"/>
      <c r="BO558" s="235"/>
      <c r="BP558" s="235"/>
      <c r="BQ558" s="235"/>
      <c r="BR558" s="235"/>
      <c r="BS558" s="235"/>
      <c r="BT558" s="235"/>
      <c r="BU558" s="235"/>
      <c r="BV558" s="235"/>
      <c r="BW558" s="235"/>
      <c r="BX558" s="235"/>
      <c r="BY558" s="235"/>
      <c r="BZ558" s="235"/>
      <c r="CA558" s="235"/>
      <c r="CB558" s="235"/>
      <c r="CC558" s="235"/>
      <c r="CD558" s="235"/>
      <c r="CE558" s="235"/>
      <c r="CF558" s="235"/>
      <c r="CG558" s="235"/>
      <c r="CH558" s="235"/>
      <c r="CI558" s="235"/>
      <c r="CJ558" s="235"/>
      <c r="CK558" s="235"/>
      <c r="CL558" s="235"/>
      <c r="CM558" s="235"/>
      <c r="CN558" s="235"/>
      <c r="CO558" s="235"/>
      <c r="CP558" s="235"/>
      <c r="CQ558" s="235"/>
      <c r="CR558" s="235"/>
      <c r="CS558" s="235"/>
      <c r="CT558" s="235"/>
      <c r="CU558" s="235"/>
      <c r="CV558" s="235"/>
      <c r="CW558" s="235"/>
      <c r="CX558" s="235"/>
      <c r="CY558" s="235"/>
      <c r="CZ558" s="235"/>
      <c r="DA558" s="235"/>
      <c r="DB558" s="235"/>
      <c r="DC558" s="235"/>
      <c r="DD558" s="235"/>
      <c r="DE558" s="235"/>
      <c r="DF558" s="235"/>
      <c r="DG558" s="235"/>
      <c r="DH558" s="235"/>
      <c r="DI558" s="235"/>
      <c r="DJ558" s="235"/>
      <c r="DK558" s="235"/>
      <c r="DL558" s="235"/>
      <c r="DM558" s="235"/>
      <c r="DN558" s="235"/>
      <c r="DO558" s="235"/>
      <c r="DP558" s="235"/>
      <c r="DQ558" s="235"/>
      <c r="DR558" s="235"/>
      <c r="DS558" s="235"/>
      <c r="DT558" s="235"/>
      <c r="DU558" s="235"/>
      <c r="DV558" s="235"/>
      <c r="DW558" s="235"/>
      <c r="DX558" s="235"/>
      <c r="DY558" s="235"/>
      <c r="DZ558" s="235"/>
      <c r="EA558" s="235"/>
    </row>
    <row r="559" spans="3:131">
      <c r="C559" s="226"/>
      <c r="N559" s="235"/>
      <c r="O559" s="235"/>
      <c r="P559" s="235"/>
      <c r="Q559" s="235"/>
      <c r="R559" s="235"/>
      <c r="S559" s="235"/>
      <c r="T559" s="235"/>
      <c r="U559" s="235"/>
      <c r="V559" s="235"/>
      <c r="W559" s="235"/>
      <c r="X559" s="235"/>
      <c r="Y559" s="235"/>
      <c r="Z559" s="235"/>
      <c r="AA559" s="235"/>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59"/>
      <c r="AX559" s="259"/>
      <c r="AY559" s="259"/>
      <c r="AZ559" s="259"/>
      <c r="BA559" s="259"/>
      <c r="BB559" s="259"/>
      <c r="BC559" s="259"/>
      <c r="BD559" s="260"/>
      <c r="BE559" s="374"/>
      <c r="BF559" s="235"/>
      <c r="BG559" s="235"/>
      <c r="BH559" s="235"/>
      <c r="BI559" s="235"/>
      <c r="BJ559" s="235"/>
      <c r="BK559" s="235"/>
      <c r="BL559" s="235"/>
      <c r="BM559" s="235"/>
      <c r="BN559" s="235"/>
      <c r="BO559" s="235"/>
      <c r="BP559" s="235"/>
      <c r="BQ559" s="235"/>
      <c r="BR559" s="235"/>
      <c r="BS559" s="235"/>
      <c r="BT559" s="235"/>
      <c r="BU559" s="235"/>
      <c r="BV559" s="235"/>
      <c r="BW559" s="235"/>
      <c r="BX559" s="235"/>
      <c r="BY559" s="235"/>
      <c r="BZ559" s="235"/>
      <c r="CA559" s="235"/>
      <c r="CB559" s="235"/>
      <c r="CC559" s="235"/>
      <c r="CD559" s="235"/>
      <c r="CE559" s="235"/>
      <c r="CF559" s="235"/>
      <c r="CG559" s="235"/>
      <c r="CH559" s="235"/>
      <c r="CI559" s="235"/>
      <c r="CJ559" s="235"/>
      <c r="CK559" s="235"/>
      <c r="CL559" s="235"/>
      <c r="CM559" s="235"/>
      <c r="CN559" s="235"/>
      <c r="CO559" s="235"/>
      <c r="CP559" s="235"/>
      <c r="CQ559" s="235"/>
      <c r="CR559" s="235"/>
      <c r="CS559" s="235"/>
      <c r="CT559" s="235"/>
      <c r="CU559" s="235"/>
      <c r="CV559" s="235"/>
      <c r="CW559" s="235"/>
      <c r="CX559" s="235"/>
      <c r="CY559" s="235"/>
      <c r="CZ559" s="235"/>
      <c r="DA559" s="235"/>
      <c r="DB559" s="235"/>
      <c r="DC559" s="235"/>
      <c r="DD559" s="235"/>
      <c r="DE559" s="235"/>
      <c r="DF559" s="235"/>
      <c r="DG559" s="235"/>
      <c r="DH559" s="235"/>
      <c r="DI559" s="235"/>
      <c r="DJ559" s="235"/>
      <c r="DK559" s="235"/>
      <c r="DL559" s="235"/>
      <c r="DM559" s="235"/>
      <c r="DN559" s="235"/>
      <c r="DO559" s="235"/>
      <c r="DP559" s="235"/>
      <c r="DQ559" s="235"/>
      <c r="DR559" s="235"/>
      <c r="DS559" s="235"/>
      <c r="DT559" s="235"/>
      <c r="DU559" s="235"/>
      <c r="DV559" s="235"/>
      <c r="DW559" s="235"/>
      <c r="DX559" s="235"/>
      <c r="DY559" s="235"/>
      <c r="DZ559" s="235"/>
      <c r="EA559" s="235"/>
    </row>
    <row r="560" spans="3:131">
      <c r="C560" s="226"/>
      <c r="N560" s="235"/>
      <c r="O560" s="235"/>
      <c r="P560" s="235"/>
      <c r="Q560" s="235"/>
      <c r="R560" s="235"/>
      <c r="S560" s="235"/>
      <c r="T560" s="235"/>
      <c r="U560" s="235"/>
      <c r="V560" s="235"/>
      <c r="W560" s="235"/>
      <c r="X560" s="235"/>
      <c r="Y560" s="235"/>
      <c r="Z560" s="235"/>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59"/>
      <c r="AX560" s="259"/>
      <c r="AY560" s="259"/>
      <c r="AZ560" s="259"/>
      <c r="BA560" s="259"/>
      <c r="BB560" s="259"/>
      <c r="BC560" s="259"/>
      <c r="BD560" s="260"/>
      <c r="BE560" s="374"/>
      <c r="BF560" s="235"/>
      <c r="BG560" s="235"/>
      <c r="BH560" s="235"/>
      <c r="BI560" s="235"/>
      <c r="BJ560" s="235"/>
      <c r="BK560" s="235"/>
      <c r="BL560" s="235"/>
      <c r="BM560" s="235"/>
      <c r="BN560" s="235"/>
      <c r="BO560" s="235"/>
      <c r="BP560" s="235"/>
      <c r="BQ560" s="235"/>
      <c r="BR560" s="235"/>
      <c r="BS560" s="235"/>
      <c r="BT560" s="235"/>
      <c r="BU560" s="235"/>
      <c r="BV560" s="235"/>
      <c r="BW560" s="235"/>
      <c r="BX560" s="235"/>
      <c r="BY560" s="235"/>
      <c r="BZ560" s="235"/>
      <c r="CA560" s="235"/>
      <c r="CB560" s="235"/>
      <c r="CC560" s="235"/>
      <c r="CD560" s="235"/>
      <c r="CE560" s="235"/>
      <c r="CF560" s="235"/>
      <c r="CG560" s="235"/>
      <c r="CH560" s="235"/>
      <c r="CI560" s="235"/>
      <c r="CJ560" s="235"/>
      <c r="CK560" s="235"/>
      <c r="CL560" s="235"/>
      <c r="CM560" s="235"/>
      <c r="CN560" s="235"/>
      <c r="CO560" s="235"/>
      <c r="CP560" s="235"/>
      <c r="CQ560" s="235"/>
      <c r="CR560" s="235"/>
      <c r="CS560" s="235"/>
      <c r="CT560" s="235"/>
      <c r="CU560" s="235"/>
      <c r="CV560" s="235"/>
      <c r="CW560" s="235"/>
      <c r="CX560" s="235"/>
      <c r="CY560" s="235"/>
      <c r="CZ560" s="235"/>
      <c r="DA560" s="235"/>
      <c r="DB560" s="235"/>
      <c r="DC560" s="235"/>
      <c r="DD560" s="235"/>
      <c r="DE560" s="235"/>
      <c r="DF560" s="235"/>
      <c r="DG560" s="235"/>
      <c r="DH560" s="235"/>
      <c r="DI560" s="235"/>
      <c r="DJ560" s="235"/>
      <c r="DK560" s="235"/>
      <c r="DL560" s="235"/>
      <c r="DM560" s="235"/>
      <c r="DN560" s="235"/>
      <c r="DO560" s="235"/>
      <c r="DP560" s="235"/>
      <c r="DQ560" s="235"/>
      <c r="DR560" s="235"/>
      <c r="DS560" s="235"/>
      <c r="DT560" s="235"/>
      <c r="DU560" s="235"/>
      <c r="DV560" s="235"/>
      <c r="DW560" s="235"/>
      <c r="DX560" s="235"/>
      <c r="DY560" s="235"/>
      <c r="DZ560" s="235"/>
      <c r="EA560" s="235"/>
    </row>
    <row r="561" spans="3:131">
      <c r="C561" s="226"/>
      <c r="N561" s="235"/>
      <c r="O561" s="235"/>
      <c r="P561" s="235"/>
      <c r="Q561" s="235"/>
      <c r="R561" s="235"/>
      <c r="S561" s="235"/>
      <c r="T561" s="235"/>
      <c r="U561" s="235"/>
      <c r="V561" s="235"/>
      <c r="W561" s="235"/>
      <c r="X561" s="235"/>
      <c r="Y561" s="235"/>
      <c r="Z561" s="235"/>
      <c r="AA561" s="235"/>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59"/>
      <c r="AX561" s="259"/>
      <c r="AY561" s="259"/>
      <c r="AZ561" s="259"/>
      <c r="BA561" s="259"/>
      <c r="BB561" s="259"/>
      <c r="BC561" s="259"/>
      <c r="BD561" s="260"/>
      <c r="BE561" s="374"/>
      <c r="BF561" s="235"/>
      <c r="BG561" s="235"/>
      <c r="BH561" s="235"/>
      <c r="BI561" s="235"/>
      <c r="BJ561" s="235"/>
      <c r="BK561" s="235"/>
      <c r="BL561" s="235"/>
      <c r="BM561" s="235"/>
      <c r="BN561" s="235"/>
      <c r="BO561" s="235"/>
      <c r="BP561" s="235"/>
      <c r="BQ561" s="235"/>
      <c r="BR561" s="235"/>
      <c r="BS561" s="235"/>
      <c r="BT561" s="235"/>
      <c r="BU561" s="235"/>
      <c r="BV561" s="235"/>
      <c r="BW561" s="235"/>
      <c r="BX561" s="235"/>
      <c r="BY561" s="235"/>
      <c r="BZ561" s="235"/>
      <c r="CA561" s="235"/>
      <c r="CB561" s="235"/>
      <c r="CC561" s="235"/>
      <c r="CD561" s="235"/>
      <c r="CE561" s="235"/>
      <c r="CF561" s="235"/>
      <c r="CG561" s="235"/>
      <c r="CH561" s="235"/>
      <c r="CI561" s="235"/>
      <c r="CJ561" s="235"/>
      <c r="CK561" s="235"/>
      <c r="CL561" s="235"/>
      <c r="CM561" s="235"/>
      <c r="CN561" s="235"/>
      <c r="CO561" s="235"/>
      <c r="CP561" s="235"/>
      <c r="CQ561" s="235"/>
      <c r="CR561" s="235"/>
      <c r="CS561" s="235"/>
      <c r="CT561" s="235"/>
      <c r="CU561" s="235"/>
      <c r="CV561" s="235"/>
      <c r="CW561" s="235"/>
      <c r="CX561" s="235"/>
      <c r="CY561" s="235"/>
      <c r="CZ561" s="235"/>
      <c r="DA561" s="235"/>
      <c r="DB561" s="235"/>
      <c r="DC561" s="235"/>
      <c r="DD561" s="235"/>
      <c r="DE561" s="235"/>
      <c r="DF561" s="235"/>
      <c r="DG561" s="235"/>
      <c r="DH561" s="235"/>
      <c r="DI561" s="235"/>
      <c r="DJ561" s="235"/>
      <c r="DK561" s="235"/>
      <c r="DL561" s="235"/>
      <c r="DM561" s="235"/>
      <c r="DN561" s="235"/>
      <c r="DO561" s="235"/>
      <c r="DP561" s="235"/>
      <c r="DQ561" s="235"/>
      <c r="DR561" s="235"/>
      <c r="DS561" s="235"/>
      <c r="DT561" s="235"/>
      <c r="DU561" s="235"/>
      <c r="DV561" s="235"/>
      <c r="DW561" s="235"/>
      <c r="DX561" s="235"/>
      <c r="DY561" s="235"/>
      <c r="DZ561" s="235"/>
      <c r="EA561" s="235"/>
    </row>
    <row r="562" spans="3:131">
      <c r="C562" s="226"/>
      <c r="N562" s="235"/>
      <c r="O562" s="235"/>
      <c r="P562" s="235"/>
      <c r="Q562" s="235"/>
      <c r="R562" s="235"/>
      <c r="S562" s="235"/>
      <c r="T562" s="235"/>
      <c r="U562" s="235"/>
      <c r="V562" s="235"/>
      <c r="W562" s="235"/>
      <c r="X562" s="235"/>
      <c r="Y562" s="235"/>
      <c r="Z562" s="235"/>
      <c r="AA562" s="235"/>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59"/>
      <c r="AX562" s="259"/>
      <c r="AY562" s="259"/>
      <c r="AZ562" s="259"/>
      <c r="BA562" s="259"/>
      <c r="BB562" s="259"/>
      <c r="BC562" s="259"/>
      <c r="BD562" s="260"/>
      <c r="BE562" s="374"/>
      <c r="BF562" s="235"/>
      <c r="BG562" s="235"/>
      <c r="BH562" s="235"/>
      <c r="BI562" s="235"/>
      <c r="BJ562" s="235"/>
      <c r="BK562" s="235"/>
      <c r="BL562" s="235"/>
      <c r="BM562" s="235"/>
      <c r="BN562" s="235"/>
      <c r="BO562" s="235"/>
      <c r="BP562" s="235"/>
      <c r="BQ562" s="235"/>
      <c r="BR562" s="235"/>
      <c r="BS562" s="235"/>
      <c r="BT562" s="235"/>
      <c r="BU562" s="235"/>
      <c r="BV562" s="235"/>
      <c r="BW562" s="235"/>
      <c r="BX562" s="235"/>
      <c r="BY562" s="235"/>
      <c r="BZ562" s="235"/>
      <c r="CA562" s="235"/>
      <c r="CB562" s="235"/>
      <c r="CC562" s="235"/>
      <c r="CD562" s="235"/>
      <c r="CE562" s="235"/>
      <c r="CF562" s="235"/>
      <c r="CG562" s="235"/>
      <c r="CH562" s="235"/>
      <c r="CI562" s="235"/>
      <c r="CJ562" s="235"/>
      <c r="CK562" s="235"/>
      <c r="CL562" s="235"/>
      <c r="CM562" s="235"/>
      <c r="CN562" s="235"/>
      <c r="CO562" s="235"/>
      <c r="CP562" s="235"/>
      <c r="CQ562" s="235"/>
      <c r="CR562" s="235"/>
      <c r="CS562" s="235"/>
      <c r="CT562" s="235"/>
      <c r="CU562" s="235"/>
      <c r="CV562" s="235"/>
      <c r="CW562" s="235"/>
      <c r="CX562" s="235"/>
      <c r="CY562" s="235"/>
      <c r="CZ562" s="235"/>
      <c r="DA562" s="235"/>
      <c r="DB562" s="235"/>
      <c r="DC562" s="235"/>
      <c r="DD562" s="235"/>
      <c r="DE562" s="235"/>
      <c r="DF562" s="235"/>
      <c r="DG562" s="235"/>
      <c r="DH562" s="235"/>
      <c r="DI562" s="235"/>
      <c r="DJ562" s="235"/>
      <c r="DK562" s="235"/>
      <c r="DL562" s="235"/>
      <c r="DM562" s="235"/>
      <c r="DN562" s="235"/>
      <c r="DO562" s="235"/>
      <c r="DP562" s="235"/>
      <c r="DQ562" s="235"/>
      <c r="DR562" s="235"/>
      <c r="DS562" s="235"/>
      <c r="DT562" s="235"/>
      <c r="DU562" s="235"/>
      <c r="DV562" s="235"/>
      <c r="DW562" s="235"/>
      <c r="DX562" s="235"/>
      <c r="DY562" s="235"/>
      <c r="DZ562" s="235"/>
      <c r="EA562" s="235"/>
    </row>
    <row r="563" spans="3:131">
      <c r="C563" s="226"/>
      <c r="N563" s="235"/>
      <c r="O563" s="235"/>
      <c r="P563" s="235"/>
      <c r="Q563" s="235"/>
      <c r="R563" s="235"/>
      <c r="S563" s="235"/>
      <c r="T563" s="235"/>
      <c r="U563" s="235"/>
      <c r="V563" s="235"/>
      <c r="W563" s="235"/>
      <c r="X563" s="235"/>
      <c r="Y563" s="235"/>
      <c r="Z563" s="235"/>
      <c r="AA563" s="235"/>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59"/>
      <c r="AX563" s="259"/>
      <c r="AY563" s="259"/>
      <c r="AZ563" s="259"/>
      <c r="BA563" s="259"/>
      <c r="BB563" s="259"/>
      <c r="BC563" s="259"/>
      <c r="BD563" s="260"/>
      <c r="BE563" s="374"/>
      <c r="BF563" s="235"/>
      <c r="BG563" s="235"/>
      <c r="BH563" s="235"/>
      <c r="BI563" s="235"/>
      <c r="BJ563" s="235"/>
      <c r="BK563" s="235"/>
      <c r="BL563" s="235"/>
      <c r="BM563" s="235"/>
      <c r="BN563" s="235"/>
      <c r="BO563" s="235"/>
      <c r="BP563" s="235"/>
      <c r="BQ563" s="235"/>
      <c r="BR563" s="235"/>
      <c r="BS563" s="235"/>
      <c r="BT563" s="235"/>
      <c r="BU563" s="235"/>
      <c r="BV563" s="235"/>
      <c r="BW563" s="235"/>
      <c r="BX563" s="235"/>
      <c r="BY563" s="235"/>
      <c r="BZ563" s="235"/>
      <c r="CA563" s="235"/>
      <c r="CB563" s="235"/>
      <c r="CC563" s="235"/>
      <c r="CD563" s="235"/>
      <c r="CE563" s="235"/>
      <c r="CF563" s="235"/>
      <c r="CG563" s="235"/>
      <c r="CH563" s="235"/>
      <c r="CI563" s="235"/>
      <c r="CJ563" s="235"/>
      <c r="CK563" s="235"/>
      <c r="CL563" s="235"/>
      <c r="CM563" s="235"/>
      <c r="CN563" s="235"/>
      <c r="CO563" s="235"/>
      <c r="CP563" s="235"/>
      <c r="CQ563" s="235"/>
      <c r="CR563" s="235"/>
      <c r="CS563" s="235"/>
      <c r="CT563" s="235"/>
      <c r="CU563" s="235"/>
      <c r="CV563" s="235"/>
      <c r="CW563" s="235"/>
      <c r="CX563" s="235"/>
      <c r="CY563" s="235"/>
      <c r="CZ563" s="235"/>
      <c r="DA563" s="235"/>
      <c r="DB563" s="235"/>
      <c r="DC563" s="235"/>
      <c r="DD563" s="235"/>
      <c r="DE563" s="235"/>
      <c r="DF563" s="235"/>
      <c r="DG563" s="235"/>
      <c r="DH563" s="235"/>
      <c r="DI563" s="235"/>
      <c r="DJ563" s="235"/>
      <c r="DK563" s="235"/>
      <c r="DL563" s="235"/>
      <c r="DM563" s="235"/>
      <c r="DN563" s="235"/>
      <c r="DO563" s="235"/>
      <c r="DP563" s="235"/>
      <c r="DQ563" s="235"/>
      <c r="DR563" s="235"/>
      <c r="DS563" s="235"/>
      <c r="DT563" s="235"/>
      <c r="DU563" s="235"/>
      <c r="DV563" s="235"/>
      <c r="DW563" s="235"/>
      <c r="DX563" s="235"/>
      <c r="DY563" s="235"/>
      <c r="DZ563" s="235"/>
      <c r="EA563" s="235"/>
    </row>
    <row r="564" spans="3:131">
      <c r="C564" s="226"/>
      <c r="N564" s="235"/>
      <c r="O564" s="235"/>
      <c r="P564" s="235"/>
      <c r="Q564" s="235"/>
      <c r="R564" s="235"/>
      <c r="S564" s="235"/>
      <c r="T564" s="235"/>
      <c r="U564" s="235"/>
      <c r="V564" s="235"/>
      <c r="W564" s="235"/>
      <c r="X564" s="235"/>
      <c r="Y564" s="235"/>
      <c r="Z564" s="235"/>
      <c r="AA564" s="235"/>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59"/>
      <c r="AX564" s="259"/>
      <c r="AY564" s="259"/>
      <c r="AZ564" s="259"/>
      <c r="BA564" s="259"/>
      <c r="BB564" s="259"/>
      <c r="BC564" s="259"/>
      <c r="BD564" s="374"/>
      <c r="BE564" s="374"/>
      <c r="BF564" s="235"/>
      <c r="BG564" s="235"/>
      <c r="BH564" s="235"/>
      <c r="BI564" s="235"/>
      <c r="BJ564" s="235"/>
      <c r="BK564" s="235"/>
      <c r="BL564" s="235"/>
      <c r="BM564" s="235"/>
      <c r="BN564" s="235"/>
      <c r="BO564" s="235"/>
      <c r="BP564" s="235"/>
      <c r="BQ564" s="235"/>
      <c r="BR564" s="235"/>
      <c r="BS564" s="235"/>
      <c r="BT564" s="235"/>
      <c r="BU564" s="235"/>
      <c r="BV564" s="235"/>
      <c r="BW564" s="235"/>
      <c r="BX564" s="235"/>
      <c r="BY564" s="235"/>
      <c r="BZ564" s="235"/>
      <c r="CA564" s="235"/>
      <c r="CB564" s="235"/>
      <c r="CC564" s="235"/>
      <c r="CD564" s="235"/>
      <c r="CE564" s="235"/>
      <c r="CF564" s="235"/>
      <c r="CG564" s="235"/>
      <c r="CH564" s="235"/>
      <c r="CI564" s="235"/>
      <c r="CJ564" s="235"/>
      <c r="CK564" s="235"/>
      <c r="CL564" s="235"/>
      <c r="CM564" s="235"/>
      <c r="CN564" s="235"/>
      <c r="CO564" s="235"/>
      <c r="CP564" s="235"/>
      <c r="CQ564" s="235"/>
      <c r="CR564" s="235"/>
      <c r="CS564" s="235"/>
      <c r="CT564" s="235"/>
      <c r="CU564" s="235"/>
      <c r="CV564" s="235"/>
      <c r="CW564" s="235"/>
      <c r="CX564" s="235"/>
      <c r="CY564" s="235"/>
      <c r="CZ564" s="235"/>
      <c r="DA564" s="235"/>
      <c r="DB564" s="235"/>
      <c r="DC564" s="235"/>
      <c r="DD564" s="235"/>
      <c r="DE564" s="235"/>
      <c r="DF564" s="235"/>
      <c r="DG564" s="235"/>
      <c r="DH564" s="235"/>
      <c r="DI564" s="235"/>
      <c r="DJ564" s="235"/>
      <c r="DK564" s="235"/>
      <c r="DL564" s="235"/>
      <c r="DM564" s="235"/>
      <c r="DN564" s="235"/>
      <c r="DO564" s="235"/>
      <c r="DP564" s="235"/>
      <c r="DQ564" s="235"/>
      <c r="DR564" s="235"/>
      <c r="DS564" s="235"/>
      <c r="DT564" s="235"/>
      <c r="DU564" s="235"/>
      <c r="DV564" s="235"/>
      <c r="DW564" s="235"/>
      <c r="DX564" s="235"/>
      <c r="DY564" s="235"/>
      <c r="DZ564" s="235"/>
      <c r="EA564" s="235"/>
    </row>
    <row r="565" spans="3:131">
      <c r="N565" s="235"/>
      <c r="O565" s="235"/>
      <c r="P565" s="235"/>
      <c r="Q565" s="235"/>
      <c r="R565" s="235"/>
      <c r="S565" s="235"/>
      <c r="T565" s="235"/>
      <c r="U565" s="235"/>
      <c r="V565" s="235"/>
      <c r="W565" s="235"/>
      <c r="X565" s="235"/>
      <c r="Y565" s="235"/>
      <c r="Z565" s="235"/>
      <c r="AA565" s="235"/>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374"/>
      <c r="AX565" s="374"/>
      <c r="AY565" s="374"/>
      <c r="AZ565" s="374"/>
      <c r="BA565" s="374"/>
      <c r="BB565" s="374"/>
      <c r="BC565" s="374"/>
      <c r="BD565" s="374"/>
      <c r="BE565" s="374"/>
      <c r="BF565" s="235"/>
      <c r="BG565" s="235"/>
      <c r="BH565" s="235"/>
      <c r="BI565" s="235"/>
      <c r="BJ565" s="235"/>
      <c r="BK565" s="235"/>
      <c r="BL565" s="235"/>
      <c r="BM565" s="235"/>
      <c r="BN565" s="235"/>
      <c r="BO565" s="235"/>
      <c r="BP565" s="235"/>
      <c r="BQ565" s="235"/>
      <c r="BR565" s="235"/>
      <c r="BS565" s="235"/>
      <c r="BT565" s="235"/>
      <c r="BU565" s="235"/>
      <c r="BV565" s="235"/>
      <c r="BW565" s="235"/>
      <c r="BX565" s="235"/>
      <c r="BY565" s="235"/>
      <c r="BZ565" s="235"/>
      <c r="CA565" s="235"/>
      <c r="CB565" s="235"/>
      <c r="CC565" s="235"/>
      <c r="CD565" s="235"/>
      <c r="CE565" s="235"/>
      <c r="CF565" s="235"/>
      <c r="CG565" s="235"/>
      <c r="CH565" s="235"/>
      <c r="CI565" s="235"/>
      <c r="CJ565" s="235"/>
      <c r="CK565" s="235"/>
      <c r="CL565" s="235"/>
      <c r="CM565" s="235"/>
      <c r="CN565" s="235"/>
      <c r="CO565" s="235"/>
      <c r="CP565" s="235"/>
      <c r="CQ565" s="235"/>
      <c r="CR565" s="235"/>
      <c r="CS565" s="235"/>
      <c r="CT565" s="235"/>
      <c r="CU565" s="235"/>
      <c r="CV565" s="235"/>
      <c r="CW565" s="235"/>
      <c r="CX565" s="235"/>
      <c r="CY565" s="235"/>
      <c r="CZ565" s="235"/>
      <c r="DA565" s="235"/>
      <c r="DB565" s="235"/>
      <c r="DC565" s="235"/>
      <c r="DD565" s="235"/>
      <c r="DE565" s="235"/>
      <c r="DF565" s="235"/>
      <c r="DG565" s="235"/>
      <c r="DH565" s="235"/>
      <c r="DI565" s="235"/>
      <c r="DJ565" s="235"/>
      <c r="DK565" s="235"/>
      <c r="DL565" s="235"/>
      <c r="DM565" s="235"/>
      <c r="DN565" s="235"/>
      <c r="DO565" s="235"/>
      <c r="DP565" s="235"/>
      <c r="DQ565" s="235"/>
      <c r="DR565" s="235"/>
      <c r="DS565" s="235"/>
      <c r="DT565" s="235"/>
      <c r="DU565" s="235"/>
      <c r="DV565" s="235"/>
      <c r="DW565" s="235"/>
      <c r="DX565" s="235"/>
      <c r="DY565" s="235"/>
      <c r="DZ565" s="235"/>
      <c r="EA565" s="235"/>
    </row>
    <row r="566" spans="3:131">
      <c r="N566" s="235"/>
      <c r="O566" s="235"/>
      <c r="P566" s="235"/>
      <c r="Q566" s="235"/>
      <c r="R566" s="235"/>
      <c r="S566" s="235"/>
      <c r="T566" s="235"/>
      <c r="U566" s="235"/>
      <c r="V566" s="235"/>
      <c r="W566" s="235"/>
      <c r="X566" s="235"/>
      <c r="Y566" s="235"/>
      <c r="Z566" s="235"/>
      <c r="AA566" s="235"/>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374"/>
      <c r="AX566" s="374"/>
      <c r="AY566" s="374"/>
      <c r="AZ566" s="374"/>
      <c r="BA566" s="374"/>
      <c r="BB566" s="374"/>
      <c r="BC566" s="374"/>
      <c r="BD566" s="374"/>
      <c r="BE566" s="374"/>
      <c r="BF566" s="235"/>
      <c r="BG566" s="235"/>
      <c r="BH566" s="235"/>
      <c r="BI566" s="235"/>
      <c r="BJ566" s="235"/>
      <c r="BK566" s="235"/>
      <c r="BL566" s="235"/>
      <c r="BM566" s="235"/>
      <c r="BN566" s="235"/>
      <c r="BO566" s="235"/>
      <c r="BP566" s="235"/>
      <c r="BQ566" s="235"/>
      <c r="BR566" s="235"/>
      <c r="BS566" s="235"/>
      <c r="BT566" s="235"/>
      <c r="BU566" s="235"/>
      <c r="BV566" s="235"/>
      <c r="BW566" s="235"/>
      <c r="BX566" s="235"/>
      <c r="BY566" s="235"/>
      <c r="BZ566" s="235"/>
      <c r="CA566" s="235"/>
      <c r="CB566" s="235"/>
      <c r="CC566" s="235"/>
      <c r="CD566" s="235"/>
      <c r="CE566" s="235"/>
      <c r="CF566" s="235"/>
      <c r="CG566" s="235"/>
      <c r="CH566" s="235"/>
      <c r="CI566" s="235"/>
      <c r="CJ566" s="235"/>
      <c r="CK566" s="235"/>
      <c r="CL566" s="235"/>
      <c r="CM566" s="235"/>
      <c r="CN566" s="235"/>
      <c r="CO566" s="235"/>
      <c r="CP566" s="235"/>
      <c r="CQ566" s="235"/>
      <c r="CR566" s="235"/>
      <c r="CS566" s="235"/>
      <c r="CT566" s="235"/>
      <c r="CU566" s="235"/>
      <c r="CV566" s="235"/>
      <c r="CW566" s="235"/>
      <c r="CX566" s="235"/>
      <c r="CY566" s="235"/>
      <c r="CZ566" s="235"/>
      <c r="DA566" s="235"/>
      <c r="DB566" s="235"/>
      <c r="DC566" s="235"/>
      <c r="DD566" s="235"/>
      <c r="DE566" s="235"/>
      <c r="DF566" s="235"/>
      <c r="DG566" s="235"/>
      <c r="DH566" s="235"/>
      <c r="DI566" s="235"/>
      <c r="DJ566" s="235"/>
      <c r="DK566" s="235"/>
      <c r="DL566" s="235"/>
      <c r="DM566" s="235"/>
      <c r="DN566" s="235"/>
      <c r="DO566" s="235"/>
      <c r="DP566" s="235"/>
      <c r="DQ566" s="235"/>
      <c r="DR566" s="235"/>
      <c r="DS566" s="235"/>
      <c r="DT566" s="235"/>
      <c r="DU566" s="235"/>
      <c r="DV566" s="235"/>
      <c r="DW566" s="235"/>
      <c r="DX566" s="235"/>
      <c r="DY566" s="235"/>
      <c r="DZ566" s="235"/>
      <c r="EA566" s="235"/>
    </row>
    <row r="567" spans="3:131">
      <c r="N567" s="235"/>
      <c r="O567" s="235"/>
      <c r="P567" s="235"/>
      <c r="Q567" s="235"/>
      <c r="R567" s="235"/>
      <c r="S567" s="235"/>
      <c r="T567" s="235"/>
      <c r="U567" s="235"/>
      <c r="V567" s="235"/>
      <c r="W567" s="235"/>
      <c r="X567" s="235"/>
      <c r="Y567" s="235"/>
      <c r="Z567" s="235"/>
      <c r="AA567" s="235"/>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374"/>
      <c r="AX567" s="374"/>
      <c r="AY567" s="374"/>
      <c r="AZ567" s="374"/>
      <c r="BA567" s="374"/>
      <c r="BB567" s="374"/>
      <c r="BC567" s="374"/>
      <c r="BD567" s="374"/>
      <c r="BE567" s="374"/>
      <c r="BF567" s="235"/>
      <c r="BG567" s="235"/>
      <c r="BH567" s="235"/>
      <c r="BI567" s="235"/>
      <c r="BJ567" s="235"/>
      <c r="BK567" s="235"/>
      <c r="BL567" s="235"/>
      <c r="BM567" s="235"/>
      <c r="BN567" s="235"/>
      <c r="BO567" s="235"/>
      <c r="BP567" s="235"/>
      <c r="BQ567" s="235"/>
      <c r="BR567" s="235"/>
      <c r="BS567" s="235"/>
      <c r="BT567" s="235"/>
      <c r="BU567" s="235"/>
      <c r="BV567" s="235"/>
      <c r="BW567" s="235"/>
      <c r="BX567" s="235"/>
      <c r="BY567" s="235"/>
      <c r="BZ567" s="235"/>
      <c r="CA567" s="235"/>
      <c r="CB567" s="235"/>
      <c r="CC567" s="235"/>
      <c r="CD567" s="235"/>
      <c r="CE567" s="235"/>
      <c r="CF567" s="235"/>
      <c r="CG567" s="235"/>
      <c r="CH567" s="235"/>
      <c r="CI567" s="235"/>
      <c r="CJ567" s="235"/>
      <c r="CK567" s="235"/>
      <c r="CL567" s="235"/>
      <c r="CM567" s="235"/>
      <c r="CN567" s="235"/>
      <c r="CO567" s="235"/>
      <c r="CP567" s="235"/>
      <c r="CQ567" s="235"/>
      <c r="CR567" s="235"/>
      <c r="CS567" s="235"/>
      <c r="CT567" s="235"/>
      <c r="CU567" s="235"/>
      <c r="CV567" s="235"/>
      <c r="CW567" s="235"/>
      <c r="CX567" s="235"/>
      <c r="CY567" s="235"/>
      <c r="CZ567" s="235"/>
      <c r="DA567" s="235"/>
      <c r="DB567" s="235"/>
      <c r="DC567" s="235"/>
      <c r="DD567" s="235"/>
      <c r="DE567" s="235"/>
      <c r="DF567" s="235"/>
      <c r="DG567" s="235"/>
      <c r="DH567" s="235"/>
      <c r="DI567" s="235"/>
      <c r="DJ567" s="235"/>
      <c r="DK567" s="235"/>
      <c r="DL567" s="235"/>
      <c r="DM567" s="235"/>
      <c r="DN567" s="235"/>
      <c r="DO567" s="235"/>
      <c r="DP567" s="235"/>
      <c r="DQ567" s="235"/>
      <c r="DR567" s="235"/>
      <c r="DS567" s="235"/>
      <c r="DT567" s="235"/>
      <c r="DU567" s="235"/>
      <c r="DV567" s="235"/>
      <c r="DW567" s="235"/>
      <c r="DX567" s="235"/>
      <c r="DY567" s="235"/>
      <c r="DZ567" s="235"/>
      <c r="EA567" s="235"/>
    </row>
    <row r="568" spans="3:131">
      <c r="N568" s="235"/>
      <c r="O568" s="235"/>
      <c r="P568" s="235"/>
      <c r="Q568" s="235"/>
      <c r="R568" s="235"/>
      <c r="S568" s="235"/>
      <c r="T568" s="235"/>
      <c r="U568" s="235"/>
      <c r="V568" s="235"/>
      <c r="W568" s="235"/>
      <c r="X568" s="235"/>
      <c r="Y568" s="235"/>
      <c r="Z568" s="235"/>
      <c r="AA568" s="235"/>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374"/>
      <c r="AX568" s="374"/>
      <c r="AY568" s="374"/>
      <c r="AZ568" s="374"/>
      <c r="BA568" s="374"/>
      <c r="BB568" s="374"/>
      <c r="BC568" s="374"/>
      <c r="BD568" s="374"/>
      <c r="BE568" s="374"/>
      <c r="BF568" s="235"/>
      <c r="BG568" s="235"/>
      <c r="BH568" s="235"/>
      <c r="BI568" s="235"/>
      <c r="BJ568" s="235"/>
      <c r="BK568" s="235"/>
      <c r="BL568" s="235"/>
      <c r="BM568" s="235"/>
      <c r="BN568" s="235"/>
      <c r="BO568" s="235"/>
      <c r="BP568" s="235"/>
      <c r="BQ568" s="235"/>
      <c r="BR568" s="235"/>
      <c r="BS568" s="235"/>
      <c r="BT568" s="235"/>
      <c r="BU568" s="235"/>
      <c r="BV568" s="235"/>
      <c r="BW568" s="235"/>
      <c r="BX568" s="235"/>
      <c r="BY568" s="235"/>
      <c r="BZ568" s="235"/>
      <c r="CA568" s="235"/>
      <c r="CB568" s="235"/>
      <c r="CC568" s="235"/>
      <c r="CD568" s="235"/>
      <c r="CE568" s="235"/>
      <c r="CF568" s="235"/>
      <c r="CG568" s="235"/>
      <c r="CH568" s="235"/>
      <c r="CI568" s="235"/>
      <c r="CJ568" s="235"/>
      <c r="CK568" s="235"/>
      <c r="CL568" s="235"/>
      <c r="CM568" s="235"/>
      <c r="CN568" s="235"/>
      <c r="CO568" s="235"/>
      <c r="CP568" s="235"/>
      <c r="CQ568" s="235"/>
      <c r="CR568" s="235"/>
      <c r="CS568" s="235"/>
      <c r="CT568" s="235"/>
      <c r="CU568" s="235"/>
      <c r="CV568" s="235"/>
      <c r="CW568" s="235"/>
      <c r="CX568" s="235"/>
      <c r="CY568" s="235"/>
      <c r="CZ568" s="235"/>
      <c r="DA568" s="235"/>
      <c r="DB568" s="235"/>
      <c r="DC568" s="235"/>
      <c r="DD568" s="235"/>
      <c r="DE568" s="235"/>
      <c r="DF568" s="235"/>
      <c r="DG568" s="235"/>
      <c r="DH568" s="235"/>
      <c r="DI568" s="235"/>
      <c r="DJ568" s="235"/>
      <c r="DK568" s="235"/>
      <c r="DL568" s="235"/>
      <c r="DM568" s="235"/>
      <c r="DN568" s="235"/>
      <c r="DO568" s="235"/>
      <c r="DP568" s="235"/>
      <c r="DQ568" s="235"/>
      <c r="DR568" s="235"/>
      <c r="DS568" s="235"/>
      <c r="DT568" s="235"/>
      <c r="DU568" s="235"/>
      <c r="DV568" s="235"/>
      <c r="DW568" s="235"/>
      <c r="DX568" s="235"/>
      <c r="DY568" s="235"/>
      <c r="DZ568" s="235"/>
      <c r="EA568" s="235"/>
    </row>
    <row r="569" spans="3:131">
      <c r="N569" s="235"/>
      <c r="O569" s="235"/>
      <c r="P569" s="235"/>
      <c r="Q569" s="235"/>
      <c r="R569" s="235"/>
      <c r="S569" s="235"/>
      <c r="T569" s="235"/>
      <c r="U569" s="235"/>
      <c r="V569" s="235"/>
      <c r="W569" s="235"/>
      <c r="X569" s="235"/>
      <c r="Y569" s="235"/>
      <c r="Z569" s="235"/>
      <c r="AA569" s="235"/>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374"/>
      <c r="AX569" s="374"/>
      <c r="AY569" s="374"/>
      <c r="AZ569" s="374"/>
      <c r="BA569" s="374"/>
      <c r="BB569" s="374"/>
      <c r="BC569" s="374"/>
      <c r="BD569" s="374"/>
      <c r="BE569" s="374"/>
      <c r="BF569" s="235"/>
      <c r="BG569" s="235"/>
      <c r="BH569" s="235"/>
      <c r="BI569" s="235"/>
      <c r="BJ569" s="235"/>
      <c r="BK569" s="235"/>
      <c r="BL569" s="235"/>
      <c r="BM569" s="235"/>
      <c r="BN569" s="235"/>
      <c r="BO569" s="235"/>
      <c r="BP569" s="235"/>
      <c r="BQ569" s="235"/>
      <c r="BR569" s="235"/>
      <c r="BS569" s="235"/>
      <c r="BT569" s="235"/>
      <c r="BU569" s="235"/>
      <c r="BV569" s="235"/>
      <c r="BW569" s="235"/>
      <c r="BX569" s="235"/>
      <c r="BY569" s="235"/>
      <c r="BZ569" s="235"/>
      <c r="CA569" s="235"/>
      <c r="CB569" s="235"/>
      <c r="CC569" s="235"/>
      <c r="CD569" s="235"/>
      <c r="CE569" s="235"/>
      <c r="CF569" s="235"/>
      <c r="CG569" s="235"/>
      <c r="CH569" s="235"/>
      <c r="CI569" s="235"/>
      <c r="CJ569" s="235"/>
      <c r="CK569" s="235"/>
      <c r="CL569" s="235"/>
      <c r="CM569" s="235"/>
      <c r="CN569" s="235"/>
      <c r="CO569" s="235"/>
      <c r="CP569" s="235"/>
      <c r="CQ569" s="235"/>
      <c r="CR569" s="235"/>
      <c r="CS569" s="235"/>
      <c r="CT569" s="235"/>
      <c r="CU569" s="235"/>
      <c r="CV569" s="235"/>
      <c r="CW569" s="235"/>
      <c r="CX569" s="235"/>
      <c r="CY569" s="235"/>
      <c r="CZ569" s="235"/>
      <c r="DA569" s="235"/>
      <c r="DB569" s="235"/>
      <c r="DC569" s="235"/>
      <c r="DD569" s="235"/>
      <c r="DE569" s="235"/>
      <c r="DF569" s="235"/>
      <c r="DG569" s="235"/>
      <c r="DH569" s="235"/>
      <c r="DI569" s="235"/>
      <c r="DJ569" s="235"/>
      <c r="DK569" s="235"/>
      <c r="DL569" s="235"/>
      <c r="DM569" s="235"/>
      <c r="DN569" s="235"/>
      <c r="DO569" s="235"/>
      <c r="DP569" s="235"/>
      <c r="DQ569" s="235"/>
      <c r="DR569" s="235"/>
      <c r="DS569" s="235"/>
      <c r="DT569" s="235"/>
      <c r="DU569" s="235"/>
      <c r="DV569" s="235"/>
      <c r="DW569" s="235"/>
      <c r="DX569" s="235"/>
      <c r="DY569" s="235"/>
      <c r="DZ569" s="235"/>
      <c r="EA569" s="235"/>
    </row>
    <row r="570" spans="3:131">
      <c r="N570" s="235"/>
      <c r="O570" s="235"/>
      <c r="P570" s="235"/>
      <c r="Q570" s="235"/>
      <c r="R570" s="235"/>
      <c r="S570" s="235"/>
      <c r="T570" s="235"/>
      <c r="U570" s="235"/>
      <c r="V570" s="235"/>
      <c r="W570" s="235"/>
      <c r="X570" s="235"/>
      <c r="Y570" s="235"/>
      <c r="Z570" s="235"/>
      <c r="AA570" s="235"/>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374"/>
      <c r="AX570" s="374"/>
      <c r="AY570" s="374"/>
      <c r="AZ570" s="374"/>
      <c r="BA570" s="374"/>
      <c r="BB570" s="374"/>
      <c r="BC570" s="374"/>
      <c r="BD570" s="374"/>
      <c r="BE570" s="374"/>
      <c r="BF570" s="235"/>
      <c r="BG570" s="235"/>
      <c r="BH570" s="235"/>
      <c r="BI570" s="235"/>
      <c r="BJ570" s="235"/>
      <c r="BK570" s="235"/>
      <c r="BL570" s="235"/>
      <c r="BM570" s="235"/>
      <c r="BN570" s="235"/>
      <c r="BO570" s="235"/>
      <c r="BP570" s="235"/>
      <c r="BQ570" s="235"/>
      <c r="BR570" s="235"/>
      <c r="BS570" s="235"/>
      <c r="BT570" s="235"/>
      <c r="BU570" s="235"/>
      <c r="BV570" s="235"/>
      <c r="BW570" s="235"/>
      <c r="BX570" s="235"/>
      <c r="BY570" s="235"/>
      <c r="BZ570" s="235"/>
      <c r="CA570" s="235"/>
      <c r="CB570" s="235"/>
      <c r="CC570" s="235"/>
      <c r="CD570" s="235"/>
      <c r="CE570" s="235"/>
      <c r="CF570" s="235"/>
      <c r="CG570" s="235"/>
      <c r="CH570" s="235"/>
      <c r="CI570" s="235"/>
      <c r="CJ570" s="235"/>
      <c r="CK570" s="235"/>
      <c r="CL570" s="235"/>
      <c r="CM570" s="235"/>
      <c r="CN570" s="235"/>
      <c r="CO570" s="235"/>
      <c r="CP570" s="235"/>
      <c r="CQ570" s="235"/>
      <c r="CR570" s="235"/>
      <c r="CS570" s="235"/>
      <c r="CT570" s="235"/>
      <c r="CU570" s="235"/>
      <c r="CV570" s="235"/>
      <c r="CW570" s="235"/>
      <c r="CX570" s="235"/>
      <c r="CY570" s="235"/>
      <c r="CZ570" s="235"/>
      <c r="DA570" s="235"/>
      <c r="DB570" s="235"/>
      <c r="DC570" s="235"/>
      <c r="DD570" s="235"/>
      <c r="DE570" s="235"/>
      <c r="DF570" s="235"/>
      <c r="DG570" s="235"/>
      <c r="DH570" s="235"/>
      <c r="DI570" s="235"/>
      <c r="DJ570" s="235"/>
      <c r="DK570" s="235"/>
      <c r="DL570" s="235"/>
      <c r="DM570" s="235"/>
      <c r="DN570" s="235"/>
      <c r="DO570" s="235"/>
      <c r="DP570" s="235"/>
      <c r="DQ570" s="235"/>
      <c r="DR570" s="235"/>
      <c r="DS570" s="235"/>
      <c r="DT570" s="235"/>
      <c r="DU570" s="235"/>
      <c r="DV570" s="235"/>
      <c r="DW570" s="235"/>
      <c r="DX570" s="235"/>
      <c r="DY570" s="235"/>
      <c r="DZ570" s="235"/>
      <c r="EA570" s="235"/>
    </row>
    <row r="571" spans="3:131">
      <c r="N571" s="235"/>
      <c r="O571" s="235"/>
      <c r="P571" s="235"/>
      <c r="Q571" s="235"/>
      <c r="R571" s="235"/>
      <c r="S571" s="235"/>
      <c r="T571" s="235"/>
      <c r="U571" s="235"/>
      <c r="V571" s="235"/>
      <c r="W571" s="235"/>
      <c r="X571" s="235"/>
      <c r="Y571" s="235"/>
      <c r="Z571" s="235"/>
      <c r="AA571" s="235"/>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235"/>
      <c r="BE571" s="235"/>
      <c r="BF571" s="235"/>
      <c r="BG571" s="235"/>
      <c r="BH571" s="235"/>
      <c r="BI571" s="235"/>
      <c r="BJ571" s="235"/>
      <c r="BK571" s="235"/>
      <c r="BL571" s="235"/>
      <c r="BM571" s="235"/>
      <c r="BN571" s="235"/>
      <c r="BO571" s="235"/>
      <c r="BP571" s="235"/>
      <c r="BQ571" s="235"/>
      <c r="BR571" s="235"/>
      <c r="BS571" s="235"/>
      <c r="BT571" s="235"/>
      <c r="BU571" s="235"/>
      <c r="BV571" s="235"/>
      <c r="BW571" s="235"/>
      <c r="BX571" s="235"/>
      <c r="BY571" s="235"/>
      <c r="BZ571" s="235"/>
      <c r="CA571" s="235"/>
      <c r="CB571" s="235"/>
      <c r="CC571" s="235"/>
      <c r="CD571" s="235"/>
      <c r="CE571" s="235"/>
      <c r="CF571" s="235"/>
      <c r="CG571" s="235"/>
      <c r="CH571" s="235"/>
      <c r="CI571" s="235"/>
      <c r="CJ571" s="235"/>
      <c r="CK571" s="235"/>
      <c r="CL571" s="235"/>
      <c r="CM571" s="235"/>
      <c r="CN571" s="235"/>
      <c r="CO571" s="235"/>
      <c r="CP571" s="235"/>
      <c r="CQ571" s="235"/>
      <c r="CR571" s="235"/>
      <c r="CS571" s="235"/>
      <c r="CT571" s="235"/>
      <c r="CU571" s="235"/>
      <c r="CV571" s="235"/>
      <c r="CW571" s="235"/>
      <c r="CX571" s="235"/>
      <c r="CY571" s="235"/>
      <c r="CZ571" s="235"/>
      <c r="DA571" s="235"/>
      <c r="DB571" s="235"/>
      <c r="DC571" s="235"/>
      <c r="DD571" s="235"/>
      <c r="DE571" s="235"/>
      <c r="DF571" s="235"/>
      <c r="DG571" s="235"/>
      <c r="DH571" s="235"/>
      <c r="DI571" s="235"/>
      <c r="DJ571" s="235"/>
      <c r="DK571" s="235"/>
      <c r="DL571" s="235"/>
      <c r="DM571" s="235"/>
      <c r="DN571" s="235"/>
      <c r="DO571" s="235"/>
      <c r="DP571" s="235"/>
      <c r="DQ571" s="235"/>
      <c r="DR571" s="235"/>
      <c r="DS571" s="235"/>
      <c r="DT571" s="235"/>
      <c r="DU571" s="235"/>
      <c r="DV571" s="235"/>
      <c r="DW571" s="235"/>
      <c r="DX571" s="235"/>
      <c r="DY571" s="235"/>
      <c r="DZ571" s="235"/>
      <c r="EA571" s="235"/>
    </row>
    <row r="572" spans="3:131">
      <c r="N572" s="235"/>
      <c r="O572" s="235"/>
      <c r="P572" s="235"/>
      <c r="Q572" s="235"/>
      <c r="R572" s="235"/>
      <c r="S572" s="235"/>
      <c r="T572" s="235"/>
      <c r="U572" s="235"/>
      <c r="V572" s="235"/>
      <c r="W572" s="235"/>
      <c r="X572" s="235"/>
      <c r="Y572" s="235"/>
      <c r="Z572" s="235"/>
      <c r="AA572" s="235"/>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235"/>
      <c r="BE572" s="235"/>
      <c r="BF572" s="235"/>
      <c r="BG572" s="235"/>
      <c r="BH572" s="235"/>
      <c r="BI572" s="235"/>
      <c r="BJ572" s="235"/>
      <c r="BK572" s="235"/>
      <c r="BL572" s="235"/>
      <c r="BM572" s="235"/>
      <c r="BN572" s="235"/>
      <c r="BO572" s="235"/>
      <c r="BP572" s="235"/>
      <c r="BQ572" s="235"/>
      <c r="BR572" s="235"/>
      <c r="BS572" s="235"/>
      <c r="BT572" s="235"/>
      <c r="BU572" s="235"/>
      <c r="BV572" s="235"/>
      <c r="BW572" s="235"/>
      <c r="BX572" s="235"/>
      <c r="BY572" s="235"/>
      <c r="BZ572" s="235"/>
      <c r="CA572" s="235"/>
      <c r="CB572" s="235"/>
      <c r="CC572" s="235"/>
      <c r="CD572" s="235"/>
      <c r="CE572" s="235"/>
      <c r="CF572" s="235"/>
      <c r="CG572" s="235"/>
      <c r="CH572" s="235"/>
      <c r="CI572" s="235"/>
      <c r="CJ572" s="235"/>
      <c r="CK572" s="235"/>
      <c r="CL572" s="235"/>
      <c r="CM572" s="235"/>
      <c r="CN572" s="235"/>
      <c r="CO572" s="235"/>
      <c r="CP572" s="235"/>
      <c r="CQ572" s="235"/>
      <c r="CR572" s="235"/>
      <c r="CS572" s="235"/>
      <c r="CT572" s="235"/>
      <c r="CU572" s="235"/>
      <c r="CV572" s="235"/>
      <c r="CW572" s="235"/>
      <c r="CX572" s="235"/>
      <c r="CY572" s="235"/>
      <c r="CZ572" s="235"/>
      <c r="DA572" s="235"/>
      <c r="DB572" s="235"/>
      <c r="DC572" s="235"/>
      <c r="DD572" s="235"/>
      <c r="DE572" s="235"/>
      <c r="DF572" s="235"/>
      <c r="DG572" s="235"/>
      <c r="DH572" s="235"/>
      <c r="DI572" s="235"/>
      <c r="DJ572" s="235"/>
      <c r="DK572" s="235"/>
      <c r="DL572" s="235"/>
      <c r="DM572" s="235"/>
      <c r="DN572" s="235"/>
      <c r="DO572" s="235"/>
      <c r="DP572" s="235"/>
      <c r="DQ572" s="235"/>
      <c r="DR572" s="235"/>
      <c r="DS572" s="235"/>
      <c r="DT572" s="235"/>
      <c r="DU572" s="235"/>
      <c r="DV572" s="235"/>
      <c r="DW572" s="235"/>
      <c r="DX572" s="235"/>
      <c r="DY572" s="235"/>
      <c r="DZ572" s="235"/>
      <c r="EA572" s="235"/>
    </row>
    <row r="573" spans="3:131">
      <c r="N573" s="235"/>
      <c r="O573" s="235"/>
      <c r="P573" s="235"/>
      <c r="Q573" s="235"/>
      <c r="R573" s="235"/>
      <c r="S573" s="235"/>
      <c r="T573" s="235"/>
      <c r="U573" s="235"/>
      <c r="V573" s="235"/>
      <c r="W573" s="235"/>
      <c r="X573" s="235"/>
      <c r="Y573" s="235"/>
      <c r="Z573" s="235"/>
      <c r="AA573" s="235"/>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235"/>
      <c r="BE573" s="235"/>
      <c r="BF573" s="235"/>
      <c r="BG573" s="235"/>
      <c r="BH573" s="235"/>
      <c r="BI573" s="235"/>
      <c r="BJ573" s="235"/>
      <c r="BK573" s="235"/>
      <c r="BL573" s="235"/>
      <c r="BM573" s="235"/>
      <c r="BN573" s="235"/>
      <c r="BO573" s="235"/>
      <c r="BP573" s="235"/>
      <c r="BQ573" s="235"/>
      <c r="BR573" s="235"/>
      <c r="BS573" s="235"/>
      <c r="BT573" s="235"/>
      <c r="BU573" s="235"/>
      <c r="BV573" s="235"/>
      <c r="BW573" s="235"/>
      <c r="BX573" s="235"/>
      <c r="BY573" s="235"/>
      <c r="BZ573" s="235"/>
      <c r="CA573" s="235"/>
      <c r="CB573" s="235"/>
      <c r="CC573" s="235"/>
      <c r="CD573" s="235"/>
      <c r="CE573" s="235"/>
      <c r="CF573" s="235"/>
      <c r="CG573" s="235"/>
      <c r="CH573" s="235"/>
      <c r="CI573" s="235"/>
      <c r="CJ573" s="235"/>
      <c r="CK573" s="235"/>
      <c r="CL573" s="235"/>
      <c r="CM573" s="235"/>
      <c r="CN573" s="235"/>
      <c r="CO573" s="235"/>
      <c r="CP573" s="235"/>
      <c r="CQ573" s="235"/>
      <c r="CR573" s="235"/>
      <c r="CS573" s="235"/>
      <c r="CT573" s="235"/>
      <c r="CU573" s="235"/>
      <c r="CV573" s="235"/>
      <c r="CW573" s="235"/>
      <c r="CX573" s="235"/>
      <c r="CY573" s="235"/>
      <c r="CZ573" s="235"/>
      <c r="DA573" s="235"/>
      <c r="DB573" s="235"/>
      <c r="DC573" s="235"/>
      <c r="DD573" s="235"/>
      <c r="DE573" s="235"/>
      <c r="DF573" s="235"/>
      <c r="DG573" s="235"/>
      <c r="DH573" s="235"/>
      <c r="DI573" s="235"/>
      <c r="DJ573" s="235"/>
      <c r="DK573" s="235"/>
      <c r="DL573" s="235"/>
      <c r="DM573" s="235"/>
      <c r="DN573" s="235"/>
      <c r="DO573" s="235"/>
      <c r="DP573" s="235"/>
      <c r="DQ573" s="235"/>
      <c r="DR573" s="235"/>
      <c r="DS573" s="235"/>
      <c r="DT573" s="235"/>
      <c r="DU573" s="235"/>
      <c r="DV573" s="235"/>
      <c r="DW573" s="235"/>
      <c r="DX573" s="235"/>
      <c r="DY573" s="235"/>
      <c r="DZ573" s="235"/>
      <c r="EA573" s="235"/>
    </row>
    <row r="574" spans="3:131">
      <c r="N574" s="235"/>
      <c r="O574" s="235"/>
      <c r="P574" s="235"/>
      <c r="Q574" s="235"/>
      <c r="R574" s="235"/>
      <c r="S574" s="235"/>
      <c r="T574" s="235"/>
      <c r="U574" s="235"/>
      <c r="V574" s="235"/>
      <c r="W574" s="235"/>
      <c r="X574" s="235"/>
      <c r="Y574" s="235"/>
      <c r="Z574" s="235"/>
      <c r="AA574" s="235"/>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235"/>
      <c r="BE574" s="235"/>
      <c r="BF574" s="235"/>
      <c r="BG574" s="235"/>
      <c r="BH574" s="235"/>
      <c r="BI574" s="235"/>
      <c r="BJ574" s="235"/>
      <c r="BK574" s="235"/>
      <c r="BL574" s="235"/>
      <c r="BM574" s="235"/>
      <c r="BN574" s="235"/>
      <c r="BO574" s="235"/>
      <c r="BP574" s="235"/>
      <c r="BQ574" s="235"/>
      <c r="BR574" s="235"/>
      <c r="BS574" s="235"/>
      <c r="BT574" s="235"/>
      <c r="BU574" s="235"/>
      <c r="BV574" s="235"/>
      <c r="BW574" s="235"/>
      <c r="BX574" s="235"/>
      <c r="BY574" s="235"/>
      <c r="BZ574" s="235"/>
      <c r="CA574" s="235"/>
      <c r="CB574" s="235"/>
      <c r="CC574" s="235"/>
      <c r="CD574" s="235"/>
      <c r="CE574" s="235"/>
      <c r="CF574" s="235"/>
      <c r="CG574" s="235"/>
      <c r="CH574" s="235"/>
      <c r="CI574" s="235"/>
      <c r="CJ574" s="235"/>
      <c r="CK574" s="235"/>
      <c r="CL574" s="235"/>
      <c r="CM574" s="235"/>
      <c r="CN574" s="235"/>
      <c r="CO574" s="235"/>
      <c r="CP574" s="235"/>
      <c r="CQ574" s="235"/>
      <c r="CR574" s="235"/>
      <c r="CS574" s="235"/>
      <c r="CT574" s="235"/>
      <c r="CU574" s="235"/>
      <c r="CV574" s="235"/>
      <c r="CW574" s="235"/>
      <c r="CX574" s="235"/>
      <c r="CY574" s="235"/>
      <c r="CZ574" s="235"/>
      <c r="DA574" s="235"/>
      <c r="DB574" s="235"/>
      <c r="DC574" s="235"/>
      <c r="DD574" s="235"/>
      <c r="DE574" s="235"/>
      <c r="DF574" s="235"/>
      <c r="DG574" s="235"/>
      <c r="DH574" s="235"/>
      <c r="DI574" s="235"/>
      <c r="DJ574" s="235"/>
      <c r="DK574" s="235"/>
      <c r="DL574" s="235"/>
      <c r="DM574" s="235"/>
      <c r="DN574" s="235"/>
      <c r="DO574" s="235"/>
      <c r="DP574" s="235"/>
      <c r="DQ574" s="235"/>
      <c r="DR574" s="235"/>
      <c r="DS574" s="235"/>
      <c r="DT574" s="235"/>
      <c r="DU574" s="235"/>
      <c r="DV574" s="235"/>
      <c r="DW574" s="235"/>
      <c r="DX574" s="235"/>
      <c r="DY574" s="235"/>
      <c r="DZ574" s="235"/>
      <c r="EA574" s="235"/>
    </row>
    <row r="575" spans="3:131">
      <c r="N575" s="235"/>
      <c r="O575" s="235"/>
      <c r="P575" s="235"/>
      <c r="Q575" s="235"/>
      <c r="R575" s="235"/>
      <c r="S575" s="235"/>
      <c r="T575" s="235"/>
      <c r="U575" s="235"/>
      <c r="V575" s="235"/>
      <c r="W575" s="235"/>
      <c r="X575" s="235"/>
      <c r="Y575" s="235"/>
      <c r="Z575" s="235"/>
      <c r="AA575" s="235"/>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235"/>
      <c r="BE575" s="235"/>
      <c r="BF575" s="235"/>
      <c r="BG575" s="235"/>
      <c r="BH575" s="235"/>
      <c r="BI575" s="235"/>
      <c r="BJ575" s="235"/>
      <c r="BK575" s="235"/>
      <c r="BL575" s="235"/>
      <c r="BM575" s="235"/>
      <c r="BN575" s="235"/>
      <c r="BO575" s="235"/>
      <c r="BP575" s="235"/>
      <c r="BQ575" s="235"/>
      <c r="BR575" s="235"/>
      <c r="BS575" s="235"/>
      <c r="BT575" s="235"/>
      <c r="BU575" s="235"/>
      <c r="BV575" s="235"/>
      <c r="BW575" s="235"/>
      <c r="BX575" s="235"/>
      <c r="BY575" s="235"/>
      <c r="BZ575" s="235"/>
      <c r="CA575" s="235"/>
      <c r="CB575" s="235"/>
      <c r="CC575" s="235"/>
      <c r="CD575" s="235"/>
      <c r="CE575" s="235"/>
      <c r="CF575" s="235"/>
      <c r="CG575" s="235"/>
      <c r="CH575" s="235"/>
      <c r="CI575" s="235"/>
      <c r="CJ575" s="235"/>
      <c r="CK575" s="235"/>
      <c r="CL575" s="235"/>
      <c r="CM575" s="235"/>
      <c r="CN575" s="235"/>
      <c r="CO575" s="235"/>
      <c r="CP575" s="235"/>
      <c r="CQ575" s="235"/>
      <c r="CR575" s="235"/>
      <c r="CS575" s="235"/>
      <c r="CT575" s="235"/>
      <c r="CU575" s="235"/>
      <c r="CV575" s="235"/>
      <c r="CW575" s="235"/>
      <c r="CX575" s="235"/>
      <c r="CY575" s="235"/>
      <c r="CZ575" s="235"/>
      <c r="DA575" s="235"/>
      <c r="DB575" s="235"/>
      <c r="DC575" s="235"/>
      <c r="DD575" s="235"/>
      <c r="DE575" s="235"/>
      <c r="DF575" s="235"/>
      <c r="DG575" s="235"/>
      <c r="DH575" s="235"/>
      <c r="DI575" s="235"/>
      <c r="DJ575" s="235"/>
      <c r="DK575" s="235"/>
      <c r="DL575" s="235"/>
      <c r="DM575" s="235"/>
      <c r="DN575" s="235"/>
      <c r="DO575" s="235"/>
      <c r="DP575" s="235"/>
      <c r="DQ575" s="235"/>
      <c r="DR575" s="235"/>
      <c r="DS575" s="235"/>
      <c r="DT575" s="235"/>
      <c r="DU575" s="235"/>
      <c r="DV575" s="235"/>
      <c r="DW575" s="235"/>
      <c r="DX575" s="235"/>
      <c r="DY575" s="235"/>
      <c r="DZ575" s="235"/>
      <c r="EA575" s="235"/>
    </row>
    <row r="576" spans="3:131">
      <c r="N576" s="235"/>
      <c r="O576" s="235"/>
      <c r="P576" s="235"/>
      <c r="Q576" s="235"/>
      <c r="R576" s="235"/>
      <c r="S576" s="235"/>
      <c r="T576" s="235"/>
      <c r="U576" s="235"/>
      <c r="V576" s="235"/>
      <c r="W576" s="235"/>
      <c r="X576" s="235"/>
      <c r="Y576" s="235"/>
      <c r="Z576" s="235"/>
      <c r="AA576" s="235"/>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235"/>
      <c r="BE576" s="235"/>
      <c r="BF576" s="235"/>
      <c r="BG576" s="235"/>
      <c r="BH576" s="235"/>
      <c r="BI576" s="235"/>
      <c r="BJ576" s="235"/>
      <c r="BK576" s="235"/>
      <c r="BL576" s="235"/>
      <c r="BM576" s="235"/>
      <c r="BN576" s="235"/>
      <c r="BO576" s="235"/>
      <c r="BP576" s="235"/>
      <c r="BQ576" s="235"/>
      <c r="BR576" s="235"/>
      <c r="BS576" s="235"/>
      <c r="BT576" s="235"/>
      <c r="BU576" s="235"/>
      <c r="BV576" s="235"/>
      <c r="BW576" s="235"/>
      <c r="BX576" s="235"/>
      <c r="BY576" s="235"/>
      <c r="BZ576" s="235"/>
      <c r="CA576" s="235"/>
      <c r="CB576" s="235"/>
      <c r="CC576" s="235"/>
      <c r="CD576" s="235"/>
      <c r="CE576" s="235"/>
      <c r="CF576" s="235"/>
      <c r="CG576" s="235"/>
      <c r="CH576" s="235"/>
      <c r="CI576" s="235"/>
      <c r="CJ576" s="235"/>
      <c r="CK576" s="235"/>
      <c r="CL576" s="235"/>
      <c r="CM576" s="235"/>
      <c r="CN576" s="235"/>
      <c r="CO576" s="235"/>
      <c r="CP576" s="235"/>
      <c r="CQ576" s="235"/>
      <c r="CR576" s="235"/>
      <c r="CS576" s="235"/>
      <c r="CT576" s="235"/>
      <c r="CU576" s="235"/>
      <c r="CV576" s="235"/>
      <c r="CW576" s="235"/>
      <c r="CX576" s="235"/>
      <c r="CY576" s="235"/>
      <c r="CZ576" s="235"/>
      <c r="DA576" s="235"/>
      <c r="DB576" s="235"/>
      <c r="DC576" s="235"/>
      <c r="DD576" s="235"/>
      <c r="DE576" s="235"/>
      <c r="DF576" s="235"/>
      <c r="DG576" s="235"/>
      <c r="DH576" s="235"/>
      <c r="DI576" s="235"/>
      <c r="DJ576" s="235"/>
      <c r="DK576" s="235"/>
      <c r="DL576" s="235"/>
      <c r="DM576" s="235"/>
      <c r="DN576" s="235"/>
      <c r="DO576" s="235"/>
      <c r="DP576" s="235"/>
      <c r="DQ576" s="235"/>
      <c r="DR576" s="235"/>
      <c r="DS576" s="235"/>
      <c r="DT576" s="235"/>
      <c r="DU576" s="235"/>
      <c r="DV576" s="235"/>
      <c r="DW576" s="235"/>
      <c r="DX576" s="235"/>
      <c r="DY576" s="235"/>
      <c r="DZ576" s="235"/>
      <c r="EA576" s="235"/>
    </row>
    <row r="577" spans="3:131">
      <c r="N577" s="235"/>
      <c r="O577" s="235"/>
      <c r="P577" s="235"/>
      <c r="Q577" s="235"/>
      <c r="R577" s="235"/>
      <c r="S577" s="235"/>
      <c r="T577" s="235"/>
      <c r="U577" s="235"/>
      <c r="V577" s="235"/>
      <c r="W577" s="235"/>
      <c r="X577" s="235"/>
      <c r="Y577" s="235"/>
      <c r="Z577" s="235"/>
      <c r="AA577" s="235"/>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235"/>
      <c r="BE577" s="235"/>
      <c r="BF577" s="235"/>
      <c r="BG577" s="235"/>
      <c r="BH577" s="235"/>
      <c r="BI577" s="235"/>
      <c r="BJ577" s="235"/>
      <c r="BK577" s="235"/>
      <c r="BL577" s="235"/>
      <c r="BM577" s="235"/>
      <c r="BN577" s="235"/>
      <c r="BO577" s="235"/>
      <c r="BP577" s="235"/>
      <c r="BQ577" s="235"/>
      <c r="BR577" s="235"/>
      <c r="BS577" s="235"/>
      <c r="BT577" s="235"/>
      <c r="BU577" s="235"/>
      <c r="BV577" s="235"/>
      <c r="BW577" s="235"/>
      <c r="BX577" s="235"/>
      <c r="BY577" s="235"/>
      <c r="BZ577" s="235"/>
      <c r="CA577" s="235"/>
      <c r="CB577" s="235"/>
      <c r="CC577" s="235"/>
      <c r="CD577" s="235"/>
      <c r="CE577" s="235"/>
      <c r="CF577" s="235"/>
      <c r="CG577" s="235"/>
      <c r="CH577" s="235"/>
      <c r="CI577" s="235"/>
      <c r="CJ577" s="235"/>
      <c r="CK577" s="235"/>
      <c r="CL577" s="235"/>
      <c r="CM577" s="235"/>
      <c r="CN577" s="235"/>
      <c r="CO577" s="235"/>
      <c r="CP577" s="235"/>
      <c r="CQ577" s="235"/>
      <c r="CR577" s="235"/>
      <c r="CS577" s="235"/>
      <c r="CT577" s="235"/>
      <c r="CU577" s="235"/>
      <c r="CV577" s="235"/>
      <c r="CW577" s="235"/>
      <c r="CX577" s="235"/>
      <c r="CY577" s="235"/>
      <c r="CZ577" s="235"/>
      <c r="DA577" s="235"/>
      <c r="DB577" s="235"/>
      <c r="DC577" s="235"/>
      <c r="DD577" s="235"/>
      <c r="DE577" s="235"/>
      <c r="DF577" s="235"/>
      <c r="DG577" s="235"/>
      <c r="DH577" s="235"/>
      <c r="DI577" s="235"/>
      <c r="DJ577" s="235"/>
      <c r="DK577" s="235"/>
      <c r="DL577" s="235"/>
      <c r="DM577" s="235"/>
      <c r="DN577" s="235"/>
      <c r="DO577" s="235"/>
      <c r="DP577" s="235"/>
      <c r="DQ577" s="235"/>
      <c r="DR577" s="235"/>
      <c r="DS577" s="235"/>
      <c r="DT577" s="235"/>
      <c r="DU577" s="235"/>
      <c r="DV577" s="235"/>
      <c r="DW577" s="235"/>
      <c r="DX577" s="235"/>
      <c r="DY577" s="235"/>
      <c r="DZ577" s="235"/>
      <c r="EA577" s="235"/>
    </row>
    <row r="578" spans="3:131">
      <c r="N578" s="235"/>
      <c r="O578" s="235"/>
      <c r="P578" s="235"/>
      <c r="Q578" s="235"/>
      <c r="R578" s="235"/>
      <c r="S578" s="235"/>
      <c r="T578" s="235"/>
      <c r="U578" s="235"/>
      <c r="V578" s="235"/>
      <c r="W578" s="235"/>
      <c r="X578" s="235"/>
      <c r="Y578" s="235"/>
      <c r="Z578" s="235"/>
      <c r="AA578" s="235"/>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235"/>
      <c r="BE578" s="235"/>
      <c r="BF578" s="235"/>
      <c r="BG578" s="235"/>
      <c r="BH578" s="235"/>
      <c r="BI578" s="235"/>
      <c r="BJ578" s="235"/>
      <c r="BK578" s="235"/>
      <c r="BL578" s="235"/>
      <c r="BM578" s="235"/>
      <c r="BN578" s="235"/>
      <c r="BO578" s="235"/>
      <c r="BP578" s="235"/>
      <c r="BQ578" s="235"/>
      <c r="BR578" s="235"/>
      <c r="BS578" s="235"/>
      <c r="BT578" s="235"/>
      <c r="BU578" s="235"/>
      <c r="BV578" s="235"/>
      <c r="BW578" s="235"/>
      <c r="BX578" s="235"/>
      <c r="BY578" s="235"/>
      <c r="BZ578" s="235"/>
      <c r="CA578" s="235"/>
      <c r="CB578" s="235"/>
      <c r="CC578" s="235"/>
      <c r="CD578" s="235"/>
      <c r="CE578" s="235"/>
      <c r="CF578" s="235"/>
      <c r="CG578" s="235"/>
      <c r="CH578" s="235"/>
      <c r="CI578" s="235"/>
      <c r="CJ578" s="235"/>
      <c r="CK578" s="235"/>
      <c r="CL578" s="235"/>
      <c r="CM578" s="235"/>
      <c r="CN578" s="235"/>
      <c r="CO578" s="235"/>
      <c r="CP578" s="235"/>
      <c r="CQ578" s="235"/>
      <c r="CR578" s="235"/>
      <c r="CS578" s="235"/>
      <c r="CT578" s="235"/>
      <c r="CU578" s="235"/>
      <c r="CV578" s="235"/>
      <c r="CW578" s="235"/>
      <c r="CX578" s="235"/>
      <c r="CY578" s="235"/>
      <c r="CZ578" s="235"/>
      <c r="DA578" s="235"/>
      <c r="DB578" s="235"/>
      <c r="DC578" s="235"/>
      <c r="DD578" s="235"/>
      <c r="DE578" s="235"/>
      <c r="DF578" s="235"/>
      <c r="DG578" s="235"/>
      <c r="DH578" s="235"/>
      <c r="DI578" s="235"/>
      <c r="DJ578" s="235"/>
      <c r="DK578" s="235"/>
      <c r="DL578" s="235"/>
      <c r="DM578" s="235"/>
      <c r="DN578" s="235"/>
      <c r="DO578" s="235"/>
      <c r="DP578" s="235"/>
      <c r="DQ578" s="235"/>
      <c r="DR578" s="235"/>
      <c r="DS578" s="235"/>
      <c r="DT578" s="235"/>
      <c r="DU578" s="235"/>
      <c r="DV578" s="235"/>
      <c r="DW578" s="235"/>
      <c r="DX578" s="235"/>
      <c r="DY578" s="235"/>
      <c r="DZ578" s="235"/>
      <c r="EA578" s="235"/>
    </row>
    <row r="579" spans="3:131">
      <c r="N579" s="235"/>
      <c r="O579" s="235"/>
      <c r="P579" s="235"/>
      <c r="Q579" s="235"/>
      <c r="R579" s="235"/>
      <c r="S579" s="235"/>
      <c r="T579" s="235"/>
      <c r="U579" s="235"/>
      <c r="V579" s="235"/>
      <c r="W579" s="235"/>
      <c r="X579" s="235"/>
      <c r="Y579" s="235"/>
      <c r="Z579" s="235"/>
      <c r="AA579" s="235"/>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235"/>
      <c r="BE579" s="235"/>
      <c r="BF579" s="235"/>
      <c r="BG579" s="235"/>
      <c r="BH579" s="235"/>
      <c r="BI579" s="235"/>
      <c r="BJ579" s="235"/>
      <c r="BK579" s="235"/>
      <c r="BL579" s="235"/>
      <c r="BM579" s="235"/>
      <c r="BN579" s="235"/>
      <c r="BO579" s="235"/>
      <c r="BP579" s="235"/>
      <c r="BQ579" s="235"/>
      <c r="BR579" s="235"/>
      <c r="BS579" s="235"/>
      <c r="BT579" s="235"/>
      <c r="BU579" s="235"/>
      <c r="BV579" s="235"/>
      <c r="BW579" s="235"/>
      <c r="BX579" s="235"/>
      <c r="BY579" s="235"/>
      <c r="BZ579" s="235"/>
      <c r="CA579" s="235"/>
      <c r="CB579" s="235"/>
      <c r="CC579" s="235"/>
      <c r="CD579" s="235"/>
      <c r="CE579" s="235"/>
      <c r="CF579" s="235"/>
      <c r="CG579" s="235"/>
      <c r="CH579" s="235"/>
      <c r="CI579" s="235"/>
      <c r="CJ579" s="235"/>
      <c r="CK579" s="235"/>
      <c r="CL579" s="235"/>
      <c r="CM579" s="235"/>
      <c r="CN579" s="235"/>
      <c r="CO579" s="235"/>
      <c r="CP579" s="235"/>
      <c r="CQ579" s="235"/>
      <c r="CR579" s="235"/>
      <c r="CS579" s="235"/>
      <c r="CT579" s="235"/>
      <c r="CU579" s="235"/>
      <c r="CV579" s="235"/>
      <c r="CW579" s="235"/>
      <c r="CX579" s="235"/>
      <c r="CY579" s="235"/>
      <c r="CZ579" s="235"/>
      <c r="DA579" s="235"/>
      <c r="DB579" s="235"/>
      <c r="DC579" s="235"/>
      <c r="DD579" s="235"/>
      <c r="DE579" s="235"/>
      <c r="DF579" s="235"/>
      <c r="DG579" s="235"/>
      <c r="DH579" s="235"/>
      <c r="DI579" s="235"/>
      <c r="DJ579" s="235"/>
      <c r="DK579" s="235"/>
      <c r="DL579" s="235"/>
      <c r="DM579" s="235"/>
      <c r="DN579" s="235"/>
      <c r="DO579" s="235"/>
      <c r="DP579" s="235"/>
      <c r="DQ579" s="235"/>
      <c r="DR579" s="235"/>
      <c r="DS579" s="235"/>
      <c r="DT579" s="235"/>
      <c r="DU579" s="235"/>
      <c r="DV579" s="235"/>
      <c r="DW579" s="235"/>
      <c r="DX579" s="235"/>
      <c r="DY579" s="235"/>
      <c r="DZ579" s="235"/>
      <c r="EA579" s="235"/>
    </row>
    <row r="580" spans="3:131">
      <c r="N580" s="235"/>
      <c r="O580" s="235"/>
      <c r="P580" s="235"/>
      <c r="Q580" s="235"/>
      <c r="R580" s="235"/>
      <c r="S580" s="235"/>
      <c r="T580" s="235"/>
      <c r="U580" s="235"/>
      <c r="V580" s="235"/>
      <c r="W580" s="235"/>
      <c r="X580" s="235"/>
      <c r="Y580" s="235"/>
      <c r="Z580" s="235"/>
      <c r="AA580" s="235"/>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235"/>
      <c r="BE580" s="235"/>
      <c r="BF580" s="235"/>
      <c r="BG580" s="235"/>
      <c r="BH580" s="235"/>
      <c r="BI580" s="235"/>
      <c r="BJ580" s="235"/>
      <c r="BK580" s="235"/>
      <c r="BL580" s="235"/>
      <c r="BM580" s="235"/>
      <c r="BN580" s="235"/>
      <c r="BO580" s="235"/>
      <c r="BP580" s="235"/>
      <c r="BQ580" s="235"/>
      <c r="BR580" s="235"/>
      <c r="BS580" s="235"/>
      <c r="BT580" s="235"/>
      <c r="BU580" s="235"/>
      <c r="BV580" s="235"/>
      <c r="BW580" s="235"/>
      <c r="BX580" s="235"/>
      <c r="BY580" s="235"/>
      <c r="BZ580" s="235"/>
      <c r="CA580" s="235"/>
      <c r="CB580" s="235"/>
      <c r="CC580" s="235"/>
      <c r="CD580" s="235"/>
      <c r="CE580" s="235"/>
      <c r="CF580" s="235"/>
      <c r="CG580" s="235"/>
      <c r="CH580" s="235"/>
      <c r="CI580" s="235"/>
      <c r="CJ580" s="235"/>
      <c r="CK580" s="235"/>
      <c r="CL580" s="235"/>
      <c r="CM580" s="235"/>
      <c r="CN580" s="235"/>
      <c r="CO580" s="235"/>
      <c r="CP580" s="235"/>
      <c r="CQ580" s="235"/>
      <c r="CR580" s="235"/>
      <c r="CS580" s="235"/>
      <c r="CT580" s="235"/>
      <c r="CU580" s="235"/>
      <c r="CV580" s="235"/>
      <c r="CW580" s="235"/>
      <c r="CX580" s="235"/>
      <c r="CY580" s="235"/>
      <c r="CZ580" s="235"/>
      <c r="DA580" s="235"/>
      <c r="DB580" s="235"/>
      <c r="DC580" s="235"/>
      <c r="DD580" s="235"/>
      <c r="DE580" s="235"/>
      <c r="DF580" s="235"/>
      <c r="DG580" s="235"/>
      <c r="DH580" s="235"/>
      <c r="DI580" s="235"/>
      <c r="DJ580" s="235"/>
      <c r="DK580" s="235"/>
      <c r="DL580" s="235"/>
      <c r="DM580" s="235"/>
      <c r="DN580" s="235"/>
      <c r="DO580" s="235"/>
      <c r="DP580" s="235"/>
      <c r="DQ580" s="235"/>
      <c r="DR580" s="235"/>
      <c r="DS580" s="235"/>
      <c r="DT580" s="235"/>
      <c r="DU580" s="235"/>
      <c r="DV580" s="235"/>
      <c r="DW580" s="235"/>
      <c r="DX580" s="235"/>
      <c r="DY580" s="235"/>
      <c r="DZ580" s="235"/>
      <c r="EA580" s="235"/>
    </row>
    <row r="581" spans="3:131">
      <c r="N581" s="235"/>
      <c r="O581" s="235"/>
      <c r="P581" s="235"/>
      <c r="Q581" s="235"/>
      <c r="R581" s="235"/>
      <c r="S581" s="235"/>
      <c r="T581" s="235"/>
      <c r="U581" s="235"/>
      <c r="V581" s="235"/>
      <c r="W581" s="235"/>
      <c r="X581" s="235"/>
      <c r="Y581" s="235"/>
      <c r="Z581" s="235"/>
      <c r="AA581" s="235"/>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235"/>
      <c r="BE581" s="235"/>
      <c r="BF581" s="235"/>
      <c r="BG581" s="235"/>
      <c r="BH581" s="235"/>
      <c r="BI581" s="235"/>
      <c r="BJ581" s="235"/>
      <c r="BK581" s="235"/>
      <c r="BL581" s="235"/>
      <c r="BM581" s="235"/>
      <c r="BN581" s="235"/>
      <c r="BO581" s="235"/>
      <c r="BP581" s="235"/>
      <c r="BQ581" s="235"/>
      <c r="BR581" s="235"/>
      <c r="BS581" s="235"/>
      <c r="BT581" s="235"/>
      <c r="BU581" s="235"/>
      <c r="BV581" s="235"/>
      <c r="BW581" s="235"/>
      <c r="BX581" s="235"/>
      <c r="BY581" s="235"/>
      <c r="BZ581" s="235"/>
      <c r="CA581" s="235"/>
      <c r="CB581" s="235"/>
      <c r="CC581" s="235"/>
      <c r="CD581" s="235"/>
      <c r="CE581" s="235"/>
      <c r="CF581" s="235"/>
      <c r="CG581" s="235"/>
      <c r="CH581" s="235"/>
      <c r="CI581" s="235"/>
      <c r="CJ581" s="235"/>
      <c r="CK581" s="235"/>
      <c r="CL581" s="235"/>
      <c r="CM581" s="235"/>
      <c r="CN581" s="235"/>
      <c r="CO581" s="235"/>
      <c r="CP581" s="235"/>
      <c r="CQ581" s="235"/>
      <c r="CR581" s="235"/>
      <c r="CS581" s="235"/>
      <c r="CT581" s="235"/>
      <c r="CU581" s="235"/>
      <c r="CV581" s="235"/>
      <c r="CW581" s="235"/>
      <c r="CX581" s="235"/>
      <c r="CY581" s="235"/>
      <c r="CZ581" s="235"/>
      <c r="DA581" s="235"/>
      <c r="DB581" s="235"/>
      <c r="DC581" s="235"/>
      <c r="DD581" s="235"/>
      <c r="DE581" s="235"/>
      <c r="DF581" s="235"/>
      <c r="DG581" s="235"/>
      <c r="DH581" s="235"/>
      <c r="DI581" s="235"/>
      <c r="DJ581" s="235"/>
      <c r="DK581" s="235"/>
      <c r="DL581" s="235"/>
      <c r="DM581" s="235"/>
      <c r="DN581" s="235"/>
      <c r="DO581" s="235"/>
      <c r="DP581" s="235"/>
      <c r="DQ581" s="235"/>
      <c r="DR581" s="235"/>
      <c r="DS581" s="235"/>
      <c r="DT581" s="235"/>
      <c r="DU581" s="235"/>
      <c r="DV581" s="235"/>
      <c r="DW581" s="235"/>
      <c r="DX581" s="235"/>
      <c r="DY581" s="235"/>
      <c r="DZ581" s="235"/>
      <c r="EA581" s="235"/>
    </row>
    <row r="582" spans="3:131">
      <c r="N582" s="235"/>
      <c r="O582" s="235"/>
      <c r="P582" s="235"/>
      <c r="Q582" s="235"/>
      <c r="R582" s="235"/>
      <c r="S582" s="235"/>
      <c r="T582" s="235"/>
      <c r="U582" s="235"/>
      <c r="V582" s="235"/>
      <c r="W582" s="235"/>
      <c r="X582" s="235"/>
      <c r="Y582" s="235"/>
      <c r="Z582" s="235"/>
      <c r="AA582" s="235"/>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235"/>
      <c r="BE582" s="235"/>
      <c r="BF582" s="235"/>
      <c r="BG582" s="235"/>
      <c r="BH582" s="235"/>
      <c r="BI582" s="235"/>
      <c r="BJ582" s="235"/>
      <c r="BK582" s="235"/>
      <c r="BL582" s="235"/>
      <c r="BM582" s="235"/>
      <c r="BN582" s="235"/>
      <c r="BO582" s="235"/>
      <c r="BP582" s="235"/>
      <c r="BQ582" s="235"/>
      <c r="BR582" s="235"/>
      <c r="BS582" s="235"/>
      <c r="BT582" s="235"/>
      <c r="BU582" s="235"/>
      <c r="BV582" s="235"/>
      <c r="BW582" s="235"/>
      <c r="BX582" s="235"/>
      <c r="BY582" s="235"/>
      <c r="BZ582" s="235"/>
      <c r="CA582" s="235"/>
      <c r="CB582" s="235"/>
      <c r="CC582" s="235"/>
      <c r="CD582" s="235"/>
      <c r="CE582" s="235"/>
      <c r="CF582" s="235"/>
      <c r="CG582" s="235"/>
      <c r="CH582" s="235"/>
      <c r="CI582" s="235"/>
      <c r="CJ582" s="235"/>
      <c r="CK582" s="235"/>
      <c r="CL582" s="235"/>
      <c r="CM582" s="235"/>
      <c r="CN582" s="235"/>
      <c r="CO582" s="235"/>
      <c r="CP582" s="235"/>
      <c r="CQ582" s="235"/>
      <c r="CR582" s="235"/>
      <c r="CS582" s="235"/>
      <c r="CT582" s="235"/>
      <c r="CU582" s="235"/>
      <c r="CV582" s="235"/>
      <c r="CW582" s="235"/>
      <c r="CX582" s="235"/>
      <c r="CY582" s="235"/>
      <c r="CZ582" s="235"/>
      <c r="DA582" s="235"/>
      <c r="DB582" s="235"/>
      <c r="DC582" s="235"/>
      <c r="DD582" s="235"/>
      <c r="DE582" s="235"/>
      <c r="DF582" s="235"/>
      <c r="DG582" s="235"/>
      <c r="DH582" s="235"/>
      <c r="DI582" s="235"/>
      <c r="DJ582" s="235"/>
      <c r="DK582" s="235"/>
      <c r="DL582" s="235"/>
      <c r="DM582" s="235"/>
      <c r="DN582" s="235"/>
      <c r="DO582" s="235"/>
      <c r="DP582" s="235"/>
      <c r="DQ582" s="235"/>
      <c r="DR582" s="235"/>
      <c r="DS582" s="235"/>
      <c r="DT582" s="235"/>
      <c r="DU582" s="235"/>
      <c r="DV582" s="235"/>
      <c r="DW582" s="235"/>
      <c r="DX582" s="235"/>
      <c r="DY582" s="235"/>
      <c r="DZ582" s="235"/>
      <c r="EA582" s="235"/>
    </row>
    <row r="583" spans="3:131">
      <c r="N583" s="235"/>
      <c r="O583" s="235"/>
      <c r="P583" s="235"/>
      <c r="Q583" s="235"/>
      <c r="R583" s="235"/>
      <c r="S583" s="235"/>
      <c r="T583" s="235"/>
      <c r="U583" s="235"/>
      <c r="V583" s="235"/>
      <c r="W583" s="235"/>
      <c r="X583" s="235"/>
      <c r="Y583" s="235"/>
      <c r="Z583" s="235"/>
      <c r="AA583" s="235"/>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235"/>
      <c r="BE583" s="235"/>
      <c r="BF583" s="235"/>
      <c r="BG583" s="235"/>
      <c r="BH583" s="235"/>
      <c r="BI583" s="235"/>
      <c r="BJ583" s="235"/>
      <c r="BK583" s="235"/>
      <c r="BL583" s="235"/>
      <c r="BM583" s="235"/>
      <c r="BN583" s="235"/>
      <c r="BO583" s="235"/>
      <c r="BP583" s="235"/>
      <c r="BQ583" s="235"/>
      <c r="BR583" s="235"/>
      <c r="BS583" s="235"/>
      <c r="BT583" s="235"/>
      <c r="BU583" s="235"/>
      <c r="BV583" s="235"/>
      <c r="BW583" s="235"/>
      <c r="BX583" s="235"/>
      <c r="BY583" s="235"/>
      <c r="BZ583" s="235"/>
      <c r="CA583" s="235"/>
      <c r="CB583" s="235"/>
      <c r="CC583" s="235"/>
      <c r="CD583" s="235"/>
      <c r="CE583" s="235"/>
      <c r="CF583" s="235"/>
      <c r="CG583" s="235"/>
      <c r="CH583" s="235"/>
      <c r="CI583" s="235"/>
      <c r="CJ583" s="235"/>
      <c r="CK583" s="235"/>
      <c r="CL583" s="235"/>
      <c r="CM583" s="235"/>
      <c r="CN583" s="235"/>
      <c r="CO583" s="235"/>
      <c r="CP583" s="235"/>
      <c r="CQ583" s="235"/>
      <c r="CR583" s="235"/>
      <c r="CS583" s="235"/>
      <c r="CT583" s="235"/>
      <c r="CU583" s="235"/>
      <c r="CV583" s="235"/>
      <c r="CW583" s="235"/>
      <c r="CX583" s="235"/>
      <c r="CY583" s="235"/>
      <c r="CZ583" s="235"/>
      <c r="DA583" s="235"/>
      <c r="DB583" s="235"/>
      <c r="DC583" s="235"/>
      <c r="DD583" s="235"/>
      <c r="DE583" s="235"/>
      <c r="DF583" s="235"/>
      <c r="DG583" s="235"/>
      <c r="DH583" s="235"/>
      <c r="DI583" s="235"/>
      <c r="DJ583" s="235"/>
      <c r="DK583" s="235"/>
      <c r="DL583" s="235"/>
      <c r="DM583" s="235"/>
      <c r="DN583" s="235"/>
      <c r="DO583" s="235"/>
      <c r="DP583" s="235"/>
      <c r="DQ583" s="235"/>
      <c r="DR583" s="235"/>
      <c r="DS583" s="235"/>
      <c r="DT583" s="235"/>
      <c r="DU583" s="235"/>
      <c r="DV583" s="235"/>
      <c r="DW583" s="235"/>
      <c r="DX583" s="235"/>
      <c r="DY583" s="235"/>
      <c r="DZ583" s="235"/>
      <c r="EA583" s="235"/>
    </row>
    <row r="585" spans="3:131">
      <c r="C585" s="226"/>
      <c r="BD585" s="226"/>
      <c r="BG585" s="442"/>
    </row>
  </sheetData>
  <dataConsolidate/>
  <mergeCells count="44">
    <mergeCell ref="A191:A206"/>
    <mergeCell ref="P131:W131"/>
    <mergeCell ref="Y131:AF131"/>
    <mergeCell ref="AI131:AP131"/>
    <mergeCell ref="P149:W149"/>
    <mergeCell ref="AI149:AP149"/>
    <mergeCell ref="A167:A189"/>
    <mergeCell ref="P95:W95"/>
    <mergeCell ref="Y95:AF95"/>
    <mergeCell ref="AI95:AP95"/>
    <mergeCell ref="P113:W113"/>
    <mergeCell ref="Y113:AF113"/>
    <mergeCell ref="AI113:AP113"/>
    <mergeCell ref="N28:N29"/>
    <mergeCell ref="P77:W77"/>
    <mergeCell ref="Y77:AF77"/>
    <mergeCell ref="AI77:AP77"/>
    <mergeCell ref="A37:M37"/>
    <mergeCell ref="A38:M38"/>
    <mergeCell ref="A39:M39"/>
    <mergeCell ref="A40:M40"/>
    <mergeCell ref="D43:D44"/>
    <mergeCell ref="E43:L43"/>
    <mergeCell ref="D51:D52"/>
    <mergeCell ref="E51:L51"/>
    <mergeCell ref="P59:W59"/>
    <mergeCell ref="Y59:AF59"/>
    <mergeCell ref="AI59:AP59"/>
    <mergeCell ref="A36:M36"/>
    <mergeCell ref="A26:B26"/>
    <mergeCell ref="D26:D27"/>
    <mergeCell ref="E26:L26"/>
    <mergeCell ref="A8:L8"/>
    <mergeCell ref="C2:M2"/>
    <mergeCell ref="B3:G3"/>
    <mergeCell ref="A5:L5"/>
    <mergeCell ref="A6:L6"/>
    <mergeCell ref="A7:L7"/>
    <mergeCell ref="A9:L9"/>
    <mergeCell ref="A10:B10"/>
    <mergeCell ref="D13:D14"/>
    <mergeCell ref="E13:L13"/>
    <mergeCell ref="A25:B25"/>
    <mergeCell ref="F25:L25"/>
  </mergeCells>
  <conditionalFormatting sqref="H11">
    <cfRule type="expression" dxfId="16" priority="5">
      <formula>($B$16=$AS$12)</formula>
    </cfRule>
    <cfRule type="expression" dxfId="15" priority="6">
      <formula>($B$16=$AS$15)</formula>
    </cfRule>
    <cfRule type="expression" dxfId="14" priority="7">
      <formula>($B$16=$AS$11)</formula>
    </cfRule>
    <cfRule type="expression" dxfId="13" priority="8">
      <formula>($B$16=$AS$10)</formula>
    </cfRule>
  </conditionalFormatting>
  <conditionalFormatting sqref="K11">
    <cfRule type="expression" dxfId="12" priority="1">
      <formula>($B$16=$AS$12)</formula>
    </cfRule>
    <cfRule type="expression" dxfId="11" priority="2">
      <formula>($B$16=$AS$15)</formula>
    </cfRule>
    <cfRule type="expression" dxfId="10" priority="3">
      <formula>($B$16=$AS$11)</formula>
    </cfRule>
    <cfRule type="expression" dxfId="9" priority="4">
      <formula>($B$16=$AS$10)</formula>
    </cfRule>
  </conditionalFormatting>
  <conditionalFormatting sqref="AT9:AT266">
    <cfRule type="duplicateValues" dxfId="8" priority="87"/>
  </conditionalFormatting>
  <hyperlinks>
    <hyperlink ref="N4" location="'Income-Rent Tool'!A33" display="Goto footnotes" xr:uid="{00000000-0004-0000-0600-000000000000}"/>
    <hyperlink ref="A41" location="'Income-Rent Tool'!D11" display="Go to Income and Rent tables" xr:uid="{00000000-0004-0000-0600-000001000000}"/>
    <hyperlink ref="N5" location="'Income-Rent Tool'!D11" display="Goto Income table" xr:uid="{00000000-0004-0000-0600-000002000000}"/>
    <hyperlink ref="N6" location="'Income-Rent Tool'!D23" display="Go to Rent Limits Table" xr:uid="{00000000-0004-0000-0600-000003000000}"/>
    <hyperlink ref="A2" location="'Income-Rent Tool'!N2" display="Use the list of links or goto link navigation" xr:uid="{00000000-0004-0000-0600-000004000000}"/>
    <hyperlink ref="N3" location="'Income-Rent Tool'!A4" display="Instructions" xr:uid="{00000000-0004-0000-0600-000005000000}"/>
  </hyperlinks>
  <printOptions horizontalCentered="1" verticalCentered="1"/>
  <pageMargins left="0.7" right="0.7" top="0.75" bottom="0.75" header="0.3" footer="0.3"/>
  <pageSetup scale="88" orientation="landscape" r:id="rId1"/>
  <headerFooter>
    <oddFooter>&amp;R&amp;8Last Updated June 2025</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12</vt:i4>
      </vt:variant>
    </vt:vector>
  </HeadingPairs>
  <TitlesOfParts>
    <vt:vector size="30" baseType="lpstr">
      <vt:lpstr>Approval_Staff_Only</vt:lpstr>
      <vt:lpstr>ReviewSheet</vt:lpstr>
      <vt:lpstr>Rent Schedule</vt:lpstr>
      <vt:lpstr>Program Rent Review</vt:lpstr>
      <vt:lpstr>Income-Rent Tool HTC</vt:lpstr>
      <vt:lpstr>Income-Rent Tool HOME</vt:lpstr>
      <vt:lpstr>Income-Rent Tool NHTF</vt:lpstr>
      <vt:lpstr>Income-Rent Tool NSP</vt:lpstr>
      <vt:lpstr>Income-Rent Tool MRB</vt:lpstr>
      <vt:lpstr>PropertySummary_Current</vt:lpstr>
      <vt:lpstr>PropertySummary_Proposed</vt:lpstr>
      <vt:lpstr>Data Validation</vt:lpstr>
      <vt:lpstr>Rent Request</vt:lpstr>
      <vt:lpstr>Exhibit 1 (UA)</vt:lpstr>
      <vt:lpstr>Exhibit 2 (UA back up)</vt:lpstr>
      <vt:lpstr>Exhibit 3 (Rent Schedule)</vt:lpstr>
      <vt:lpstr>Exhibit 4 (Rent Roll)</vt:lpstr>
      <vt:lpstr>Exhibit 5 (Operating Statement)</vt:lpstr>
      <vt:lpstr>'Exhibit 1 (UA)'!Print_Area</vt:lpstr>
      <vt:lpstr>'Exhibit 2 (UA back up)'!Print_Area</vt:lpstr>
      <vt:lpstr>'Exhibit 3 (Rent Schedule)'!Print_Area</vt:lpstr>
      <vt:lpstr>'Income-Rent Tool HOME'!Print_Area</vt:lpstr>
      <vt:lpstr>'Income-Rent Tool HTC'!Print_Area</vt:lpstr>
      <vt:lpstr>'Income-Rent Tool MRB'!Print_Area</vt:lpstr>
      <vt:lpstr>'Income-Rent Tool NHTF'!Print_Area</vt:lpstr>
      <vt:lpstr>'Income-Rent Tool NSP'!Print_Area</vt:lpstr>
      <vt:lpstr>'Program Rent Review'!Print_Area</vt:lpstr>
      <vt:lpstr>'Rent Request'!Print_Area</vt:lpstr>
      <vt:lpstr>'Rent Schedule'!Print_Area</vt:lpstr>
      <vt:lpstr>ReviewSheet!Print_Area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Ann Chance</dc:creator>
  <cp:lastModifiedBy>Lee Ann Chance</cp:lastModifiedBy>
  <cp:lastPrinted>2025-06-09T16:08:12Z</cp:lastPrinted>
  <dcterms:created xsi:type="dcterms:W3CDTF">2021-06-30T14:13:35Z</dcterms:created>
  <dcterms:modified xsi:type="dcterms:W3CDTF">2025-06-09T16:16:02Z</dcterms:modified>
</cp:coreProperties>
</file>